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7.xml" ContentType="application/vnd.openxmlformats-officedocument.drawingml.chart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625"/>
  <workbookPr filterPrivacy="1"/>
  <bookViews>
    <workbookView xWindow="0" yWindow="0" windowWidth="19176" windowHeight="6576" tabRatio="596" firstSheet="2" activeTab="2"/>
  </bookViews>
  <sheets>
    <sheet name="Monthly Data" sheetId="1" state="hidden" r:id="rId1"/>
    <sheet name="Monthly Rates Actual" sheetId="2" state="hidden" r:id="rId2"/>
    <sheet name="DTOC" sheetId="5" r:id="rId3"/>
    <sheet name="Social Care" sheetId="14" r:id="rId4"/>
    <sheet name="Monthly Rate Target" sheetId="4" state="hidden" r:id="rId5"/>
    <sheet name="Three Month Average" sheetId="3" state="hidden" r:id="rId6"/>
    <sheet name="DfT Data" sheetId="7" state="hidden" r:id="rId7"/>
    <sheet name="Actual" sheetId="12" state="hidden" r:id="rId8"/>
    <sheet name="DfT2 " sheetId="11" state="hidden" r:id="rId9"/>
    <sheet name="Quadrants" sheetId="13" state="hidden" r:id="rId10"/>
    <sheet name="Sheet3" sheetId="16" state="hidden" r:id="rId11"/>
    <sheet name="_SSC" sheetId="15" state="very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6" hidden="1">'DfT Data'!$A$2:$AA$154</definedName>
    <definedName name="_xlnm._FilterDatabase" localSheetId="0" hidden="1">'Monthly Data'!$A$2:$AT$154</definedName>
    <definedName name="_xlnm._FilterDatabase" localSheetId="4" hidden="1">'Monthly Rate Target'!$A$2:$Y$154</definedName>
    <definedName name="_xlnm._FilterDatabase" localSheetId="1" hidden="1">'Monthly Rates Actual'!$A$3:$AO$155</definedName>
    <definedName name="LA" localSheetId="9">'[1]Monthly Data'!$D$3:$D$154</definedName>
    <definedName name="LA">'Monthly Data'!$D$3:$D$154</definedName>
    <definedName name="_xlnm.Print_Area" localSheetId="2">'DTOC'!$A$3:$U$83,'DTOC'!$A$84:$X$158,'DTOC'!$B$159:$X$216</definedName>
    <definedName name="Quartile">#REF!</definedName>
    <definedName name="Target">#REF!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<sst xmlns="http://schemas.openxmlformats.org/spreadsheetml/2006/main" count="1866" uniqueCount="705">
  <si>
    <t>Region</t>
  </si>
  <si>
    <t>ONS Geography</t>
  </si>
  <si>
    <t>Code</t>
  </si>
  <si>
    <t>Name</t>
  </si>
  <si>
    <t>NHS</t>
  </si>
  <si>
    <t>Social Care</t>
  </si>
  <si>
    <t>Both</t>
  </si>
  <si>
    <t>Total</t>
  </si>
  <si>
    <t>-</t>
  </si>
  <si>
    <t>England</t>
  </si>
  <si>
    <t>East Midlands</t>
  </si>
  <si>
    <t>E06000015</t>
  </si>
  <si>
    <t>507</t>
  </si>
  <si>
    <t>Derby UA</t>
  </si>
  <si>
    <t>E10000007</t>
  </si>
  <si>
    <t>506</t>
  </si>
  <si>
    <t>Derbyshire</t>
  </si>
  <si>
    <t>E06000016</t>
  </si>
  <si>
    <t>509</t>
  </si>
  <si>
    <t>Leicester UA</t>
  </si>
  <si>
    <t>E10000018</t>
  </si>
  <si>
    <t>508</t>
  </si>
  <si>
    <t>Leicestershire</t>
  </si>
  <si>
    <t>E10000019</t>
  </si>
  <si>
    <t>503</t>
  </si>
  <si>
    <t>Lincolnshire</t>
  </si>
  <si>
    <t>E10000021</t>
  </si>
  <si>
    <t>504</t>
  </si>
  <si>
    <t>Northamptonshire</t>
  </si>
  <si>
    <t>E06000018</t>
  </si>
  <si>
    <t>512</t>
  </si>
  <si>
    <t>Nottingham UA</t>
  </si>
  <si>
    <t>E10000024</t>
  </si>
  <si>
    <t>511</t>
  </si>
  <si>
    <t>Nottinghamshire</t>
  </si>
  <si>
    <t>E06000017</t>
  </si>
  <si>
    <t>510</t>
  </si>
  <si>
    <t>Rutland UA</t>
  </si>
  <si>
    <t>East of England</t>
  </si>
  <si>
    <t>E06000055</t>
  </si>
  <si>
    <t>00KB</t>
  </si>
  <si>
    <t>Bedford</t>
  </si>
  <si>
    <t>E10000003</t>
  </si>
  <si>
    <t>623</t>
  </si>
  <si>
    <t>Cambridgeshire</t>
  </si>
  <si>
    <t>E06000056</t>
  </si>
  <si>
    <t>00KC</t>
  </si>
  <si>
    <t>Central Bedfordshire</t>
  </si>
  <si>
    <t>E10000012</t>
  </si>
  <si>
    <t>620</t>
  </si>
  <si>
    <t>Essex</t>
  </si>
  <si>
    <t>E10000015</t>
  </si>
  <si>
    <t>606</t>
  </si>
  <si>
    <t>Hertfordshire</t>
  </si>
  <si>
    <t>E06000032</t>
  </si>
  <si>
    <t>611</t>
  </si>
  <si>
    <t>Luton UA</t>
  </si>
  <si>
    <t>E10000020</t>
  </si>
  <si>
    <t>607</t>
  </si>
  <si>
    <t>Norfolk</t>
  </si>
  <si>
    <t>E06000031</t>
  </si>
  <si>
    <t>624</t>
  </si>
  <si>
    <t>Peterborough UA</t>
  </si>
  <si>
    <t>E06000033</t>
  </si>
  <si>
    <t>621</t>
  </si>
  <si>
    <t>Southend UA</t>
  </si>
  <si>
    <t>E10000029</t>
  </si>
  <si>
    <t>609</t>
  </si>
  <si>
    <t>Suffolk</t>
  </si>
  <si>
    <t>E06000034</t>
  </si>
  <si>
    <t>622</t>
  </si>
  <si>
    <t>Thurrock UA</t>
  </si>
  <si>
    <t>London</t>
  </si>
  <si>
    <t>E09000002</t>
  </si>
  <si>
    <t>716</t>
  </si>
  <si>
    <t>Barking &amp; Dagenham</t>
  </si>
  <si>
    <t>E09000003</t>
  </si>
  <si>
    <t>717</t>
  </si>
  <si>
    <t>Barnet</t>
  </si>
  <si>
    <t>E09000004</t>
  </si>
  <si>
    <t>718</t>
  </si>
  <si>
    <t>Bexley</t>
  </si>
  <si>
    <t>E09000005</t>
  </si>
  <si>
    <t>719</t>
  </si>
  <si>
    <t>Brent</t>
  </si>
  <si>
    <t>E09000006</t>
  </si>
  <si>
    <t>720</t>
  </si>
  <si>
    <t>Bromley</t>
  </si>
  <si>
    <t>E09000007</t>
  </si>
  <si>
    <t>702</t>
  </si>
  <si>
    <t>Camden</t>
  </si>
  <si>
    <t>E09000001</t>
  </si>
  <si>
    <t>714</t>
  </si>
  <si>
    <t>City Of London</t>
  </si>
  <si>
    <t>E09000008</t>
  </si>
  <si>
    <t>721</t>
  </si>
  <si>
    <t>Croydon</t>
  </si>
  <si>
    <t>E09000009</t>
  </si>
  <si>
    <t>722</t>
  </si>
  <si>
    <t>Ealing</t>
  </si>
  <si>
    <t>E09000010</t>
  </si>
  <si>
    <t>723</t>
  </si>
  <si>
    <t>Enfield</t>
  </si>
  <si>
    <t>E09000011</t>
  </si>
  <si>
    <t>703</t>
  </si>
  <si>
    <t>Greenwich</t>
  </si>
  <si>
    <t>E09000012</t>
  </si>
  <si>
    <t>704</t>
  </si>
  <si>
    <t>Hackney</t>
  </si>
  <si>
    <t>E09000013</t>
  </si>
  <si>
    <t>705</t>
  </si>
  <si>
    <t>Hammersmith &amp; Fulham</t>
  </si>
  <si>
    <t>E09000014</t>
  </si>
  <si>
    <t>724</t>
  </si>
  <si>
    <t>Haringey</t>
  </si>
  <si>
    <t>E09000015</t>
  </si>
  <si>
    <t>725</t>
  </si>
  <si>
    <t>Harrow</t>
  </si>
  <si>
    <t>E09000016</t>
  </si>
  <si>
    <t>726</t>
  </si>
  <si>
    <t>Havering</t>
  </si>
  <si>
    <t>E09000017</t>
  </si>
  <si>
    <t>727</t>
  </si>
  <si>
    <t>Hillingdon</t>
  </si>
  <si>
    <t>E09000018</t>
  </si>
  <si>
    <t>728</t>
  </si>
  <si>
    <t>Hounslow</t>
  </si>
  <si>
    <t>E09000019</t>
  </si>
  <si>
    <t>706</t>
  </si>
  <si>
    <t>Islington</t>
  </si>
  <si>
    <t>E09000020</t>
  </si>
  <si>
    <t>707</t>
  </si>
  <si>
    <t>Kensington &amp; Chelsea</t>
  </si>
  <si>
    <t>E09000021</t>
  </si>
  <si>
    <t>729</t>
  </si>
  <si>
    <t>Kingston Upon Thames</t>
  </si>
  <si>
    <t>E09000022</t>
  </si>
  <si>
    <t>708</t>
  </si>
  <si>
    <t>Lambeth</t>
  </si>
  <si>
    <t>E09000023</t>
  </si>
  <si>
    <t>709</t>
  </si>
  <si>
    <t>Lewisham</t>
  </si>
  <si>
    <t>E09000024</t>
  </si>
  <si>
    <t>730</t>
  </si>
  <si>
    <t>Merton</t>
  </si>
  <si>
    <t>E09000025</t>
  </si>
  <si>
    <t>731</t>
  </si>
  <si>
    <t>Newham</t>
  </si>
  <si>
    <t>E09000026</t>
  </si>
  <si>
    <t>732</t>
  </si>
  <si>
    <t>Redbridge</t>
  </si>
  <si>
    <t>E09000027</t>
  </si>
  <si>
    <t>733</t>
  </si>
  <si>
    <t>Richmond Upon Thames</t>
  </si>
  <si>
    <t>E09000028</t>
  </si>
  <si>
    <t>710</t>
  </si>
  <si>
    <t>Southwark</t>
  </si>
  <si>
    <t>E09000029</t>
  </si>
  <si>
    <t>734</t>
  </si>
  <si>
    <t>Sutton</t>
  </si>
  <si>
    <t>E09000030</t>
  </si>
  <si>
    <t>711</t>
  </si>
  <si>
    <t>Tower Hamlets</t>
  </si>
  <si>
    <t>E09000031</t>
  </si>
  <si>
    <t>735</t>
  </si>
  <si>
    <t>Waltham Forest</t>
  </si>
  <si>
    <t>E09000032</t>
  </si>
  <si>
    <t>712</t>
  </si>
  <si>
    <t>Wandsworth</t>
  </si>
  <si>
    <t>E09000033</t>
  </si>
  <si>
    <t>713</t>
  </si>
  <si>
    <t>Westminster</t>
  </si>
  <si>
    <t>North East</t>
  </si>
  <si>
    <t>E06000005</t>
  </si>
  <si>
    <t>117</t>
  </si>
  <si>
    <t>Darlington UA</t>
  </si>
  <si>
    <t>E06000047</t>
  </si>
  <si>
    <t>116</t>
  </si>
  <si>
    <t>Durham</t>
  </si>
  <si>
    <t>E08000037</t>
  </si>
  <si>
    <t>106</t>
  </si>
  <si>
    <t>Gateshead</t>
  </si>
  <si>
    <t>E06000001</t>
  </si>
  <si>
    <t>111</t>
  </si>
  <si>
    <t>Hartlepool UA</t>
  </si>
  <si>
    <t>E06000002</t>
  </si>
  <si>
    <t>112</t>
  </si>
  <si>
    <t>Middlesbrough UA</t>
  </si>
  <si>
    <t>E08000021</t>
  </si>
  <si>
    <t>107</t>
  </si>
  <si>
    <t>Newcastle Upon Tyne</t>
  </si>
  <si>
    <t>E08000022</t>
  </si>
  <si>
    <t>108</t>
  </si>
  <si>
    <t>North Tyneside</t>
  </si>
  <si>
    <t>E06000057</t>
  </si>
  <si>
    <t>104</t>
  </si>
  <si>
    <t>Northumberland</t>
  </si>
  <si>
    <t>E06000003</t>
  </si>
  <si>
    <t>113</t>
  </si>
  <si>
    <t>Redcar &amp; Cleveland UA</t>
  </si>
  <si>
    <t>E08000023</t>
  </si>
  <si>
    <t>109</t>
  </si>
  <si>
    <t>South Tyneside</t>
  </si>
  <si>
    <t>E06000004</t>
  </si>
  <si>
    <t>114</t>
  </si>
  <si>
    <t>Stockton On Tees UA</t>
  </si>
  <si>
    <t>E08000024</t>
  </si>
  <si>
    <t>110</t>
  </si>
  <si>
    <t>Sunderland</t>
  </si>
  <si>
    <t>North West</t>
  </si>
  <si>
    <t>E06000008</t>
  </si>
  <si>
    <t>324</t>
  </si>
  <si>
    <t>Blackburn With Darwen UA</t>
  </si>
  <si>
    <t>E06000009</t>
  </si>
  <si>
    <t>325</t>
  </si>
  <si>
    <t>Blackpool UA</t>
  </si>
  <si>
    <t>E08000001</t>
  </si>
  <si>
    <t>304</t>
  </si>
  <si>
    <t>Bolton</t>
  </si>
  <si>
    <t>E08000002</t>
  </si>
  <si>
    <t>305</t>
  </si>
  <si>
    <t>Bury</t>
  </si>
  <si>
    <t>E06000049</t>
  </si>
  <si>
    <t>00EQ</t>
  </si>
  <si>
    <t>Cheshire East</t>
  </si>
  <si>
    <t>E06000050</t>
  </si>
  <si>
    <t>00EW</t>
  </si>
  <si>
    <t>Cheshire West And Chester</t>
  </si>
  <si>
    <t>E10000006</t>
  </si>
  <si>
    <t>102</t>
  </si>
  <si>
    <t>Cumbria</t>
  </si>
  <si>
    <t>E06000006</t>
  </si>
  <si>
    <t>321</t>
  </si>
  <si>
    <t>Halton UA</t>
  </si>
  <si>
    <t>E08000011</t>
  </si>
  <si>
    <t>315</t>
  </si>
  <si>
    <t>Knowsley</t>
  </si>
  <si>
    <t>E10000017</t>
  </si>
  <si>
    <t>323</t>
  </si>
  <si>
    <t>Lancashire</t>
  </si>
  <si>
    <t>E08000012</t>
  </si>
  <si>
    <t>316</t>
  </si>
  <si>
    <t>Liverpool</t>
  </si>
  <si>
    <t>E08000003</t>
  </si>
  <si>
    <t>306</t>
  </si>
  <si>
    <t>Manchester</t>
  </si>
  <si>
    <t>E08000004</t>
  </si>
  <si>
    <t>307</t>
  </si>
  <si>
    <t>Oldham</t>
  </si>
  <si>
    <t>E08000005</t>
  </si>
  <si>
    <t>308</t>
  </si>
  <si>
    <t>Rochdale</t>
  </si>
  <si>
    <t>E08000006</t>
  </si>
  <si>
    <t>309</t>
  </si>
  <si>
    <t>Salford</t>
  </si>
  <si>
    <t>E08000014</t>
  </si>
  <si>
    <t>317</t>
  </si>
  <si>
    <t>Sefton</t>
  </si>
  <si>
    <t>E08000013</t>
  </si>
  <si>
    <t>318</t>
  </si>
  <si>
    <t>St Helens</t>
  </si>
  <si>
    <t>E08000007</t>
  </si>
  <si>
    <t>310</t>
  </si>
  <si>
    <t>Stockport</t>
  </si>
  <si>
    <t>E08000008</t>
  </si>
  <si>
    <t>311</t>
  </si>
  <si>
    <t>Tameside</t>
  </si>
  <si>
    <t>E08000009</t>
  </si>
  <si>
    <t>312</t>
  </si>
  <si>
    <t>Trafford</t>
  </si>
  <si>
    <t>E06000007</t>
  </si>
  <si>
    <t>322</t>
  </si>
  <si>
    <t>Warrington UA</t>
  </si>
  <si>
    <t>E08000010</t>
  </si>
  <si>
    <t>313</t>
  </si>
  <si>
    <t>Wigan</t>
  </si>
  <si>
    <t>E08000015</t>
  </si>
  <si>
    <t>319</t>
  </si>
  <si>
    <t>Wirral</t>
  </si>
  <si>
    <t>South East</t>
  </si>
  <si>
    <t>E06000036</t>
  </si>
  <si>
    <t>614</t>
  </si>
  <si>
    <t>Bracknell Forest UA</t>
  </si>
  <si>
    <t>E06000043</t>
  </si>
  <si>
    <t>816</t>
  </si>
  <si>
    <t>Brighton &amp; Hove UA</t>
  </si>
  <si>
    <t>E10000002</t>
  </si>
  <si>
    <t>612</t>
  </si>
  <si>
    <t>Buckinghamshire</t>
  </si>
  <si>
    <t>E10000011</t>
  </si>
  <si>
    <t>815</t>
  </si>
  <si>
    <t>East Sussex</t>
  </si>
  <si>
    <t>E10000014</t>
  </si>
  <si>
    <t>812</t>
  </si>
  <si>
    <t>Hampshire</t>
  </si>
  <si>
    <t>E06000046</t>
  </si>
  <si>
    <t>803</t>
  </si>
  <si>
    <t>Isle Of Wight UA</t>
  </si>
  <si>
    <t>E10000016</t>
  </si>
  <si>
    <t>820</t>
  </si>
  <si>
    <t>Kent</t>
  </si>
  <si>
    <t>E06000035</t>
  </si>
  <si>
    <t>821</t>
  </si>
  <si>
    <t>Medway Towns UA</t>
  </si>
  <si>
    <t>E06000042</t>
  </si>
  <si>
    <t>613</t>
  </si>
  <si>
    <t>Milton Keynes UA</t>
  </si>
  <si>
    <t>E10000025</t>
  </si>
  <si>
    <t>608</t>
  </si>
  <si>
    <t>Oxfordshire</t>
  </si>
  <si>
    <t>E06000044</t>
  </si>
  <si>
    <t>813</t>
  </si>
  <si>
    <t>Portsmouth UA</t>
  </si>
  <si>
    <t>E06000038</t>
  </si>
  <si>
    <t>616</t>
  </si>
  <si>
    <t>Reading UA</t>
  </si>
  <si>
    <t>E06000039</t>
  </si>
  <si>
    <t>617</t>
  </si>
  <si>
    <t>Slough UA</t>
  </si>
  <si>
    <t>E06000045</t>
  </si>
  <si>
    <t>814</t>
  </si>
  <si>
    <t>Southampton UA</t>
  </si>
  <si>
    <t>E10000030</t>
  </si>
  <si>
    <t>805</t>
  </si>
  <si>
    <t>Surrey</t>
  </si>
  <si>
    <t>E06000037</t>
  </si>
  <si>
    <t>615</t>
  </si>
  <si>
    <t>West Berkshire UA</t>
  </si>
  <si>
    <t>E10000032</t>
  </si>
  <si>
    <t>807</t>
  </si>
  <si>
    <t>West Sussex</t>
  </si>
  <si>
    <t>E06000040</t>
  </si>
  <si>
    <t>618</t>
  </si>
  <si>
    <t>Windsor &amp; Maidenhead UA</t>
  </si>
  <si>
    <t>E06000041</t>
  </si>
  <si>
    <t>619</t>
  </si>
  <si>
    <t>Wokingham UA</t>
  </si>
  <si>
    <t>South West</t>
  </si>
  <si>
    <t>E06000022</t>
  </si>
  <si>
    <t>908</t>
  </si>
  <si>
    <t>Bath &amp; North East Somerset UA</t>
  </si>
  <si>
    <t>E06000028</t>
  </si>
  <si>
    <t>810</t>
  </si>
  <si>
    <t>Bournemouth UA</t>
  </si>
  <si>
    <t>E06000023</t>
  </si>
  <si>
    <t>909</t>
  </si>
  <si>
    <t>Bristol UA</t>
  </si>
  <si>
    <t>E06000052</t>
  </si>
  <si>
    <t>902</t>
  </si>
  <si>
    <t>Cornwall</t>
  </si>
  <si>
    <t>E10000008</t>
  </si>
  <si>
    <t>912</t>
  </si>
  <si>
    <t>Devon</t>
  </si>
  <si>
    <t>E10000009</t>
  </si>
  <si>
    <t>809</t>
  </si>
  <si>
    <t>Dorset</t>
  </si>
  <si>
    <t>E10000013</t>
  </si>
  <si>
    <t>904</t>
  </si>
  <si>
    <t>Gloucestershire</t>
  </si>
  <si>
    <t>E06000024</t>
  </si>
  <si>
    <t>910</t>
  </si>
  <si>
    <t>North Somerset UA</t>
  </si>
  <si>
    <t>E06000026</t>
  </si>
  <si>
    <t>913</t>
  </si>
  <si>
    <t>Plymouth UA</t>
  </si>
  <si>
    <t>E06000029</t>
  </si>
  <si>
    <t>811</t>
  </si>
  <si>
    <t>Poole UA</t>
  </si>
  <si>
    <t>E10000027</t>
  </si>
  <si>
    <t>905</t>
  </si>
  <si>
    <t>Somerset</t>
  </si>
  <si>
    <t>E06000025</t>
  </si>
  <si>
    <t>911</t>
  </si>
  <si>
    <t>South Gloucestershire UA</t>
  </si>
  <si>
    <t>E06000030</t>
  </si>
  <si>
    <t>819</t>
  </si>
  <si>
    <t>Swindon UA</t>
  </si>
  <si>
    <t>E06000027</t>
  </si>
  <si>
    <t>914</t>
  </si>
  <si>
    <t>Torbay UA</t>
  </si>
  <si>
    <t>E06000054</t>
  </si>
  <si>
    <t>817</t>
  </si>
  <si>
    <t>Wiltshire</t>
  </si>
  <si>
    <t>West Midlands</t>
  </si>
  <si>
    <t>E08000025</t>
  </si>
  <si>
    <t>406</t>
  </si>
  <si>
    <t>Birmingham</t>
  </si>
  <si>
    <t>E08000026</t>
  </si>
  <si>
    <t>407</t>
  </si>
  <si>
    <t>Coventry</t>
  </si>
  <si>
    <t>E08000027</t>
  </si>
  <si>
    <t>408</t>
  </si>
  <si>
    <t>Dudley</t>
  </si>
  <si>
    <t>E06000019</t>
  </si>
  <si>
    <t>415</t>
  </si>
  <si>
    <t>Herefordshire UA</t>
  </si>
  <si>
    <t>E08000028</t>
  </si>
  <si>
    <t>409</t>
  </si>
  <si>
    <t>Sandwell</t>
  </si>
  <si>
    <t>E06000051</t>
  </si>
  <si>
    <t>417</t>
  </si>
  <si>
    <t>Shropshire</t>
  </si>
  <si>
    <t>E08000029</t>
  </si>
  <si>
    <t>410</t>
  </si>
  <si>
    <t>Solihull</t>
  </si>
  <si>
    <t>E10000028</t>
  </si>
  <si>
    <t>413</t>
  </si>
  <si>
    <t>Staffordshire</t>
  </si>
  <si>
    <t>E06000021</t>
  </si>
  <si>
    <t>414</t>
  </si>
  <si>
    <t>Stoke-On-Trent UA</t>
  </si>
  <si>
    <t>E06000020</t>
  </si>
  <si>
    <t>418</t>
  </si>
  <si>
    <t>Telford &amp; Wrekin UA</t>
  </si>
  <si>
    <t>E08000030</t>
  </si>
  <si>
    <t>411</t>
  </si>
  <si>
    <t>Walsall</t>
  </si>
  <si>
    <t>E10000031</t>
  </si>
  <si>
    <t>404</t>
  </si>
  <si>
    <t>Warwickshire</t>
  </si>
  <si>
    <t>E08000031</t>
  </si>
  <si>
    <t>412</t>
  </si>
  <si>
    <t>Wolverhampton</t>
  </si>
  <si>
    <t>E10000034</t>
  </si>
  <si>
    <t>416</t>
  </si>
  <si>
    <t>Worcestershire</t>
  </si>
  <si>
    <t>Yorkshire and The Humber</t>
  </si>
  <si>
    <t>E08000016</t>
  </si>
  <si>
    <t>204</t>
  </si>
  <si>
    <t>Barnsley</t>
  </si>
  <si>
    <t>E08000032</t>
  </si>
  <si>
    <t>209</t>
  </si>
  <si>
    <t>Bradford</t>
  </si>
  <si>
    <t>E08000033</t>
  </si>
  <si>
    <t>210</t>
  </si>
  <si>
    <t>Calderdale</t>
  </si>
  <si>
    <t>E08000017</t>
  </si>
  <si>
    <t>205</t>
  </si>
  <si>
    <t>Doncaster</t>
  </si>
  <si>
    <t>E06000011</t>
  </si>
  <si>
    <t>214</t>
  </si>
  <si>
    <t>East Riding Of Yorkshire UA</t>
  </si>
  <si>
    <t>E06000010</t>
  </si>
  <si>
    <t>215</t>
  </si>
  <si>
    <t>Kingston Upon Hull UA</t>
  </si>
  <si>
    <t>E08000034</t>
  </si>
  <si>
    <t>211</t>
  </si>
  <si>
    <t>Kirklees</t>
  </si>
  <si>
    <t>E08000035</t>
  </si>
  <si>
    <t>212</t>
  </si>
  <si>
    <t>Leeds</t>
  </si>
  <si>
    <t>E06000012</t>
  </si>
  <si>
    <t>216</t>
  </si>
  <si>
    <t>North East Lincolnshire UA</t>
  </si>
  <si>
    <t>E06000013</t>
  </si>
  <si>
    <t>217</t>
  </si>
  <si>
    <t>North Lincolnshire UA</t>
  </si>
  <si>
    <t>E10000023</t>
  </si>
  <si>
    <t>218</t>
  </si>
  <si>
    <t>North Yorkshire</t>
  </si>
  <si>
    <t>E08000018</t>
  </si>
  <si>
    <t>206</t>
  </si>
  <si>
    <t>Rotherham</t>
  </si>
  <si>
    <t>E08000019</t>
  </si>
  <si>
    <t>207</t>
  </si>
  <si>
    <t>Sheffield</t>
  </si>
  <si>
    <t>E08000036</t>
  </si>
  <si>
    <t>213</t>
  </si>
  <si>
    <t>Wakefield</t>
  </si>
  <si>
    <t>E06000014</t>
  </si>
  <si>
    <t>219</t>
  </si>
  <si>
    <t>York UA</t>
  </si>
  <si>
    <t>18+ Pop</t>
  </si>
  <si>
    <t xml:space="preserve">Average Feb to Apr </t>
  </si>
  <si>
    <t>Rate Change</t>
  </si>
  <si>
    <t>% Change in Rate Feb - Apr to May - Jul</t>
  </si>
  <si>
    <t>Actuals</t>
  </si>
  <si>
    <t>NHS Rate</t>
  </si>
  <si>
    <t>NHS Target</t>
  </si>
  <si>
    <t>Total Rate</t>
  </si>
  <si>
    <t>Total Target</t>
  </si>
  <si>
    <t>Authority</t>
  </si>
  <si>
    <t>Feb Total</t>
  </si>
  <si>
    <t>Change</t>
  </si>
  <si>
    <t>DfT Feb</t>
  </si>
  <si>
    <t>DfT% Feb</t>
  </si>
  <si>
    <t>Improvement against Target</t>
  </si>
  <si>
    <t>%Change</t>
  </si>
  <si>
    <t>HITTING TARGET AND IMPROVING (ordered by rate of improvement)</t>
  </si>
  <si>
    <t>NOT HITTING TARGET BUT IMPROVING (ordered by rate of improvement)</t>
  </si>
  <si>
    <t>NOT HITTING TARGET AND GETTING WORSE (ordered by rate of deterioration)</t>
  </si>
  <si>
    <t>Key:</t>
  </si>
  <si>
    <t>Feb position (and therefore target) below 9.4 and still improving</t>
  </si>
  <si>
    <t>Feb position (and therefore target) below 9.4 and performance remains below 9.4</t>
  </si>
  <si>
    <t>Feb position (and therefore target) below 9.4 target but performance deteriorated to above 9.4</t>
  </si>
  <si>
    <t>Feb position above 9.4 target and deteriorating</t>
  </si>
  <si>
    <t>DTOC Rate</t>
  </si>
  <si>
    <t>Selected Authority Rate</t>
  </si>
  <si>
    <t>Population over 18, Mid-2016, Mid Year Population Estimates - ONS</t>
  </si>
  <si>
    <t>Delayed Transfer of Care, NHS Organisations, England. NHS Digital</t>
  </si>
  <si>
    <t xml:space="preserve">Data Sources: </t>
  </si>
  <si>
    <t>Targets calculated as per DoH Local Area Performance Metrics Guidance published 3 July 2017</t>
  </si>
  <si>
    <t>BEACON SITE - Feb position (and therefore target) below 9.4 and still improving</t>
  </si>
  <si>
    <t>Learning Opportunity - Improved by more than 100%</t>
  </si>
  <si>
    <t>Not of immediate concern - Feb position (and therefore target) below 9.4 and performance remains below 9.4</t>
  </si>
  <si>
    <t>Of concern - Feb position (and therefore target) below 9.4 target but performance deteriorated to above 9.4</t>
  </si>
  <si>
    <t>Of extreme concern - Feb position above 9.4 target and deteriorating</t>
  </si>
  <si>
    <t>KEY:</t>
  </si>
  <si>
    <t>Social Care Rate</t>
  </si>
  <si>
    <t>Social Care Target</t>
  </si>
  <si>
    <t>AREAS HITTING TARGET AND IMPROVING (ordered from highest rate of improvement to lowest)</t>
  </si>
  <si>
    <t>AREAS NOT HITTING TARGET BUT IMPROVING (ordered by highest rate of improvement to lowest)</t>
  </si>
  <si>
    <t>AREAS NOT HITTING TARGET AND GETTING WORSE (ordered by highest rate of deterioration to lowest)</t>
  </si>
  <si>
    <t>1. Salford</t>
  </si>
  <si>
    <t>5. North Somerset UA</t>
  </si>
  <si>
    <t>1. Sheffield</t>
  </si>
  <si>
    <t>2. Stoke-On-Trent UA</t>
  </si>
  <si>
    <t>23. Worcestershire</t>
  </si>
  <si>
    <t>1. Calderdale</t>
  </si>
  <si>
    <t>2. Greenwich</t>
  </si>
  <si>
    <t>5. Milton Keynes UA</t>
  </si>
  <si>
    <t>To print individual graphs, click into the one you want and choose print current selection in the print options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</si>
  <si>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-1,"Edition":0,"CopyProtect":{"IsEnabled":false,"DomainName":""},"HideSscPoweredlogo":false,"AspnetConfig":{"BrowseUrl":"http://localhost/ssc","FileExtension":0},"NodeSecureLoginEnabled":false,"SmartphoneTheme":1,"Toolbar":{"Position":1,"IsSubmit":true,"IsPrint":true,"IsPrintAll":false,"IsReset":true,"IsUpdate":tru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</si>
  <si>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{"IsHide":false,"HiddenInExcel":false,"SheetId":-1,"Name":"Monthly Data","Guid":"BVIP3S","Index":1,"VisibleRange":"","SheetTheme":{"TabColor":"","BodyColor":"","BodyImage":""}}</t>
  </si>
  <si>
    <t>{"IsHide":false,"HiddenInExcel":false,"SheetId":-1,"Name":"Monthly Rates Actual","Guid":"JSI2WX","Index":2,"VisibleRange":"","SheetTheme":{"TabColor":"","BodyColor":"","BodyImage":""}}</t>
  </si>
  <si>
    <t>{"IsHide":false,"HiddenInExcel":false,"SheetId":-1,"Name":"DTOC","Guid":"3L6Y35","Index":4,"VisibleRange":"","SheetTheme":{"TabColor":"","BodyColor":"","BodyImage":""}}</t>
  </si>
  <si>
    <t>{"IsHide":false,"HiddenInExcel":false,"SheetId":-1,"Name":"Monthly Rate Target","Guid":"B8WALW","Index":5,"VisibleRange":"","SheetTheme":{"TabColor":"","BodyColor":"","BodyImage":""}}</t>
  </si>
  <si>
    <t>{"IsHide":false,"HiddenInExcel":false,"SheetId":-1,"Name":"Three Month Average","Guid":"DT97UZ","Index":6,"VisibleRange":"","SheetTheme":{"TabColor":"","BodyColor":"","BodyImage":""}}</t>
  </si>
  <si>
    <t>{"IsHide":false,"HiddenInExcel":false,"SheetId":-1,"Name":"DfT Data","Guid":"PEFGJG","Index":7,"VisibleRange":"","SheetTheme":{"TabColor":"","BodyColor":"","BodyImage":""}}</t>
  </si>
  <si>
    <t>{"IsHide":false,"HiddenInExcel":false,"SheetId":-1,"Name":"Actual","Guid":"UVZGXR","Index":8,"VisibleRange":"","SheetTheme":{"TabColor":"","BodyColor":"","BodyImage":""}}</t>
  </si>
  <si>
    <t>{"IsHide":false,"HiddenInExcel":false,"SheetId":-1,"Name":"DfT2 ","Guid":"9YQ466","Index":9,"VisibleRange":"","SheetTheme":{"TabColor":"","BodyColor":"","BodyImage":""}}</t>
  </si>
  <si>
    <t>{"IsHide":false,"HiddenInExcel":false,"SheetId":-1,"Name":"Quadrants","Guid":"IWD22C","Index":10,"VisibleRange":"","SheetTheme":{"TabColor":"","BodyColor":"","BodyImage":""}}</t>
  </si>
  <si>
    <t>{"BrowserAndLocation":{"ConversionPath":"C:\\Users\\jsmalley\\Documents\\SpreadsheetConverter","SelectedBrowsers":[]},"SpreadsheetServer":{"Username":"","Password":"","ServerUrl":""},"ConfigureSubmitDefault":{"Email":"","Free":false,"Advanced":false,"AdvancedSecured":false,"Demo":tru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Select"},"WizardButton":{"Next":"Next","Previous":"Previous","Cancel":"Cancel","Finish":"Finish"},"ToolbarButton":{"Submit":"Submit","Print":"Print","PrintAll":"Print All","Reset":"Reset","Update":"Update","Back":"Back"},"SubmitDialog":{"SubmitDialogHeading":"Submit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</si>
  <si>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October Total</t>
  </si>
  <si>
    <t>DfT Oct</t>
  </si>
  <si>
    <t>DfT% Oct</t>
  </si>
  <si>
    <t>Authority Name</t>
  </si>
  <si>
    <t>February 17 Rate</t>
  </si>
  <si>
    <t>October 17 Rate</t>
  </si>
  <si>
    <t>Comparison to Oct 16</t>
  </si>
  <si>
    <t>Comparison to Feb 17</t>
  </si>
  <si>
    <t>October 16 Rate</t>
  </si>
  <si>
    <t>Performance in October 2017 compared to October 2016 (first time delayed days, rather than number of patients, were reported) and February 2017 (month on which targets were set)</t>
  </si>
  <si>
    <t xml:space="preserve">Name </t>
  </si>
  <si>
    <t>SC Rate</t>
  </si>
  <si>
    <t>October 2017 Rate</t>
  </si>
  <si>
    <t>Selected % Improvement</t>
  </si>
  <si>
    <t>Percentile Rank</t>
  </si>
  <si>
    <t>Target Movement</t>
  </si>
  <si>
    <t>{"IsHide":false,"HiddenInExcel":false,"SheetId":-1,"Name":"Social Care","Guid":"UG7EKJ","Index":3,"VisibleRange":"","SheetTheme":{"TabColor":"","BodyColor":"","BodyImage":""}}</t>
  </si>
  <si>
    <t>{"IsHide":false,"HiddenInExcel":false,"SheetId":-1,"Name":"Sheet3","Guid":"M09MB9","Index":11,"VisibleRange":"","SheetTheme":{"TabColor":"","BodyColor":"","BodyImage":""}}</t>
  </si>
  <si>
    <t xml:space="preserve">Rank </t>
  </si>
  <si>
    <t>2. City Of London</t>
  </si>
  <si>
    <t>3. Isle Of Wight UA</t>
  </si>
  <si>
    <t>4. Solihull</t>
  </si>
  <si>
    <t>6. Shropshire</t>
  </si>
  <si>
    <t>7. Herefordshire UA</t>
  </si>
  <si>
    <t>8. Gloucestershire</t>
  </si>
  <si>
    <t>9. Poole UA</t>
  </si>
  <si>
    <t>10. Gateshead</t>
  </si>
  <si>
    <t>11. Hammersmith &amp; Fulham</t>
  </si>
  <si>
    <t>12. South Tyneside</t>
  </si>
  <si>
    <t>13. North Lincolnshire UA</t>
  </si>
  <si>
    <t>14. Hillingdon</t>
  </si>
  <si>
    <t>15. Enfield</t>
  </si>
  <si>
    <t>16. Wolverhampton</t>
  </si>
  <si>
    <t>17. Thurrock UA</t>
  </si>
  <si>
    <t>18. Rotherham</t>
  </si>
  <si>
    <t>19. Redbridge</t>
  </si>
  <si>
    <t>20. Barnet</t>
  </si>
  <si>
    <t>21. Southwark</t>
  </si>
  <si>
    <t>22. Barking &amp; Dagenham</t>
  </si>
  <si>
    <t>23. Northumberland</t>
  </si>
  <si>
    <t>24. Kingston Upon Thames</t>
  </si>
  <si>
    <t>25. Medway Towns UA</t>
  </si>
  <si>
    <t>26. Waltham Forest</t>
  </si>
  <si>
    <t>27. Cheshire West And Chester</t>
  </si>
  <si>
    <t>28. Wigan</t>
  </si>
  <si>
    <t>29. Wokingham UA</t>
  </si>
  <si>
    <t>30. Sutton</t>
  </si>
  <si>
    <t>31. Croydon</t>
  </si>
  <si>
    <t>32. Derbyshire</t>
  </si>
  <si>
    <t>33. Havering</t>
  </si>
  <si>
    <t>34. Luton UA</t>
  </si>
  <si>
    <t>35. Telford &amp; Wrekin UA</t>
  </si>
  <si>
    <t>36. Harrow</t>
  </si>
  <si>
    <t>37. Nottinghamshire</t>
  </si>
  <si>
    <t>38. North East Lincolnshire UA</t>
  </si>
  <si>
    <t>39. Haringey</t>
  </si>
  <si>
    <t>40. Hounslow</t>
  </si>
  <si>
    <t>41. Tower Hamlets</t>
  </si>
  <si>
    <t>42. Westminster</t>
  </si>
  <si>
    <t>43. Wirral</t>
  </si>
  <si>
    <t>44. Bexley</t>
  </si>
  <si>
    <t>45. Brent</t>
  </si>
  <si>
    <t>46. Central Bedfordshire</t>
  </si>
  <si>
    <t>47. Sandwell</t>
  </si>
  <si>
    <t>48. Slough UA</t>
  </si>
  <si>
    <t>Improving</t>
  </si>
  <si>
    <t>3. Stockport</t>
  </si>
  <si>
    <t>4. Trafford</t>
  </si>
  <si>
    <t>5. Northamptonshire</t>
  </si>
  <si>
    <t>6. Tameside</t>
  </si>
  <si>
    <t>7. Cornwall</t>
  </si>
  <si>
    <t>8. Somerset</t>
  </si>
  <si>
    <t>9. Warwickshire</t>
  </si>
  <si>
    <t>10. Coventry</t>
  </si>
  <si>
    <t>11. East Sussex</t>
  </si>
  <si>
    <t>12. Plymouth UA</t>
  </si>
  <si>
    <t>13. Oxfordshire</t>
  </si>
  <si>
    <t>14. Cheshire East</t>
  </si>
  <si>
    <t>15. Devon</t>
  </si>
  <si>
    <t>16. Hertfordshire</t>
  </si>
  <si>
    <t>17. Manchester</t>
  </si>
  <si>
    <t>18. Ealing</t>
  </si>
  <si>
    <t>19. Dudley</t>
  </si>
  <si>
    <t>20. Wiltshire</t>
  </si>
  <si>
    <t>21. Portsmouth UA</t>
  </si>
  <si>
    <t>22. North Yorkshire</t>
  </si>
  <si>
    <t>24. Cumbria</t>
  </si>
  <si>
    <t>25. Kent</t>
  </si>
  <si>
    <t>26. Suffolk</t>
  </si>
  <si>
    <t>27. Lincolnshire</t>
  </si>
  <si>
    <t>28. Brighton &amp; Hove UA</t>
  </si>
  <si>
    <t>29. England</t>
  </si>
  <si>
    <t>30. Birmingham</t>
  </si>
  <si>
    <t>31. Essex</t>
  </si>
  <si>
    <t>32. Southampton UA</t>
  </si>
  <si>
    <t>33. Staffordshire</t>
  </si>
  <si>
    <t>34. Bracknell Forest UA</t>
  </si>
  <si>
    <t>35. Cambridgeshire</t>
  </si>
  <si>
    <t>36. Middlesbrough UA</t>
  </si>
  <si>
    <t>37. Reading UA</t>
  </si>
  <si>
    <t>38. West Berkshire UA</t>
  </si>
  <si>
    <t>39. Halton UA</t>
  </si>
  <si>
    <t>40. Leicestershire</t>
  </si>
  <si>
    <t>41. West Sussex</t>
  </si>
  <si>
    <t>42. Windsor &amp; Maidenhead UA</t>
  </si>
  <si>
    <t>43. Blackburn With Darwen UA</t>
  </si>
  <si>
    <t>44. Leicester UA</t>
  </si>
  <si>
    <t>45. East Riding Of Yorkshire UA</t>
  </si>
  <si>
    <t>46. Dorset</t>
  </si>
  <si>
    <t>47. Buckinghamshire</t>
  </si>
  <si>
    <t>48. Hartlepool UA</t>
  </si>
  <si>
    <t>49. Wakefield</t>
  </si>
  <si>
    <t>50. Blackpool UA</t>
  </si>
  <si>
    <t>3. Barnsley</t>
  </si>
  <si>
    <t>4. Warrington UA</t>
  </si>
  <si>
    <t>6. Kingston Upon Hull UA</t>
  </si>
  <si>
    <t>7. Merton</t>
  </si>
  <si>
    <t>8. Nottingham UA</t>
  </si>
  <si>
    <t>9. St Helens</t>
  </si>
  <si>
    <t>10. Hampshire</t>
  </si>
  <si>
    <t>11. Leeds</t>
  </si>
  <si>
    <t>12. Rochdale</t>
  </si>
  <si>
    <t>13. Bury</t>
  </si>
  <si>
    <t>14. Walsall</t>
  </si>
  <si>
    <t>15. Norfolk</t>
  </si>
  <si>
    <t>16. Bristol UA</t>
  </si>
  <si>
    <t>17. Bolton</t>
  </si>
  <si>
    <t>18. Lambeth</t>
  </si>
  <si>
    <t>19. Islington</t>
  </si>
  <si>
    <t>20. Stockton On Tees UA</t>
  </si>
  <si>
    <t>21. Bradford</t>
  </si>
  <si>
    <t>22. Wandsworth</t>
  </si>
  <si>
    <t>23. Bath &amp; North East Somerset UA</t>
  </si>
  <si>
    <t>24. Torbay UA</t>
  </si>
  <si>
    <t>25. Swindon UA</t>
  </si>
  <si>
    <t>26. Derby UA</t>
  </si>
  <si>
    <t>27. Newcastle Upon Tyne</t>
  </si>
  <si>
    <t>28. Liverpool</t>
  </si>
  <si>
    <t>29. Camden</t>
  </si>
  <si>
    <t>30. Redcar &amp; Cleveland UA</t>
  </si>
  <si>
    <t>31. Bedford</t>
  </si>
  <si>
    <t>32. Sefton</t>
  </si>
  <si>
    <t>33. Rutland UA</t>
  </si>
  <si>
    <t>34. York UA</t>
  </si>
  <si>
    <t>35. Bournemouth UA</t>
  </si>
  <si>
    <t>36. Richmond Upon Thames</t>
  </si>
  <si>
    <t>37. Peterborough UA</t>
  </si>
  <si>
    <t>38. Oldham</t>
  </si>
  <si>
    <t>39. Lewisham</t>
  </si>
  <si>
    <t>40. South Gloucestershire UA</t>
  </si>
  <si>
    <t>41. Lancashire</t>
  </si>
  <si>
    <t>42. Durham</t>
  </si>
  <si>
    <t>43. Bromley</t>
  </si>
  <si>
    <t>44. Hackney</t>
  </si>
  <si>
    <t>45. Southend UA</t>
  </si>
  <si>
    <t>46. Kensington &amp; Chelsea</t>
  </si>
  <si>
    <t>47. Darlington UA</t>
  </si>
  <si>
    <t>48. North Tyneside</t>
  </si>
  <si>
    <t>49. Sunderland</t>
  </si>
  <si>
    <t>50. Knowsley</t>
  </si>
  <si>
    <t>51. Newham</t>
  </si>
  <si>
    <t>52. Surrey</t>
  </si>
  <si>
    <t>53. Kirklees</t>
  </si>
  <si>
    <t>54. Doncaster</t>
  </si>
  <si>
    <t>Beacon Site?</t>
  </si>
  <si>
    <t>Still below National</t>
  </si>
  <si>
    <t>In Bottom Quartile for Performance?</t>
  </si>
  <si>
    <t>Hit Target?</t>
  </si>
  <si>
    <t>Below rate of 2.6 for SC Attributable days</t>
  </si>
  <si>
    <t>Target</t>
  </si>
  <si>
    <t>ONS Code</t>
  </si>
  <si>
    <t>Select authority from yellow drop-down menu: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</si>
</sst>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63"/>
      <name val="Verdana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Arial Rounded MT Bold"/>
      <family val="2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b/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  <font>
      <b/>
      <sz val="11"/>
      <name val="Calibri"/>
      <family val="2"/>
    </font>
    <font>
      <b/>
      <sz val="10"/>
      <color theme="1" tint="0.35"/>
      <name val="Calibri"/>
      <family val="2"/>
    </font>
    <font>
      <b/>
      <sz val="9"/>
      <color theme="1" tint="0.35"/>
      <name val="+mn-cs"/>
      <family val="2"/>
    </font>
    <font>
      <sz val="11"/>
      <name val="Calibri"/>
      <family val="2"/>
    </font>
    <font>
      <sz val="6"/>
      <color theme="1" tint="0.35"/>
      <name val="+mn-cs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9">
    <xf numFmtId="0" fontId="0" fillId="0" borderId="0" xfId="0"/>
    <xf numFmtId="0" fontId="2" fillId="2" borderId="1" xfId="20" applyFont="1" applyFill="1" applyBorder="1">
      <alignment/>
      <protection/>
    </xf>
    <xf numFmtId="3" fontId="3" fillId="2" borderId="1" xfId="20" applyNumberFormat="1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3" fillId="2" borderId="3" xfId="20" applyFont="1" applyFill="1" applyBorder="1">
      <alignment/>
      <protection/>
    </xf>
    <xf numFmtId="3" fontId="3" fillId="2" borderId="3" xfId="20" applyNumberFormat="1" applyFont="1" applyFill="1" applyBorder="1">
      <alignment/>
      <protection/>
    </xf>
    <xf numFmtId="0" fontId="3" fillId="2" borderId="4" xfId="20" applyFont="1" applyFill="1" applyBorder="1">
      <alignment/>
      <protection/>
    </xf>
    <xf numFmtId="3" fontId="3" fillId="2" borderId="2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vertical="center"/>
      <protection/>
    </xf>
    <xf numFmtId="0" fontId="3" fillId="2" borderId="3" xfId="20" applyFont="1" applyFill="1" applyBorder="1" quotePrefix="1">
      <alignment/>
      <protection/>
    </xf>
    <xf numFmtId="3" fontId="3" fillId="2" borderId="4" xfId="20" applyNumberFormat="1" applyFont="1" applyFill="1" applyBorder="1">
      <alignment/>
      <protection/>
    </xf>
    <xf numFmtId="0" fontId="3" fillId="2" borderId="6" xfId="20" applyFont="1" applyFill="1" applyBorder="1" applyAlignment="1">
      <alignment horizontal="left"/>
      <protection/>
    </xf>
    <xf numFmtId="0" fontId="3" fillId="2" borderId="7" xfId="20" applyFont="1" applyFill="1" applyBorder="1" applyAlignment="1">
      <alignment horizontal="left"/>
      <protection/>
    </xf>
    <xf numFmtId="0" fontId="3" fillId="2" borderId="8" xfId="20" applyFont="1" applyFill="1" applyBorder="1" applyAlignment="1">
      <alignment horizontal="left"/>
      <protection/>
    </xf>
    <xf numFmtId="0" fontId="3" fillId="2" borderId="4" xfId="20" applyFont="1" applyFill="1" applyBorder="1" quotePrefix="1">
      <alignment/>
      <protection/>
    </xf>
    <xf numFmtId="0" fontId="4" fillId="3" borderId="9" xfId="20" applyFont="1" applyFill="1" applyBorder="1" applyAlignment="1">
      <alignment horizontal="left" vertical="center"/>
      <protection/>
    </xf>
    <xf numFmtId="0" fontId="3" fillId="2" borderId="3" xfId="20" applyFont="1" applyFill="1" applyBorder="1" applyAlignment="1">
      <alignment horizontal="left"/>
      <protection/>
    </xf>
    <xf numFmtId="0" fontId="3" fillId="2" borderId="10" xfId="20" applyFont="1" applyFill="1" applyBorder="1" applyAlignment="1">
      <alignment horizontal="left"/>
      <protection/>
    </xf>
    <xf numFmtId="0" fontId="3" fillId="2" borderId="4" xfId="20" applyFont="1" applyFill="1" applyBorder="1" applyAlignment="1">
      <alignment horizontal="left"/>
      <protection/>
    </xf>
    <xf numFmtId="3" fontId="3" fillId="2" borderId="2" xfId="21" applyNumberFormat="1" applyFont="1" applyFill="1" applyBorder="1"/>
    <xf numFmtId="3" fontId="3" fillId="2" borderId="3" xfId="21" applyNumberFormat="1" applyFont="1" applyFill="1" applyBorder="1"/>
    <xf numFmtId="3" fontId="3" fillId="2" borderId="4" xfId="21" applyNumberFormat="1" applyFont="1" applyFill="1" applyBorder="1"/>
    <xf numFmtId="0" fontId="3" fillId="2" borderId="1" xfId="20" applyFont="1" applyFill="1" applyBorder="1">
      <alignment/>
      <protection/>
    </xf>
    <xf numFmtId="0" fontId="3" fillId="2" borderId="11" xfId="20" applyFont="1" applyFill="1" applyBorder="1">
      <alignment/>
      <protection/>
    </xf>
    <xf numFmtId="2" fontId="3" fillId="2" borderId="1" xfId="20" applyNumberFormat="1" applyFont="1" applyFill="1" applyBorder="1">
      <alignment/>
      <protection/>
    </xf>
    <xf numFmtId="164" fontId="2" fillId="2" borderId="1" xfId="20" applyNumberFormat="1" applyFont="1" applyFill="1" applyBorder="1">
      <alignment/>
      <protection/>
    </xf>
    <xf numFmtId="2" fontId="0" fillId="0" borderId="0" xfId="0" applyNumberFormat="1"/>
    <xf numFmtId="0" fontId="4" fillId="3" borderId="12" xfId="20" applyFont="1" applyFill="1" applyBorder="1" applyAlignment="1">
      <alignment vertical="center"/>
      <protection/>
    </xf>
    <xf numFmtId="0" fontId="3" fillId="2" borderId="9" xfId="20" applyFont="1" applyFill="1" applyBorder="1" applyAlignment="1">
      <alignment horizontal="left"/>
      <protection/>
    </xf>
    <xf numFmtId="0" fontId="3" fillId="2" borderId="7" xfId="20" applyFont="1" applyFill="1" applyBorder="1" applyAlignment="1">
      <alignment horizontal="center"/>
      <protection/>
    </xf>
    <xf numFmtId="0" fontId="3" fillId="2" borderId="3" xfId="20" applyFont="1" applyFill="1" applyBorder="1" applyAlignment="1">
      <alignment horizontal="center"/>
      <protection/>
    </xf>
    <xf numFmtId="0" fontId="2" fillId="2" borderId="3" xfId="20" applyFont="1" applyFill="1" applyBorder="1">
      <alignment/>
      <protection/>
    </xf>
    <xf numFmtId="0" fontId="2" fillId="2" borderId="11" xfId="20" applyFont="1" applyFill="1" applyBorder="1">
      <alignment/>
      <protection/>
    </xf>
    <xf numFmtId="17" fontId="0" fillId="0" borderId="13" xfId="0" applyNumberFormat="1" applyBorder="1" applyAlignment="1">
      <alignment horizontal="center"/>
    </xf>
    <xf numFmtId="9" fontId="3" fillId="2" borderId="10" xfId="15" applyFont="1" applyFill="1" applyBorder="1"/>
    <xf numFmtId="17" fontId="0" fillId="0" borderId="13" xfId="0" applyNumberFormat="1" applyBorder="1" applyAlignment="1">
      <alignment horizontal="center"/>
    </xf>
    <xf numFmtId="164" fontId="3" fillId="2" borderId="1" xfId="20" applyNumberFormat="1" applyFont="1" applyFill="1" applyBorder="1">
      <alignment/>
      <protection/>
    </xf>
    <xf numFmtId="164" fontId="0" fillId="0" borderId="0" xfId="0" applyNumberFormat="1"/>
    <xf numFmtId="3" fontId="3" fillId="2" borderId="1" xfId="22" applyNumberFormat="1" applyFont="1" applyFill="1" applyBorder="1">
      <alignment/>
      <protection/>
    </xf>
    <xf numFmtId="9" fontId="0" fillId="0" borderId="0" xfId="15" applyFont="1"/>
    <xf numFmtId="10" fontId="0" fillId="0" borderId="0" xfId="15" applyNumberFormat="1" applyFont="1"/>
    <xf numFmtId="9" fontId="0" fillId="0" borderId="0" xfId="0" applyNumberFormat="1"/>
    <xf numFmtId="17" fontId="0" fillId="0" borderId="13" xfId="0" applyNumberFormat="1" applyBorder="1" applyAlignment="1">
      <alignment horizontal="center"/>
    </xf>
    <xf numFmtId="3" fontId="3" fillId="2" borderId="1" xfId="0" applyNumberFormat="1" applyFont="1" applyFill="1" applyBorder="1"/>
    <xf numFmtId="0" fontId="0" fillId="4" borderId="0" xfId="0" applyFill="1"/>
    <xf numFmtId="2" fontId="0" fillId="4" borderId="0" xfId="0" applyNumberFormat="1" applyFill="1"/>
    <xf numFmtId="10" fontId="0" fillId="4" borderId="0" xfId="15" applyNumberFormat="1" applyFont="1" applyFill="1"/>
    <xf numFmtId="9" fontId="0" fillId="4" borderId="0" xfId="15" applyFont="1" applyFill="1"/>
    <xf numFmtId="9" fontId="0" fillId="4" borderId="0" xfId="0" applyNumberFormat="1" applyFill="1"/>
    <xf numFmtId="3" fontId="0" fillId="0" borderId="0" xfId="0" applyNumberFormat="1"/>
    <xf numFmtId="0" fontId="7" fillId="0" borderId="0" xfId="0" applyFont="1"/>
    <xf numFmtId="0" fontId="5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4" borderId="1" xfId="0" applyFill="1" applyBorder="1"/>
    <xf numFmtId="0" fontId="6" fillId="4" borderId="1" xfId="0" applyFont="1" applyFill="1" applyBorder="1"/>
    <xf numFmtId="0" fontId="5" fillId="6" borderId="1" xfId="0" applyFont="1" applyFill="1" applyBorder="1"/>
    <xf numFmtId="0" fontId="5" fillId="7" borderId="1" xfId="0" applyFont="1" applyFill="1" applyBorder="1"/>
    <xf numFmtId="0" fontId="0" fillId="0" borderId="1" xfId="0" applyFill="1" applyBorder="1"/>
    <xf numFmtId="0" fontId="0" fillId="0" borderId="0" xfId="0" applyBorder="1"/>
    <xf numFmtId="0" fontId="5" fillId="7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0" fillId="8" borderId="0" xfId="0" applyFill="1"/>
    <xf numFmtId="0" fontId="10" fillId="8" borderId="0" xfId="0" applyFont="1" applyFill="1" applyAlignment="1">
      <alignment vertical="center"/>
    </xf>
    <xf numFmtId="17" fontId="0" fillId="8" borderId="0" xfId="0" applyNumberFormat="1" applyFill="1"/>
    <xf numFmtId="2" fontId="0" fillId="8" borderId="0" xfId="0" applyNumberFormat="1" applyFill="1"/>
    <xf numFmtId="0" fontId="10" fillId="4" borderId="0" xfId="0" applyFont="1" applyFill="1" applyAlignment="1">
      <alignment vertical="center"/>
    </xf>
    <xf numFmtId="0" fontId="7" fillId="8" borderId="0" xfId="0" applyFont="1" applyFill="1"/>
    <xf numFmtId="0" fontId="5" fillId="5" borderId="0" xfId="0" applyFont="1" applyFill="1" applyAlignment="1">
      <alignment vertical="center" wrapText="1"/>
    </xf>
    <xf numFmtId="0" fontId="0" fillId="8" borderId="0" xfId="0" applyFill="1" applyAlignment="1">
      <alignment horizontal="left"/>
    </xf>
    <xf numFmtId="0" fontId="11" fillId="8" borderId="0" xfId="0" applyFont="1" applyFill="1" applyAlignment="1">
      <alignment vertical="top"/>
    </xf>
    <xf numFmtId="0" fontId="8" fillId="8" borderId="0" xfId="0" applyFont="1" applyFill="1" applyAlignment="1">
      <alignment wrapText="1"/>
    </xf>
    <xf numFmtId="0" fontId="0" fillId="9" borderId="1" xfId="0" applyFill="1" applyBorder="1"/>
    <xf numFmtId="0" fontId="8" fillId="9" borderId="1" xfId="0" applyFont="1" applyFill="1" applyBorder="1"/>
    <xf numFmtId="0" fontId="12" fillId="0" borderId="1" xfId="0" applyFont="1" applyBorder="1"/>
    <xf numFmtId="17" fontId="0" fillId="0" borderId="13" xfId="0" applyNumberFormat="1" applyBorder="1" applyAlignment="1">
      <alignment horizontal="center"/>
    </xf>
    <xf numFmtId="2" fontId="0" fillId="0" borderId="1" xfId="0" applyNumberFormat="1" applyBorder="1"/>
    <xf numFmtId="0" fontId="0" fillId="0" borderId="14" xfId="0" applyBorder="1" applyAlignment="1">
      <alignment wrapText="1"/>
    </xf>
    <xf numFmtId="0" fontId="0" fillId="0" borderId="15" xfId="0" applyBorder="1"/>
    <xf numFmtId="0" fontId="0" fillId="0" borderId="16" xfId="0" applyBorder="1"/>
    <xf numFmtId="2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19" xfId="0" applyBorder="1"/>
    <xf numFmtId="2" fontId="0" fillId="0" borderId="16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7" fillId="0" borderId="15" xfId="0" applyFont="1" applyBorder="1"/>
    <xf numFmtId="0" fontId="7" fillId="0" borderId="21" xfId="0" applyFont="1" applyBorder="1"/>
    <xf numFmtId="0" fontId="0" fillId="0" borderId="15" xfId="0" applyFont="1" applyBorder="1"/>
    <xf numFmtId="0" fontId="13" fillId="0" borderId="1" xfId="0" applyFont="1" applyFill="1" applyBorder="1"/>
    <xf numFmtId="2" fontId="0" fillId="0" borderId="11" xfId="0" applyNumberFormat="1" applyBorder="1"/>
    <xf numFmtId="0" fontId="0" fillId="0" borderId="21" xfId="0" applyFont="1" applyBorder="1"/>
    <xf numFmtId="2" fontId="0" fillId="0" borderId="0" xfId="0" applyNumberFormat="1" applyBorder="1"/>
    <xf numFmtId="0" fontId="2" fillId="2" borderId="12" xfId="20" applyFont="1" applyFill="1" applyBorder="1">
      <alignment/>
      <protection/>
    </xf>
    <xf numFmtId="0" fontId="3" fillId="2" borderId="12" xfId="20" applyFont="1" applyFill="1" applyBorder="1">
      <alignment/>
      <protection/>
    </xf>
    <xf numFmtId="17" fontId="0" fillId="0" borderId="13" xfId="0" applyNumberFormat="1" applyBorder="1" applyAlignment="1">
      <alignment horizontal="center"/>
    </xf>
    <xf numFmtId="0" fontId="8" fillId="9" borderId="0" xfId="0" applyFont="1" applyFill="1" applyBorder="1" applyAlignment="1">
      <alignment horizontal="left" vertical="center" wrapText="1"/>
    </xf>
    <xf numFmtId="0" fontId="7" fillId="8" borderId="0" xfId="0" applyFont="1" applyFill="1" applyAlignment="1">
      <alignment horizontal="left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0" xfId="0" applyFont="1" applyFill="1" applyAlignment="1">
      <alignment horizontal="left"/>
    </xf>
    <xf numFmtId="0" fontId="5" fillId="7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4" fillId="8" borderId="0" xfId="0" applyFont="1" applyFill="1" applyAlignment="1">
      <alignment horizontal="left" vertical="center"/>
    </xf>
    <xf numFmtId="0" fontId="14" fillId="8" borderId="0" xfId="0" applyFont="1" applyFill="1" applyAlignment="1">
      <alignment horizontal="left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3" xfId="22"/>
    <cellStyle name="Percent 3" xfId="23"/>
    <cellStyle name="Comma 2" xfId="24"/>
    <cellStyle name="Hyperlink 2" xfId="25"/>
  </cellStyles>
  <dxfs count="12"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DTOC Rates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- Actual and Targets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75"/>
          <c:y val="0.12575"/>
          <c:w val="0.9332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DTOC!$C$5</c:f>
              <c:strCache>
                <c:ptCount val="1"/>
                <c:pt idx="0">
                  <c:v>NHS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DTOC!$D$4:$P$4</c:f>
              <c:strCache/>
            </c:strRef>
          </c:cat>
          <c:val>
            <c:numRef>
              <c:f>DTOC!$D$5:$P$5</c:f>
              <c:numCache/>
            </c:numRef>
          </c:val>
        </c:ser>
        <c:ser>
          <c:idx val="2"/>
          <c:order val="1"/>
          <c:tx>
            <c:strRef>
              <c:f>DTOC!$C$7</c:f>
              <c:strCache>
                <c:ptCount val="1"/>
                <c:pt idx="0">
                  <c:v>Social Care Rate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DTOC!$D$4:$P$4</c:f>
              <c:strCache/>
            </c:strRef>
          </c:cat>
          <c:val>
            <c:numRef>
              <c:f>DTOC!$D$7:$P$7</c:f>
              <c:numCache/>
            </c:numRef>
          </c:val>
        </c:ser>
        <c:ser>
          <c:idx val="4"/>
          <c:order val="2"/>
          <c:tx>
            <c:strRef>
              <c:f>DTOC!$C$9</c:f>
              <c:strCache>
                <c:ptCount val="1"/>
                <c:pt idx="0">
                  <c:v>Total Rate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h="4445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5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DTOC!$D$4:$P$4</c:f>
              <c:strCache/>
            </c:strRef>
          </c:cat>
          <c:val>
            <c:numRef>
              <c:f>DTOC!$D$9:$P$9</c:f>
              <c:numCache/>
            </c:numRef>
          </c:val>
        </c:ser>
        <c:gapWidth val="56"/>
        <c:axId val="24382257"/>
        <c:axId val="18113722"/>
      </c:barChart>
      <c:lineChart>
        <c:grouping val="standard"/>
        <c:varyColors val="0"/>
        <c:ser>
          <c:idx val="1"/>
          <c:order val="3"/>
          <c:tx>
            <c:strRef>
              <c:f>DTOC!$C$6</c:f>
              <c:strCache>
                <c:ptCount val="1"/>
                <c:pt idx="0">
                  <c:v>NHS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DTOC!$D$4:$P$4</c:f>
              <c:strCache/>
            </c:strRef>
          </c:cat>
          <c:val>
            <c:numRef>
              <c:f>DTOC!$D$6:$P$6</c:f>
              <c:numCache/>
            </c:numRef>
          </c:val>
          <c:smooth val="0"/>
        </c:ser>
        <c:ser>
          <c:idx val="3"/>
          <c:order val="4"/>
          <c:tx>
            <c:strRef>
              <c:f>DTOC!$C$8</c:f>
              <c:strCache>
                <c:ptCount val="1"/>
                <c:pt idx="0">
                  <c:v>Social Care Target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DTOC!$D$4:$P$4</c:f>
              <c:strCache/>
            </c:strRef>
          </c:cat>
          <c:val>
            <c:numRef>
              <c:f>DTOC!$D$8:$P$8</c:f>
              <c:numCache/>
            </c:numRef>
          </c:val>
          <c:smooth val="0"/>
        </c:ser>
        <c:ser>
          <c:idx val="5"/>
          <c:order val="5"/>
          <c:tx>
            <c:strRef>
              <c:f>DTOC!$C$10</c:f>
              <c:strCache>
                <c:ptCount val="1"/>
                <c:pt idx="0">
                  <c:v>Total Target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DTOC!$D$4:$P$4</c:f>
              <c:strCache/>
            </c:strRef>
          </c:cat>
          <c:val>
            <c:numRef>
              <c:f>DTOC!$D$10:$P$10</c:f>
              <c:numCache/>
            </c:numRef>
          </c:val>
          <c:smooth val="0"/>
        </c:ser>
        <c:axId val="24382257"/>
        <c:axId val="18113722"/>
      </c:lineChart>
      <c:dateAx>
        <c:axId val="2438225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113722"/>
        <c:crosses val="autoZero"/>
        <c:auto val="1"/>
        <c:baseTimeUnit val="months"/>
        <c:noMultiLvlLbl val="0"/>
      </c:dateAx>
      <c:valAx>
        <c:axId val="18113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>
            <c:manualLayout>
              <c:xMode val="edge"/>
              <c:yMode val="edge"/>
              <c:x val="0.01525"/>
              <c:y val="0.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3822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DTOC Rate Distance from Target Compared to Change in DTOC Rate since February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"/>
          <c:y val="0.105"/>
          <c:w val="0.95075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'DfT Data'!$I$2</c:f>
              <c:strCache>
                <c:ptCount val="1"/>
                <c:pt idx="0">
                  <c:v>DfT Oct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Pt>
            <c:idx val="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9"/>
            <c:spPr>
              <a:ln w="19050">
                <a:noFill/>
                <a:round/>
              </a:ln>
            </c:spPr>
            <c:marker>
              <c:size val="5"/>
              <c:spPr>
                <a:noFill/>
                <a:ln w="9525">
                  <a:solidFill>
                    <a:schemeClr val="bg1"/>
                  </a:solidFill>
                </a:ln>
              </c:spPr>
            </c:marker>
          </c:dPt>
          <c:dPt>
            <c:idx val="14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'DfT Data'!$F$3:$F$154</c:f>
              <c:numCache/>
            </c:numRef>
          </c:xVal>
          <c:yVal>
            <c:numRef>
              <c:f>'DfT Data'!$I$3:$I$154</c:f>
              <c:numCache/>
            </c:numRef>
          </c:yVal>
          <c:smooth val="0"/>
        </c:ser>
        <c:ser>
          <c:idx val="1"/>
          <c:order val="1"/>
          <c:tx>
            <c:strRef>
              <c:f>'DfT Data'!$T$3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 w="476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'DfT Data'!$U$3</c:f>
              <c:numCache/>
            </c:numRef>
          </c:xVal>
          <c:yVal>
            <c:numRef>
              <c:f>'DfT Data'!$V$3</c:f>
              <c:numCache/>
            </c:numRef>
          </c:yVal>
          <c:smooth val="0"/>
        </c:ser>
        <c:axId val="28805771"/>
        <c:axId val="57925348"/>
      </c:scatterChart>
      <c:valAx>
        <c:axId val="28805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Change in DTOC Rate since February</a:t>
                </a:r>
              </a:p>
            </c:rich>
          </c:tx>
          <c:layout>
            <c:manualLayout>
              <c:xMode val="edge"/>
              <c:yMode val="edge"/>
              <c:x val="0.6955"/>
              <c:y val="0.8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925348"/>
        <c:crosses val="autoZero"/>
        <c:crossBetween val="midCat"/>
        <c:dispUnits/>
      </c:valAx>
      <c:valAx>
        <c:axId val="57925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 Distance from Target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8057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Each Authority %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Movement against Target as at October 2017</a:t>
            </a:r>
          </a:p>
        </c:rich>
      </c:tx>
      <c:layout>
        <c:manualLayout>
          <c:xMode val="edge"/>
          <c:yMode val="edge"/>
          <c:x val="0.3517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"/>
          <c:y val="0.01725"/>
          <c:w val="0.9347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'DfT Data'!$L$2</c:f>
              <c:strCache>
                <c:ptCount val="1"/>
                <c:pt idx="0">
                  <c:v>Improvement against Target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12700" dir="5400000" algn="ctr" rotWithShape="0">
                <a:prstClr val="black">
                  <a:alpha val="43137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h="1905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'DfT Data'!$A$3:$A$154</c:f>
              <c:strCache/>
            </c:strRef>
          </c:cat>
          <c:val>
            <c:numRef>
              <c:f>'DfT Data'!$L$3:$L$154</c:f>
              <c:numCache/>
            </c:numRef>
          </c:val>
        </c:ser>
        <c:gapWidth val="68"/>
        <c:axId val="51566085"/>
        <c:axId val="61441582"/>
      </c:barChart>
      <c:lineChart>
        <c:grouping val="standard"/>
        <c:varyColors val="0"/>
        <c:ser>
          <c:idx val="1"/>
          <c:order val="1"/>
          <c:tx>
            <c:strRef>
              <c:f>'DfT Data'!$T$3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'DfT Data'!$A$3:$A$154</c:f>
              <c:strCache/>
            </c:strRef>
          </c:cat>
          <c:val>
            <c:numRef>
              <c:f>'DfT Data'!$M$3:$M$154</c:f>
              <c:numCache/>
            </c:numRef>
          </c:val>
          <c:smooth val="0"/>
        </c:ser>
        <c:axId val="51566085"/>
        <c:axId val="61441582"/>
      </c:lineChart>
      <c:catAx>
        <c:axId val="51566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Local Authority</a:t>
                </a:r>
              </a:p>
            </c:rich>
          </c:tx>
          <c:layout>
            <c:manualLayout>
              <c:xMode val="edge"/>
              <c:yMode val="edge"/>
              <c:x val="0.46625"/>
              <c:y val="0.8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441582"/>
        <c:crosses val="autoZero"/>
        <c:auto val="1"/>
        <c:lblOffset val="1"/>
        <c:noMultiLvlLbl val="0"/>
      </c:catAx>
      <c:valAx>
        <c:axId val="61441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566085"/>
        <c:crosses val="autoZero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Each Authority Distance from Target as at October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2017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5"/>
          <c:y val="0.10325"/>
          <c:w val="0.9592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'DfT2 '!$B$2</c:f>
              <c:strCache>
                <c:ptCount val="1"/>
                <c:pt idx="0">
                  <c:v>DTOC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'DfT2 '!$A$3:$A$154</c:f>
              <c:strCache/>
            </c:strRef>
          </c:cat>
          <c:val>
            <c:numRef>
              <c:f>'DfT2 '!$B$3:$B$154</c:f>
              <c:numCache/>
            </c:numRef>
          </c:val>
        </c:ser>
        <c:overlap val="-27"/>
        <c:gapWidth val="70"/>
        <c:axId val="16103327"/>
        <c:axId val="10712216"/>
      </c:barChart>
      <c:lineChart>
        <c:grouping val="standard"/>
        <c:varyColors val="0"/>
        <c:ser>
          <c:idx val="1"/>
          <c:order val="1"/>
          <c:tx>
            <c:strRef>
              <c:f>'DfT Data'!$T$3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'DfT2 '!$C$3:$C$154</c:f>
              <c:numCache/>
            </c:numRef>
          </c:val>
          <c:smooth val="0"/>
        </c:ser>
        <c:axId val="16103327"/>
        <c:axId val="10712216"/>
      </c:lineChart>
      <c:catAx>
        <c:axId val="1610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Local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Authority</a:t>
                </a:r>
              </a:p>
            </c:rich>
          </c:tx>
          <c:layout>
            <c:manualLayout>
              <c:xMode val="edge"/>
              <c:yMode val="edge"/>
              <c:x val="0.47275"/>
              <c:y val="0.8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712216"/>
        <c:crosses val="autoZero"/>
        <c:auto val="1"/>
        <c:lblOffset val="100"/>
        <c:noMultiLvlLbl val="0"/>
      </c:catAx>
      <c:valAx>
        <c:axId val="10712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1033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25"/>
          <c:y val="0.92975"/>
          <c:w val="0.184"/>
          <c:h val="0.04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Rank of DTOC Rate October 2017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Actual!$B$2</c:f>
              <c:strCache>
                <c:ptCount val="1"/>
                <c:pt idx="0">
                  <c:v>DTOC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Actual!$A$3:$A$154</c:f>
              <c:strCache/>
            </c:strRef>
          </c:cat>
          <c:val>
            <c:numRef>
              <c:f>Actual!$B$3:$B$154</c:f>
              <c:numCache/>
            </c:numRef>
          </c:val>
        </c:ser>
        <c:gapWidth val="62"/>
        <c:axId val="29301081"/>
        <c:axId val="62383138"/>
      </c:barChart>
      <c:lineChart>
        <c:grouping val="standard"/>
        <c:varyColors val="0"/>
        <c:ser>
          <c:idx val="1"/>
          <c:order val="1"/>
          <c:tx>
            <c:strRef>
              <c:f>'DfT Data'!$T$3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Actual!$C$3:$C$154</c:f>
              <c:numCache/>
            </c:numRef>
          </c:val>
          <c:smooth val="0"/>
        </c:ser>
        <c:axId val="29301081"/>
        <c:axId val="62383138"/>
      </c:lineChart>
      <c:catAx>
        <c:axId val="2930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Local Authority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383138"/>
        <c:crosses val="autoZero"/>
        <c:auto val="1"/>
        <c:lblOffset val="100"/>
        <c:noMultiLvlLbl val="0"/>
      </c:catAx>
      <c:valAx>
        <c:axId val="62383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3010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Social Care Attributable DTOC Rate</a:t>
            </a:r>
          </a:p>
        </c:rich>
      </c:tx>
      <c:layout>
        <c:manualLayout>
          <c:xMode val="edge"/>
          <c:yMode val="edge"/>
          <c:x val="0.41875"/>
          <c:y val="0.019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DTOC!$C$7</c:f>
              <c:strCache>
                <c:ptCount val="1"/>
                <c:pt idx="0">
                  <c:v>Social Care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1"/>
            <c:dispEq val="0"/>
            <c:dispRSqr val="0"/>
          </c:trendline>
          <c:cat>
            <c:strRef>
              <c:f>DTOC!$D$4:$P$4</c:f>
              <c:strCache/>
            </c:strRef>
          </c:cat>
          <c:val>
            <c:numRef>
              <c:f>DTOC!$D$7:$P$7</c:f>
              <c:numCache/>
            </c:numRef>
          </c:val>
        </c:ser>
        <c:gapWidth val="25"/>
        <c:axId val="24577331"/>
        <c:axId val="19869388"/>
      </c:barChart>
      <c:lineChart>
        <c:grouping val="standard"/>
        <c:varyColors val="0"/>
        <c:ser>
          <c:idx val="1"/>
          <c:order val="1"/>
          <c:tx>
            <c:strRef>
              <c:f>DTOC!$C$8</c:f>
              <c:strCache>
                <c:ptCount val="1"/>
                <c:pt idx="0">
                  <c:v>Social Care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DTOC!$D$4:$P$4</c:f>
              <c:strCache/>
            </c:strRef>
          </c:cat>
          <c:val>
            <c:numRef>
              <c:f>DTOC!$D$8:$P$8</c:f>
              <c:numCache/>
            </c:numRef>
          </c:val>
          <c:smooth val="0"/>
        </c:ser>
        <c:axId val="24577331"/>
        <c:axId val="19869388"/>
      </c:lineChart>
      <c:dateAx>
        <c:axId val="24577331"/>
        <c:scaling>
          <c:orientation val="minMax"/>
        </c:scaling>
        <c:axPos val="b"/>
        <c:delete val="0"/>
        <c:numFmt formatCode="mmm\-yy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869388"/>
        <c:crosses val="autoZero"/>
        <c:auto val="1"/>
        <c:baseTimeUnit val="months"/>
        <c:noMultiLvlLbl val="0"/>
      </c:dateAx>
      <c:valAx>
        <c:axId val="19869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5773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2925"/>
          <c:y val="0.12325"/>
          <c:w val="0.95175"/>
          <c:h val="0.8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'Three Month Average'!$K$2</c:f>
              <c:strCache>
                <c:ptCount val="1"/>
                <c:pt idx="0">
                  <c:v>% Change in Rate Feb - Apr to May - Jul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og"/>
            <c:dispEq val="0"/>
            <c:dispRSqr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xVal>
            <c:numRef>
              <c:f>'Three Month Average'!$I$3:$I$154</c:f>
              <c:numCache/>
            </c:numRef>
          </c:xVal>
          <c:yVal>
            <c:numRef>
              <c:f>'Three Month Average'!$K$3:$K$154</c:f>
              <c:numCache/>
            </c:numRef>
          </c:yVal>
          <c:smooth val="0"/>
        </c:ser>
        <c:axId val="44606765"/>
        <c:axId val="65916566"/>
      </c:scatterChart>
      <c:valAx>
        <c:axId val="44606765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916566"/>
        <c:crosses val="autoZero"/>
        <c:crossBetween val="midCat"/>
        <c:dispUnits/>
      </c:valAx>
      <c:valAx>
        <c:axId val="6591656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6067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0.0035</cdr:y>
    </cdr:from>
    <cdr:to>
      <cdr:x>1</cdr:x>
      <cdr:y>0.069</cdr:y>
    </cdr:to>
    <cdr:pic>
      <cdr:nvPicPr>
        <cdr:cNvPr id="2" name="Picture 1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1382375" y="9525"/>
          <a:ext cx="990600" cy="238125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0.104</cdr:y>
    </cdr:from>
    <cdr:to>
      <cdr:x>0.12575</cdr:x>
      <cdr:y>0.199</cdr:y>
    </cdr:to>
    <cdr:sp macro="" textlink="">
      <cdr:nvSpPr>
        <cdr:cNvPr id="2" name="TextBox 1"/>
        <cdr:cNvSpPr txBox="1"/>
      </cdr:nvSpPr>
      <cdr:spPr>
        <a:xfrm>
          <a:off x="400050" y="723900"/>
          <a:ext cx="1133475" cy="666750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Improving</a:t>
          </a:r>
          <a:r>
            <a:rPr lang="en-GB" sz="1100" baseline="0"/>
            <a:t> but not hitting Target</a:t>
          </a:r>
        </a:p>
      </cdr:txBody>
    </cdr:sp>
  </cdr:relSizeAnchor>
  <cdr:relSizeAnchor xmlns:cdr="http://schemas.openxmlformats.org/drawingml/2006/chartDrawing">
    <cdr:from>
      <cdr:x>0.90425</cdr:x>
      <cdr:y>0.11225</cdr:y>
    </cdr:from>
    <cdr:to>
      <cdr:x>0.98475</cdr:x>
      <cdr:y>0.23625</cdr:y>
    </cdr:to>
    <cdr:sp macro="" textlink="">
      <cdr:nvSpPr>
        <cdr:cNvPr id="3" name="TextBox 1"/>
        <cdr:cNvSpPr txBox="1"/>
      </cdr:nvSpPr>
      <cdr:spPr>
        <a:xfrm>
          <a:off x="11115675" y="781050"/>
          <a:ext cx="990600" cy="86677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Not hitting target and deteriorating performance</a:t>
          </a:r>
        </a:p>
      </cdr:txBody>
    </cdr:sp>
  </cdr:relSizeAnchor>
  <cdr:relSizeAnchor xmlns:cdr="http://schemas.openxmlformats.org/drawingml/2006/chartDrawing">
    <cdr:from>
      <cdr:x>0.03725</cdr:x>
      <cdr:y>0.882</cdr:y>
    </cdr:from>
    <cdr:to>
      <cdr:x>0.121</cdr:x>
      <cdr:y>0.9665</cdr:y>
    </cdr:to>
    <cdr:sp macro="" textlink="">
      <cdr:nvSpPr>
        <cdr:cNvPr id="4" name="TextBox 1"/>
        <cdr:cNvSpPr txBox="1"/>
      </cdr:nvSpPr>
      <cdr:spPr>
        <a:xfrm>
          <a:off x="457200" y="6143625"/>
          <a:ext cx="1028700" cy="590550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Hitting</a:t>
          </a:r>
          <a:r>
            <a:rPr lang="en-GB" sz="1100" baseline="0"/>
            <a:t> Target and Improving</a:t>
          </a:r>
          <a:endParaRPr lang="en-GB" sz="1100"/>
        </a:p>
      </cdr:txBody>
    </cdr:sp>
  </cdr:relSizeAnchor>
  <cdr:relSizeAnchor xmlns:cdr="http://schemas.openxmlformats.org/drawingml/2006/chartDrawing">
    <cdr:from>
      <cdr:x>0.85625</cdr:x>
      <cdr:y>0.68675</cdr:y>
    </cdr:from>
    <cdr:to>
      <cdr:x>0.98425</cdr:x>
      <cdr:y>0.787</cdr:y>
    </cdr:to>
    <cdr:sp macro="" textlink="">
      <cdr:nvSpPr>
        <cdr:cNvPr id="5" name="TextBox 1"/>
        <cdr:cNvSpPr txBox="1"/>
      </cdr:nvSpPr>
      <cdr:spPr>
        <a:xfrm>
          <a:off x="10525125" y="4781550"/>
          <a:ext cx="1571625" cy="6953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Red Dot indicates selected LA Area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</cdr:y>
    </cdr:from>
    <cdr:to>
      <cdr:x>1</cdr:x>
      <cdr:y>0.0505</cdr:y>
    </cdr:to>
    <cdr:pic>
      <cdr:nvPicPr>
        <cdr:cNvPr id="3" name="Picture 2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1430000" y="0"/>
          <a:ext cx="885825" cy="238125"/>
        </a:xfrm>
        <a:prstGeom prst="rect">
          <a:avLst/>
        </a:prstGeom>
        <a:noFill/>
        <a:ln w="9525">
          <a:noFill/>
        </a:ln>
      </cdr:spPr>
    </cdr:pic>
  </cdr:relSizeAnchor>
  <cdr:relSizeAnchor xmlns:cdr="http://schemas.openxmlformats.org/drawingml/2006/chartDrawing">
    <cdr:from>
      <cdr:x>0.908</cdr:x>
      <cdr:y>0.101</cdr:y>
    </cdr:from>
    <cdr:to>
      <cdr:x>0.992</cdr:x>
      <cdr:y>0.33925</cdr:y>
    </cdr:to>
    <cdr:sp macro="" textlink="">
      <cdr:nvSpPr>
        <cdr:cNvPr id="4" name="TextBox 1"/>
        <cdr:cNvSpPr txBox="1"/>
      </cdr:nvSpPr>
      <cdr:spPr>
        <a:xfrm>
          <a:off x="11182350" y="466725"/>
          <a:ext cx="1038225" cy="11144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Lower is better</a:t>
          </a:r>
        </a:p>
        <a:p>
          <a:r>
            <a:rPr lang="en-GB" sz="1100"/>
            <a:t>Hover cursor over each bar to see Authority name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</cdr:y>
    </cdr:from>
    <cdr:to>
      <cdr:x>1</cdr:x>
      <cdr:y>0.0505</cdr:y>
    </cdr:to>
    <cdr:pic>
      <cdr:nvPicPr>
        <cdr:cNvPr id="3" name="Picture 2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1439525" y="0"/>
          <a:ext cx="895350" cy="238125"/>
        </a:xfrm>
        <a:prstGeom prst="rect">
          <a:avLst/>
        </a:prstGeom>
        <a:noFill/>
        <a:ln w="9525">
          <a:noFill/>
        </a:ln>
      </cdr:spPr>
    </cdr:pic>
  </cdr:relSizeAnchor>
  <cdr:relSizeAnchor xmlns:cdr="http://schemas.openxmlformats.org/drawingml/2006/chartDrawing">
    <cdr:from>
      <cdr:x>0.9085</cdr:x>
      <cdr:y>0.1095</cdr:y>
    </cdr:from>
    <cdr:to>
      <cdr:x>0.9925</cdr:x>
      <cdr:y>0.35175</cdr:y>
    </cdr:to>
    <cdr:sp macro="" textlink="">
      <cdr:nvSpPr>
        <cdr:cNvPr id="4" name="TextBox 1"/>
        <cdr:cNvSpPr txBox="1"/>
      </cdr:nvSpPr>
      <cdr:spPr>
        <a:xfrm>
          <a:off x="11201400" y="504825"/>
          <a:ext cx="1038225" cy="113347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Lower is better</a:t>
          </a:r>
        </a:p>
        <a:p>
          <a:r>
            <a:rPr lang="en-GB" sz="1100"/>
            <a:t>Hover cursor over each bar to see Authority name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0.11725</cdr:y>
    </cdr:from>
    <cdr:to>
      <cdr:x>0.988</cdr:x>
      <cdr:y>0.378</cdr:y>
    </cdr:to>
    <cdr:sp macro="" textlink="">
      <cdr:nvSpPr>
        <cdr:cNvPr id="2" name="TextBox 1"/>
        <cdr:cNvSpPr txBox="1"/>
      </cdr:nvSpPr>
      <cdr:spPr>
        <a:xfrm>
          <a:off x="11134725" y="533400"/>
          <a:ext cx="1038225" cy="11906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Lower is better</a:t>
          </a:r>
        </a:p>
        <a:p>
          <a:r>
            <a:rPr lang="en-GB" sz="1100"/>
            <a:t>Hover cursor over each bar to see Authority name</a:t>
          </a:r>
        </a:p>
      </cdr:txBody>
    </cdr:sp>
  </cdr:relSizeAnchor>
  <cdr:relSizeAnchor xmlns:cdr="http://schemas.openxmlformats.org/drawingml/2006/chartDrawing">
    <cdr:from>
      <cdr:x>0.92775</cdr:x>
      <cdr:y>0</cdr:y>
    </cdr:from>
    <cdr:to>
      <cdr:x>1</cdr:x>
      <cdr:y>0.0515</cdr:y>
    </cdr:to>
    <cdr:pic>
      <cdr:nvPicPr>
        <cdr:cNvPr id="3" name="Picture 2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1430000" y="0"/>
          <a:ext cx="885825" cy="238125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0.00325</cdr:y>
    </cdr:from>
    <cdr:to>
      <cdr:x>1</cdr:x>
      <cdr:y>0.06225</cdr:y>
    </cdr:to>
    <cdr:pic>
      <cdr:nvPicPr>
        <cdr:cNvPr id="2" name="Picture 1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1315700" y="9525"/>
          <a:ext cx="990600" cy="238125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133350</xdr:rowOff>
    </xdr:from>
    <xdr:to>
      <xdr:col>20</xdr:col>
      <xdr:colOff>161925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238125" y="752475"/>
        <a:ext cx="123729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120</xdr:row>
      <xdr:rowOff>28575</xdr:rowOff>
    </xdr:from>
    <xdr:to>
      <xdr:col>20</xdr:col>
      <xdr:colOff>142875</xdr:colOff>
      <xdr:row>156</xdr:row>
      <xdr:rowOff>142875</xdr:rowOff>
    </xdr:to>
    <xdr:graphicFrame macro="">
      <xdr:nvGraphicFramePr>
        <xdr:cNvPr id="6" name="Chart 5"/>
        <xdr:cNvGraphicFramePr/>
      </xdr:nvGraphicFramePr>
      <xdr:xfrm>
        <a:off x="295275" y="23126700"/>
        <a:ext cx="12296775" cy="697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44</xdr:row>
      <xdr:rowOff>161925</xdr:rowOff>
    </xdr:from>
    <xdr:to>
      <xdr:col>20</xdr:col>
      <xdr:colOff>152400</xdr:colOff>
      <xdr:row>69</xdr:row>
      <xdr:rowOff>76200</xdr:rowOff>
    </xdr:to>
    <xdr:graphicFrame macro="">
      <xdr:nvGraphicFramePr>
        <xdr:cNvPr id="7" name="Chart 6"/>
        <xdr:cNvGraphicFramePr/>
      </xdr:nvGraphicFramePr>
      <xdr:xfrm>
        <a:off x="276225" y="8782050"/>
        <a:ext cx="12325350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70</xdr:row>
      <xdr:rowOff>47625</xdr:rowOff>
    </xdr:from>
    <xdr:to>
      <xdr:col>20</xdr:col>
      <xdr:colOff>161925</xdr:colOff>
      <xdr:row>94</xdr:row>
      <xdr:rowOff>161925</xdr:rowOff>
    </xdr:to>
    <xdr:graphicFrame macro="">
      <xdr:nvGraphicFramePr>
        <xdr:cNvPr id="8" name="Chart 7"/>
        <xdr:cNvGraphicFramePr/>
      </xdr:nvGraphicFramePr>
      <xdr:xfrm>
        <a:off x="276225" y="13620750"/>
        <a:ext cx="12334875" cy="4686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95</xdr:row>
      <xdr:rowOff>85725</xdr:rowOff>
    </xdr:from>
    <xdr:to>
      <xdr:col>20</xdr:col>
      <xdr:colOff>152400</xdr:colOff>
      <xdr:row>119</xdr:row>
      <xdr:rowOff>66675</xdr:rowOff>
    </xdr:to>
    <xdr:graphicFrame macro="">
      <xdr:nvGraphicFramePr>
        <xdr:cNvPr id="9" name="Chart 8"/>
        <xdr:cNvGraphicFramePr/>
      </xdr:nvGraphicFramePr>
      <xdr:xfrm>
        <a:off x="276225" y="18421350"/>
        <a:ext cx="123253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771525</xdr:colOff>
      <xdr:row>159</xdr:row>
      <xdr:rowOff>0</xdr:rowOff>
    </xdr:to>
    <xdr:pic>
      <xdr:nvPicPr>
        <xdr:cNvPr id="11" name="Picture 10" descr="ImpowerLogo_Gra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885825" y="30337125"/>
          <a:ext cx="7715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257175</xdr:colOff>
      <xdr:row>120</xdr:row>
      <xdr:rowOff>95250</xdr:rowOff>
    </xdr:from>
    <xdr:to>
      <xdr:col>20</xdr:col>
      <xdr:colOff>104775</xdr:colOff>
      <xdr:row>121</xdr:row>
      <xdr:rowOff>133350</xdr:rowOff>
    </xdr:to>
    <xdr:pic>
      <xdr:nvPicPr>
        <xdr:cNvPr id="13" name="Picture 12" descr="ImpowerLogo_Gra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1591925" y="23193375"/>
          <a:ext cx="96202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20</xdr:col>
      <xdr:colOff>142875</xdr:colOff>
      <xdr:row>44</xdr:row>
      <xdr:rowOff>19050</xdr:rowOff>
    </xdr:to>
    <xdr:graphicFrame macro="">
      <xdr:nvGraphicFramePr>
        <xdr:cNvPr id="14" name="Chart 13"/>
        <xdr:cNvGraphicFramePr/>
      </xdr:nvGraphicFramePr>
      <xdr:xfrm>
        <a:off x="276225" y="4619625"/>
        <a:ext cx="1231582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12</xdr:col>
      <xdr:colOff>133350</xdr:colOff>
      <xdr:row>0</xdr:row>
      <xdr:rowOff>66675</xdr:rowOff>
    </xdr:from>
    <xdr:to>
      <xdr:col>17</xdr:col>
      <xdr:colOff>38100</xdr:colOff>
      <xdr:row>0</xdr:row>
      <xdr:rowOff>304800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0725" y="66675"/>
          <a:ext cx="1762125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27</xdr:col>
      <xdr:colOff>247650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0" y="57150"/>
        <a:ext cx="1678305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DTOC%20rates%20v2%20Sep17%20(002)%20SA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Box%20Sync\Collaborative%20JS\DTOC\LA-Type-B-December-2016-VTPYV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Box%20Sync\Collaborative%20JS\DTOC\LA-Type-B-January-2017-h1bY5%20(1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Downloads\LA-Type-B-August-2017-3mbH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tkinson\AppData\Local\Microsoft\Windows\INetCache\Content.Outlook\6JYJX6GM\LA-Type-B-September-2017-5708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Box%20Sync\Collaborative%20JS\DTOC\LA-Type-B-October-2017-bh0m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February-2017-b6qU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March-2017-MC3hG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April-2017-mvnN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May-2017-EaFK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June-2017-bh1KP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Collaborative\NHS_social_care_interface_dashboard%20v04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Box%20Sync\Collaborative%20JS\DTOC\LA-Type-B-October-2016-8Fcx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Box%20Sync\Collaborative%20JS\DTOC\LA-Type-B-November-2016-KS2Zd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Data"/>
      <sheetName val="Monthly Rates Actual"/>
      <sheetName val="Graph"/>
      <sheetName val="Monthly Rate Target"/>
      <sheetName val="Three Month Average"/>
      <sheetName val="DfT Data"/>
      <sheetName val="Quadrants"/>
      <sheetName val="Actual"/>
      <sheetName val="DfT2 "/>
      <sheetName val="_SSC"/>
    </sheetNames>
    <sheetDataSet>
      <sheetData sheetId="0">
        <row r="3">
          <cell r="D3" t="str">
            <v>England</v>
          </cell>
        </row>
        <row r="4">
          <cell r="D4" t="str">
            <v>Barking &amp; Dagenham</v>
          </cell>
        </row>
        <row r="5">
          <cell r="D5" t="str">
            <v>Barnet</v>
          </cell>
        </row>
        <row r="6">
          <cell r="D6" t="str">
            <v>Barnsley</v>
          </cell>
        </row>
        <row r="7">
          <cell r="D7" t="str">
            <v>Bath &amp; North East Somerset UA</v>
          </cell>
        </row>
        <row r="8">
          <cell r="D8" t="str">
            <v>Bedford</v>
          </cell>
        </row>
        <row r="9">
          <cell r="D9" t="str">
            <v>Bexley</v>
          </cell>
        </row>
        <row r="10">
          <cell r="D10" t="str">
            <v>Birmingham</v>
          </cell>
        </row>
        <row r="11">
          <cell r="D11" t="str">
            <v>Blackburn With Darwen UA</v>
          </cell>
        </row>
        <row r="12">
          <cell r="D12" t="str">
            <v>Blackpool UA</v>
          </cell>
        </row>
        <row r="13">
          <cell r="D13" t="str">
            <v>Bolton</v>
          </cell>
        </row>
        <row r="14">
          <cell r="D14" t="str">
            <v>Bournemouth UA</v>
          </cell>
        </row>
        <row r="15">
          <cell r="D15" t="str">
            <v>Bracknell Forest UA</v>
          </cell>
        </row>
        <row r="16">
          <cell r="D16" t="str">
            <v>Bradford</v>
          </cell>
        </row>
        <row r="17">
          <cell r="D17" t="str">
            <v>Brent</v>
          </cell>
        </row>
        <row r="18">
          <cell r="D18" t="str">
            <v>Brighton &amp; Hove UA</v>
          </cell>
        </row>
        <row r="19">
          <cell r="D19" t="str">
            <v>Bristol UA</v>
          </cell>
        </row>
        <row r="20">
          <cell r="D20" t="str">
            <v>Bromley</v>
          </cell>
        </row>
        <row r="21">
          <cell r="D21" t="str">
            <v>Buckinghamshire</v>
          </cell>
        </row>
        <row r="22">
          <cell r="D22" t="str">
            <v>Bury</v>
          </cell>
        </row>
        <row r="23">
          <cell r="D23" t="str">
            <v>Calderdale</v>
          </cell>
        </row>
        <row r="24">
          <cell r="D24" t="str">
            <v>Cambridgeshire</v>
          </cell>
        </row>
        <row r="25">
          <cell r="D25" t="str">
            <v>Camden</v>
          </cell>
        </row>
        <row r="26">
          <cell r="D26" t="str">
            <v>Central Bedfordshire</v>
          </cell>
        </row>
        <row r="27">
          <cell r="D27" t="str">
            <v>Cheshire East</v>
          </cell>
        </row>
        <row r="28">
          <cell r="D28" t="str">
            <v>Cheshire West And Chester</v>
          </cell>
        </row>
        <row r="29">
          <cell r="D29" t="str">
            <v>City Of London</v>
          </cell>
        </row>
        <row r="30">
          <cell r="D30" t="str">
            <v>Cornwall</v>
          </cell>
        </row>
        <row r="31">
          <cell r="D31" t="str">
            <v>Coventry</v>
          </cell>
        </row>
        <row r="32">
          <cell r="D32" t="str">
            <v>Croydon</v>
          </cell>
        </row>
        <row r="33">
          <cell r="D33" t="str">
            <v>Cumbria</v>
          </cell>
        </row>
        <row r="34">
          <cell r="D34" t="str">
            <v>Darlington UA</v>
          </cell>
        </row>
        <row r="35">
          <cell r="D35" t="str">
            <v>Derby UA</v>
          </cell>
        </row>
        <row r="36">
          <cell r="D36" t="str">
            <v>Derbyshire</v>
          </cell>
        </row>
        <row r="37">
          <cell r="D37" t="str">
            <v>Devon</v>
          </cell>
        </row>
        <row r="38">
          <cell r="D38" t="str">
            <v>Doncaster</v>
          </cell>
        </row>
        <row r="39">
          <cell r="D39" t="str">
            <v>Dorset</v>
          </cell>
        </row>
        <row r="40">
          <cell r="D40" t="str">
            <v>Dudley</v>
          </cell>
        </row>
        <row r="41">
          <cell r="D41" t="str">
            <v>Durham</v>
          </cell>
        </row>
        <row r="42">
          <cell r="D42" t="str">
            <v>Ealing</v>
          </cell>
        </row>
        <row r="43">
          <cell r="D43" t="str">
            <v>East Riding Of Yorkshire UA</v>
          </cell>
        </row>
        <row r="44">
          <cell r="D44" t="str">
            <v>East Sussex</v>
          </cell>
        </row>
        <row r="45">
          <cell r="D45" t="str">
            <v>Enfield</v>
          </cell>
        </row>
        <row r="46">
          <cell r="D46" t="str">
            <v>Essex</v>
          </cell>
        </row>
        <row r="47">
          <cell r="D47" t="str">
            <v>Gateshead</v>
          </cell>
        </row>
        <row r="48">
          <cell r="D48" t="str">
            <v>Gloucestershire</v>
          </cell>
        </row>
        <row r="49">
          <cell r="D49" t="str">
            <v>Greenwich</v>
          </cell>
        </row>
        <row r="50">
          <cell r="D50" t="str">
            <v>Hackney</v>
          </cell>
        </row>
        <row r="51">
          <cell r="D51" t="str">
            <v>Halton UA</v>
          </cell>
        </row>
        <row r="52">
          <cell r="D52" t="str">
            <v>Hammersmith &amp; Fulham</v>
          </cell>
        </row>
        <row r="53">
          <cell r="D53" t="str">
            <v>Hampshire</v>
          </cell>
        </row>
        <row r="54">
          <cell r="D54" t="str">
            <v>Haringey</v>
          </cell>
        </row>
        <row r="55">
          <cell r="D55" t="str">
            <v>Harrow</v>
          </cell>
        </row>
        <row r="56">
          <cell r="D56" t="str">
            <v>Hartlepool UA</v>
          </cell>
        </row>
        <row r="57">
          <cell r="D57" t="str">
            <v>Havering</v>
          </cell>
        </row>
        <row r="58">
          <cell r="D58" t="str">
            <v>Herefordshire UA</v>
          </cell>
        </row>
        <row r="59">
          <cell r="D59" t="str">
            <v>Hertfordshire</v>
          </cell>
        </row>
        <row r="60">
          <cell r="D60" t="str">
            <v>Hillingdon</v>
          </cell>
        </row>
        <row r="61">
          <cell r="D61" t="str">
            <v>Hounslow</v>
          </cell>
        </row>
        <row r="62">
          <cell r="D62" t="str">
            <v>Isle Of Wight UA</v>
          </cell>
        </row>
        <row r="63">
          <cell r="D63" t="str">
            <v>Islington</v>
          </cell>
        </row>
        <row r="64">
          <cell r="D64" t="str">
            <v>Kensington &amp; Chelsea</v>
          </cell>
        </row>
        <row r="65">
          <cell r="D65" t="str">
            <v>Kent</v>
          </cell>
        </row>
        <row r="66">
          <cell r="D66" t="str">
            <v>Kingston Upon Hull UA</v>
          </cell>
        </row>
        <row r="67">
          <cell r="D67" t="str">
            <v>Kingston Upon Thames</v>
          </cell>
        </row>
        <row r="68">
          <cell r="D68" t="str">
            <v>Kirklees</v>
          </cell>
        </row>
        <row r="69">
          <cell r="D69" t="str">
            <v>Knowsley</v>
          </cell>
        </row>
        <row r="70">
          <cell r="D70" t="str">
            <v>Lambeth</v>
          </cell>
        </row>
        <row r="71">
          <cell r="D71" t="str">
            <v>Lancashire</v>
          </cell>
        </row>
        <row r="72">
          <cell r="D72" t="str">
            <v>Leeds</v>
          </cell>
        </row>
        <row r="73">
          <cell r="D73" t="str">
            <v>Leicester UA</v>
          </cell>
        </row>
        <row r="74">
          <cell r="D74" t="str">
            <v>Leicestershire</v>
          </cell>
        </row>
        <row r="75">
          <cell r="D75" t="str">
            <v>Lewisham</v>
          </cell>
        </row>
        <row r="76">
          <cell r="D76" t="str">
            <v>Lincolnshire</v>
          </cell>
        </row>
        <row r="77">
          <cell r="D77" t="str">
            <v>Liverpool</v>
          </cell>
        </row>
        <row r="78">
          <cell r="D78" t="str">
            <v>Luton UA</v>
          </cell>
        </row>
        <row r="79">
          <cell r="D79" t="str">
            <v>Manchester</v>
          </cell>
        </row>
        <row r="80">
          <cell r="D80" t="str">
            <v>Medway Towns UA</v>
          </cell>
        </row>
        <row r="81">
          <cell r="D81" t="str">
            <v>Merton</v>
          </cell>
        </row>
        <row r="82">
          <cell r="D82" t="str">
            <v>Middlesbrough UA</v>
          </cell>
        </row>
        <row r="83">
          <cell r="D83" t="str">
            <v>Milton Keynes UA</v>
          </cell>
        </row>
        <row r="84">
          <cell r="D84" t="str">
            <v>Newcastle Upon Tyne</v>
          </cell>
        </row>
        <row r="85">
          <cell r="D85" t="str">
            <v>Newham</v>
          </cell>
        </row>
        <row r="86">
          <cell r="D86" t="str">
            <v>Norfolk</v>
          </cell>
        </row>
        <row r="87">
          <cell r="D87" t="str">
            <v>North East Lincolnshire UA</v>
          </cell>
        </row>
        <row r="88">
          <cell r="D88" t="str">
            <v>North Lincolnshire UA</v>
          </cell>
        </row>
        <row r="89">
          <cell r="D89" t="str">
            <v>North Somerset UA</v>
          </cell>
        </row>
        <row r="90">
          <cell r="D90" t="str">
            <v>North Tyneside</v>
          </cell>
        </row>
        <row r="91">
          <cell r="D91" t="str">
            <v>North Yorkshire</v>
          </cell>
        </row>
        <row r="92">
          <cell r="D92" t="str">
            <v>Northamptonshire</v>
          </cell>
        </row>
        <row r="93">
          <cell r="D93" t="str">
            <v>Northumberland</v>
          </cell>
        </row>
        <row r="94">
          <cell r="D94" t="str">
            <v>Nottingham UA</v>
          </cell>
        </row>
        <row r="95">
          <cell r="D95" t="str">
            <v>Nottinghamshire</v>
          </cell>
        </row>
        <row r="96">
          <cell r="D96" t="str">
            <v>Oldham</v>
          </cell>
        </row>
        <row r="97">
          <cell r="D97" t="str">
            <v>Oxfordshire</v>
          </cell>
        </row>
        <row r="98">
          <cell r="D98" t="str">
            <v>Peterborough UA</v>
          </cell>
        </row>
        <row r="99">
          <cell r="D99" t="str">
            <v>Plymouth UA</v>
          </cell>
        </row>
        <row r="100">
          <cell r="D100" t="str">
            <v>Poole UA</v>
          </cell>
        </row>
        <row r="101">
          <cell r="D101" t="str">
            <v>Portsmouth UA</v>
          </cell>
        </row>
        <row r="102">
          <cell r="D102" t="str">
            <v>Reading UA</v>
          </cell>
        </row>
        <row r="103">
          <cell r="D103" t="str">
            <v>Redbridge</v>
          </cell>
        </row>
        <row r="104">
          <cell r="D104" t="str">
            <v>Redcar &amp; Cleveland UA</v>
          </cell>
        </row>
        <row r="105">
          <cell r="D105" t="str">
            <v>Richmond Upon Thames</v>
          </cell>
        </row>
        <row r="106">
          <cell r="D106" t="str">
            <v>Rochdale</v>
          </cell>
        </row>
        <row r="107">
          <cell r="D107" t="str">
            <v>Rotherham</v>
          </cell>
        </row>
        <row r="108">
          <cell r="D108" t="str">
            <v>Rutland UA</v>
          </cell>
        </row>
        <row r="109">
          <cell r="D109" t="str">
            <v>Salford</v>
          </cell>
        </row>
        <row r="110">
          <cell r="D110" t="str">
            <v>Sandwell</v>
          </cell>
        </row>
        <row r="111">
          <cell r="D111" t="str">
            <v>Sefton</v>
          </cell>
        </row>
        <row r="112">
          <cell r="D112" t="str">
            <v>Sheffield</v>
          </cell>
        </row>
        <row r="113">
          <cell r="D113" t="str">
            <v>Shropshire</v>
          </cell>
        </row>
        <row r="114">
          <cell r="D114" t="str">
            <v>Slough UA</v>
          </cell>
        </row>
        <row r="115">
          <cell r="D115" t="str">
            <v>Solihull</v>
          </cell>
        </row>
        <row r="116">
          <cell r="D116" t="str">
            <v>Somerset</v>
          </cell>
        </row>
        <row r="117">
          <cell r="D117" t="str">
            <v>South Gloucestershire UA</v>
          </cell>
        </row>
        <row r="118">
          <cell r="D118" t="str">
            <v>South Tyneside</v>
          </cell>
        </row>
        <row r="119">
          <cell r="D119" t="str">
            <v>Southampton UA</v>
          </cell>
        </row>
        <row r="120">
          <cell r="D120" t="str">
            <v>Southend UA</v>
          </cell>
        </row>
        <row r="121">
          <cell r="D121" t="str">
            <v>Southwark</v>
          </cell>
        </row>
        <row r="122">
          <cell r="D122" t="str">
            <v>St Helens</v>
          </cell>
        </row>
        <row r="123">
          <cell r="D123" t="str">
            <v>Staffordshire</v>
          </cell>
        </row>
        <row r="124">
          <cell r="D124" t="str">
            <v>Stockport</v>
          </cell>
        </row>
        <row r="125">
          <cell r="D125" t="str">
            <v>Stockton On Tees UA</v>
          </cell>
        </row>
        <row r="126">
          <cell r="D126" t="str">
            <v>Stoke-On-Trent UA</v>
          </cell>
        </row>
        <row r="127">
          <cell r="D127" t="str">
            <v>Suffolk</v>
          </cell>
        </row>
        <row r="128">
          <cell r="D128" t="str">
            <v>Sunderland</v>
          </cell>
        </row>
        <row r="129">
          <cell r="D129" t="str">
            <v>Surrey</v>
          </cell>
        </row>
        <row r="130">
          <cell r="D130" t="str">
            <v>Sutton</v>
          </cell>
        </row>
        <row r="131">
          <cell r="D131" t="str">
            <v>Swindon UA</v>
          </cell>
        </row>
        <row r="132">
          <cell r="D132" t="str">
            <v>Tameside</v>
          </cell>
        </row>
        <row r="133">
          <cell r="D133" t="str">
            <v>Telford &amp; Wrekin UA</v>
          </cell>
        </row>
        <row r="134">
          <cell r="D134" t="str">
            <v>Thurrock UA</v>
          </cell>
        </row>
        <row r="135">
          <cell r="D135" t="str">
            <v>Torbay UA</v>
          </cell>
        </row>
        <row r="136">
          <cell r="D136" t="str">
            <v>Tower Hamlets</v>
          </cell>
        </row>
        <row r="137">
          <cell r="D137" t="str">
            <v>Trafford</v>
          </cell>
        </row>
        <row r="138">
          <cell r="D138" t="str">
            <v>Wakefield</v>
          </cell>
        </row>
        <row r="139">
          <cell r="D139" t="str">
            <v>Walsall</v>
          </cell>
        </row>
        <row r="140">
          <cell r="D140" t="str">
            <v>Waltham Forest</v>
          </cell>
        </row>
        <row r="141">
          <cell r="D141" t="str">
            <v>Wandsworth</v>
          </cell>
        </row>
        <row r="142">
          <cell r="D142" t="str">
            <v>Warrington UA</v>
          </cell>
        </row>
        <row r="143">
          <cell r="D143" t="str">
            <v>Warwickshire</v>
          </cell>
        </row>
        <row r="144">
          <cell r="D144" t="str">
            <v>West Berkshire UA</v>
          </cell>
        </row>
        <row r="145">
          <cell r="D145" t="str">
            <v>West Sussex</v>
          </cell>
        </row>
        <row r="146">
          <cell r="D146" t="str">
            <v>Westminster</v>
          </cell>
        </row>
        <row r="147">
          <cell r="D147" t="str">
            <v>Wigan</v>
          </cell>
        </row>
        <row r="148">
          <cell r="D148" t="str">
            <v>Wiltshire</v>
          </cell>
        </row>
        <row r="149">
          <cell r="D149" t="str">
            <v>Windsor &amp; Maidenhead UA</v>
          </cell>
        </row>
        <row r="150">
          <cell r="D150" t="str">
            <v>Wirral</v>
          </cell>
        </row>
        <row r="151">
          <cell r="D151" t="str">
            <v>Wokingham UA</v>
          </cell>
        </row>
        <row r="152">
          <cell r="D152" t="str">
            <v>Wolverhampton</v>
          </cell>
        </row>
        <row r="153">
          <cell r="D153" t="str">
            <v>Worcestershire</v>
          </cell>
        </row>
        <row r="154">
          <cell r="D154" t="str">
            <v>York UA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C17" t="str">
            <v>E06000015</v>
          </cell>
          <cell r="D17" t="str">
            <v>507</v>
          </cell>
          <cell r="E17" t="str">
            <v>Derby UA</v>
          </cell>
          <cell r="F17">
            <v>343</v>
          </cell>
          <cell r="G17">
            <v>68</v>
          </cell>
          <cell r="H17">
            <v>0</v>
          </cell>
          <cell r="I17">
            <v>411</v>
          </cell>
        </row>
        <row r="18">
          <cell r="C18" t="str">
            <v>E10000007</v>
          </cell>
          <cell r="D18" t="str">
            <v>506</v>
          </cell>
          <cell r="E18" t="str">
            <v>Derbyshire</v>
          </cell>
          <cell r="F18">
            <v>1538</v>
          </cell>
          <cell r="G18">
            <v>582</v>
          </cell>
          <cell r="H18">
            <v>193</v>
          </cell>
          <cell r="I18">
            <v>2313</v>
          </cell>
        </row>
        <row r="19">
          <cell r="C19" t="str">
            <v>E06000016</v>
          </cell>
          <cell r="D19" t="str">
            <v>509</v>
          </cell>
          <cell r="E19" t="str">
            <v>Leicester UA</v>
          </cell>
          <cell r="F19">
            <v>546</v>
          </cell>
          <cell r="G19">
            <v>103</v>
          </cell>
          <cell r="H19">
            <v>349</v>
          </cell>
          <cell r="I19">
            <v>998</v>
          </cell>
        </row>
        <row r="20">
          <cell r="C20" t="str">
            <v>E10000018</v>
          </cell>
          <cell r="D20" t="str">
            <v>508</v>
          </cell>
          <cell r="E20" t="str">
            <v>Leicestershire</v>
          </cell>
          <cell r="F20">
            <v>1662</v>
          </cell>
          <cell r="G20">
            <v>319</v>
          </cell>
          <cell r="H20">
            <v>426</v>
          </cell>
          <cell r="I20">
            <v>2407</v>
          </cell>
        </row>
        <row r="21">
          <cell r="C21" t="str">
            <v>E10000019</v>
          </cell>
          <cell r="D21" t="str">
            <v>503</v>
          </cell>
          <cell r="E21" t="str">
            <v>Lincolnshire</v>
          </cell>
          <cell r="F21">
            <v>2091</v>
          </cell>
          <cell r="G21">
            <v>491</v>
          </cell>
          <cell r="H21">
            <v>362</v>
          </cell>
          <cell r="I21">
            <v>2944</v>
          </cell>
        </row>
        <row r="22">
          <cell r="C22" t="str">
            <v>E10000021</v>
          </cell>
          <cell r="D22" t="str">
            <v>504</v>
          </cell>
          <cell r="E22" t="str">
            <v>Northamptonshire</v>
          </cell>
          <cell r="F22">
            <v>3314</v>
          </cell>
          <cell r="G22">
            <v>1354</v>
          </cell>
          <cell r="H22">
            <v>633</v>
          </cell>
          <cell r="I22">
            <v>5301</v>
          </cell>
        </row>
        <row r="23">
          <cell r="C23" t="str">
            <v>E06000018</v>
          </cell>
          <cell r="D23" t="str">
            <v>512</v>
          </cell>
          <cell r="E23" t="str">
            <v>Nottingham UA</v>
          </cell>
          <cell r="F23">
            <v>819</v>
          </cell>
          <cell r="G23">
            <v>14</v>
          </cell>
          <cell r="H23">
            <v>0</v>
          </cell>
          <cell r="I23">
            <v>833</v>
          </cell>
        </row>
        <row r="24">
          <cell r="C24" t="str">
            <v>E10000024</v>
          </cell>
          <cell r="D24" t="str">
            <v>511</v>
          </cell>
          <cell r="E24" t="str">
            <v>Nottinghamshire</v>
          </cell>
          <cell r="F24">
            <v>1470</v>
          </cell>
          <cell r="G24">
            <v>65</v>
          </cell>
          <cell r="H24">
            <v>34</v>
          </cell>
          <cell r="I24">
            <v>1569</v>
          </cell>
        </row>
        <row r="25">
          <cell r="C25" t="str">
            <v>E06000017</v>
          </cell>
          <cell r="D25" t="str">
            <v>510</v>
          </cell>
          <cell r="E25" t="str">
            <v>Rutland UA</v>
          </cell>
          <cell r="F25">
            <v>41</v>
          </cell>
          <cell r="G25">
            <v>10</v>
          </cell>
          <cell r="H25">
            <v>0</v>
          </cell>
          <cell r="I25">
            <v>51</v>
          </cell>
        </row>
        <row r="26">
          <cell r="C26" t="str">
            <v>E06000055</v>
          </cell>
          <cell r="D26" t="str">
            <v>00KB</v>
          </cell>
          <cell r="E26" t="str">
            <v>Bedford</v>
          </cell>
          <cell r="F26">
            <v>186</v>
          </cell>
          <cell r="G26">
            <v>14</v>
          </cell>
          <cell r="H26">
            <v>121</v>
          </cell>
          <cell r="I26">
            <v>321</v>
          </cell>
        </row>
        <row r="27">
          <cell r="C27" t="str">
            <v>E10000003</v>
          </cell>
          <cell r="D27" t="str">
            <v>623</v>
          </cell>
          <cell r="E27" t="str">
            <v>Cambridgeshire</v>
          </cell>
          <cell r="F27">
            <v>1880</v>
          </cell>
          <cell r="G27">
            <v>1122</v>
          </cell>
          <cell r="H27">
            <v>384</v>
          </cell>
          <cell r="I27">
            <v>3386</v>
          </cell>
        </row>
        <row r="28">
          <cell r="C28" t="str">
            <v>E06000056</v>
          </cell>
          <cell r="D28" t="str">
            <v>00KC</v>
          </cell>
          <cell r="E28" t="str">
            <v>Central Bedfordshire</v>
          </cell>
          <cell r="F28">
            <v>290</v>
          </cell>
          <cell r="G28">
            <v>106</v>
          </cell>
          <cell r="H28">
            <v>33</v>
          </cell>
          <cell r="I28">
            <v>429</v>
          </cell>
        </row>
        <row r="29">
          <cell r="C29" t="str">
            <v>E10000012</v>
          </cell>
          <cell r="D29" t="str">
            <v>620</v>
          </cell>
          <cell r="E29" t="str">
            <v>Essex</v>
          </cell>
          <cell r="F29">
            <v>2580</v>
          </cell>
          <cell r="G29">
            <v>2119</v>
          </cell>
          <cell r="H29">
            <v>282</v>
          </cell>
          <cell r="I29">
            <v>4981</v>
          </cell>
        </row>
        <row r="30">
          <cell r="C30" t="str">
            <v>E10000015</v>
          </cell>
          <cell r="D30" t="str">
            <v>606</v>
          </cell>
          <cell r="E30" t="str">
            <v>Hertfordshire</v>
          </cell>
          <cell r="F30">
            <v>2722</v>
          </cell>
          <cell r="G30">
            <v>1378</v>
          </cell>
          <cell r="H30">
            <v>86</v>
          </cell>
          <cell r="I30">
            <v>4186</v>
          </cell>
        </row>
        <row r="31">
          <cell r="C31" t="str">
            <v>E06000032</v>
          </cell>
          <cell r="D31" t="str">
            <v>611</v>
          </cell>
          <cell r="E31" t="str">
            <v>Luton UA</v>
          </cell>
          <cell r="F31">
            <v>311</v>
          </cell>
          <cell r="G31">
            <v>16</v>
          </cell>
          <cell r="H31">
            <v>17</v>
          </cell>
          <cell r="I31">
            <v>344</v>
          </cell>
        </row>
        <row r="32">
          <cell r="C32" t="str">
            <v>E10000020</v>
          </cell>
          <cell r="D32" t="str">
            <v>607</v>
          </cell>
          <cell r="E32" t="str">
            <v>Norfolk</v>
          </cell>
          <cell r="F32">
            <v>1286</v>
          </cell>
          <cell r="G32">
            <v>679</v>
          </cell>
          <cell r="H32">
            <v>39</v>
          </cell>
          <cell r="I32">
            <v>2004</v>
          </cell>
        </row>
        <row r="33">
          <cell r="C33" t="str">
            <v>E06000031</v>
          </cell>
          <cell r="D33" t="str">
            <v>624</v>
          </cell>
          <cell r="E33" t="str">
            <v>Peterborough UA</v>
          </cell>
          <cell r="F33">
            <v>716</v>
          </cell>
          <cell r="G33">
            <v>37</v>
          </cell>
          <cell r="H33">
            <v>10</v>
          </cell>
          <cell r="I33">
            <v>763</v>
          </cell>
        </row>
        <row r="34">
          <cell r="C34" t="str">
            <v>E06000033</v>
          </cell>
          <cell r="D34" t="str">
            <v>621</v>
          </cell>
          <cell r="E34" t="str">
            <v>Southend UA</v>
          </cell>
          <cell r="F34">
            <v>220</v>
          </cell>
          <cell r="G34">
            <v>149</v>
          </cell>
          <cell r="H34">
            <v>62</v>
          </cell>
          <cell r="I34">
            <v>431</v>
          </cell>
        </row>
        <row r="35">
          <cell r="C35" t="str">
            <v>E10000029</v>
          </cell>
          <cell r="D35" t="str">
            <v>609</v>
          </cell>
          <cell r="E35" t="str">
            <v>Suffolk</v>
          </cell>
          <cell r="F35">
            <v>1572</v>
          </cell>
          <cell r="G35">
            <v>2015</v>
          </cell>
          <cell r="H35">
            <v>90</v>
          </cell>
          <cell r="I35">
            <v>3677</v>
          </cell>
        </row>
        <row r="36">
          <cell r="C36" t="str">
            <v>E06000034</v>
          </cell>
          <cell r="D36" t="str">
            <v>622</v>
          </cell>
          <cell r="E36" t="str">
            <v>Thurrock UA</v>
          </cell>
          <cell r="F36">
            <v>139</v>
          </cell>
          <cell r="G36">
            <v>100</v>
          </cell>
          <cell r="H36">
            <v>16</v>
          </cell>
          <cell r="I36">
            <v>255</v>
          </cell>
        </row>
        <row r="37">
          <cell r="C37" t="str">
            <v>E09000002</v>
          </cell>
          <cell r="D37" t="str">
            <v>716</v>
          </cell>
          <cell r="E37" t="str">
            <v>Barking &amp; Dagenham</v>
          </cell>
          <cell r="F37">
            <v>184</v>
          </cell>
          <cell r="G37">
            <v>44</v>
          </cell>
          <cell r="H37">
            <v>42</v>
          </cell>
          <cell r="I37">
            <v>270</v>
          </cell>
        </row>
        <row r="38">
          <cell r="C38" t="str">
            <v>E09000003</v>
          </cell>
          <cell r="D38" t="str">
            <v>717</v>
          </cell>
          <cell r="E38" t="str">
            <v>Barnet</v>
          </cell>
          <cell r="F38">
            <v>218</v>
          </cell>
          <cell r="G38">
            <v>412</v>
          </cell>
          <cell r="H38">
            <v>14</v>
          </cell>
          <cell r="I38">
            <v>644</v>
          </cell>
        </row>
        <row r="39">
          <cell r="C39" t="str">
            <v>E09000004</v>
          </cell>
          <cell r="D39" t="str">
            <v>718</v>
          </cell>
          <cell r="E39" t="str">
            <v>Bexley</v>
          </cell>
          <cell r="F39">
            <v>91</v>
          </cell>
          <cell r="G39">
            <v>192</v>
          </cell>
          <cell r="H39">
            <v>31</v>
          </cell>
          <cell r="I39">
            <v>314</v>
          </cell>
        </row>
        <row r="40">
          <cell r="C40" t="str">
            <v>E09000005</v>
          </cell>
          <cell r="D40" t="str">
            <v>719</v>
          </cell>
          <cell r="E40" t="str">
            <v>Brent</v>
          </cell>
          <cell r="F40">
            <v>494</v>
          </cell>
          <cell r="G40">
            <v>382</v>
          </cell>
          <cell r="H40">
            <v>17</v>
          </cell>
          <cell r="I40">
            <v>893</v>
          </cell>
        </row>
        <row r="41">
          <cell r="C41" t="str">
            <v>E09000006</v>
          </cell>
          <cell r="D41" t="str">
            <v>720</v>
          </cell>
          <cell r="E41" t="str">
            <v>Bromley</v>
          </cell>
          <cell r="F41">
            <v>264</v>
          </cell>
          <cell r="G41">
            <v>779</v>
          </cell>
          <cell r="H41">
            <v>22</v>
          </cell>
          <cell r="I41">
            <v>1065</v>
          </cell>
        </row>
        <row r="42">
          <cell r="C42" t="str">
            <v>E09000007</v>
          </cell>
          <cell r="D42" t="str">
            <v>702</v>
          </cell>
          <cell r="E42" t="str">
            <v>Camden</v>
          </cell>
          <cell r="F42">
            <v>216</v>
          </cell>
          <cell r="G42">
            <v>142</v>
          </cell>
          <cell r="H42">
            <v>0</v>
          </cell>
          <cell r="I42">
            <v>358</v>
          </cell>
        </row>
        <row r="43">
          <cell r="C43" t="str">
            <v>E09000001</v>
          </cell>
          <cell r="D43" t="str">
            <v>714</v>
          </cell>
          <cell r="E43" t="str">
            <v>City Of London</v>
          </cell>
          <cell r="F43">
            <v>38</v>
          </cell>
          <cell r="G43">
            <v>0</v>
          </cell>
          <cell r="H43">
            <v>0</v>
          </cell>
          <cell r="I43">
            <v>38</v>
          </cell>
        </row>
        <row r="44">
          <cell r="C44" t="str">
            <v>E09000008</v>
          </cell>
          <cell r="D44" t="str">
            <v>721</v>
          </cell>
          <cell r="E44" t="str">
            <v>Croydon</v>
          </cell>
          <cell r="F44">
            <v>375</v>
          </cell>
          <cell r="G44">
            <v>188</v>
          </cell>
          <cell r="H44">
            <v>0</v>
          </cell>
          <cell r="I44">
            <v>563</v>
          </cell>
        </row>
        <row r="45">
          <cell r="C45" t="str">
            <v>E09000009</v>
          </cell>
          <cell r="D45" t="str">
            <v>722</v>
          </cell>
          <cell r="E45" t="str">
            <v>Ealing</v>
          </cell>
          <cell r="F45">
            <v>399</v>
          </cell>
          <cell r="G45">
            <v>653</v>
          </cell>
          <cell r="H45">
            <v>37</v>
          </cell>
          <cell r="I45">
            <v>1089</v>
          </cell>
        </row>
        <row r="46">
          <cell r="C46" t="str">
            <v>E09000010</v>
          </cell>
          <cell r="D46" t="str">
            <v>723</v>
          </cell>
          <cell r="E46" t="str">
            <v>Enfield</v>
          </cell>
          <cell r="F46">
            <v>287</v>
          </cell>
          <cell r="G46">
            <v>288</v>
          </cell>
          <cell r="H46">
            <v>31</v>
          </cell>
          <cell r="I46">
            <v>606</v>
          </cell>
        </row>
        <row r="47">
          <cell r="C47" t="str">
            <v>E09000011</v>
          </cell>
          <cell r="D47" t="str">
            <v>703</v>
          </cell>
          <cell r="E47" t="str">
            <v>Greenwich</v>
          </cell>
          <cell r="F47">
            <v>275</v>
          </cell>
          <cell r="G47">
            <v>231</v>
          </cell>
          <cell r="H47">
            <v>0</v>
          </cell>
          <cell r="I47">
            <v>506</v>
          </cell>
        </row>
        <row r="48">
          <cell r="C48" t="str">
            <v>E09000012</v>
          </cell>
          <cell r="D48" t="str">
            <v>704</v>
          </cell>
          <cell r="E48" t="str">
            <v>Hackney</v>
          </cell>
          <cell r="F48">
            <v>223</v>
          </cell>
          <cell r="G48">
            <v>105</v>
          </cell>
          <cell r="H48">
            <v>0</v>
          </cell>
          <cell r="I48">
            <v>328</v>
          </cell>
        </row>
        <row r="49">
          <cell r="C49" t="str">
            <v>E09000013</v>
          </cell>
          <cell r="D49" t="str">
            <v>705</v>
          </cell>
          <cell r="E49" t="str">
            <v>Hammersmith &amp; Fulham</v>
          </cell>
          <cell r="F49">
            <v>201</v>
          </cell>
          <cell r="G49">
            <v>271</v>
          </cell>
          <cell r="H49">
            <v>135</v>
          </cell>
          <cell r="I49">
            <v>607</v>
          </cell>
        </row>
        <row r="50">
          <cell r="C50" t="str">
            <v>E09000014</v>
          </cell>
          <cell r="D50" t="str">
            <v>724</v>
          </cell>
          <cell r="E50" t="str">
            <v>Haringey</v>
          </cell>
          <cell r="F50">
            <v>176</v>
          </cell>
          <cell r="G50">
            <v>237</v>
          </cell>
          <cell r="H50">
            <v>0</v>
          </cell>
          <cell r="I50">
            <v>413</v>
          </cell>
        </row>
        <row r="51">
          <cell r="C51" t="str">
            <v>E09000015</v>
          </cell>
          <cell r="D51" t="str">
            <v>725</v>
          </cell>
          <cell r="E51" t="str">
            <v>Harrow</v>
          </cell>
          <cell r="F51">
            <v>327</v>
          </cell>
          <cell r="G51">
            <v>121</v>
          </cell>
          <cell r="H51">
            <v>57</v>
          </cell>
          <cell r="I51">
            <v>505</v>
          </cell>
        </row>
        <row r="52">
          <cell r="C52" t="str">
            <v>E09000016</v>
          </cell>
          <cell r="D52" t="str">
            <v>726</v>
          </cell>
          <cell r="E52" t="str">
            <v>Havering</v>
          </cell>
          <cell r="F52">
            <v>351</v>
          </cell>
          <cell r="G52">
            <v>128</v>
          </cell>
          <cell r="H52">
            <v>0</v>
          </cell>
          <cell r="I52">
            <v>479</v>
          </cell>
        </row>
        <row r="53">
          <cell r="C53" t="str">
            <v>E09000017</v>
          </cell>
          <cell r="D53" t="str">
            <v>727</v>
          </cell>
          <cell r="E53" t="str">
            <v>Hillingdon</v>
          </cell>
          <cell r="F53">
            <v>460</v>
          </cell>
          <cell r="G53">
            <v>236</v>
          </cell>
          <cell r="H53">
            <v>81</v>
          </cell>
          <cell r="I53">
            <v>777</v>
          </cell>
        </row>
        <row r="54">
          <cell r="C54" t="str">
            <v>E09000018</v>
          </cell>
          <cell r="D54" t="str">
            <v>728</v>
          </cell>
          <cell r="E54" t="str">
            <v>Hounslow</v>
          </cell>
          <cell r="F54">
            <v>85</v>
          </cell>
          <cell r="G54">
            <v>257</v>
          </cell>
          <cell r="H54">
            <v>45</v>
          </cell>
          <cell r="I54">
            <v>387</v>
          </cell>
        </row>
        <row r="55">
          <cell r="C55" t="str">
            <v>E09000019</v>
          </cell>
          <cell r="D55" t="str">
            <v>706</v>
          </cell>
          <cell r="E55" t="str">
            <v>Islington</v>
          </cell>
          <cell r="F55">
            <v>244</v>
          </cell>
          <cell r="G55">
            <v>169</v>
          </cell>
          <cell r="H55">
            <v>36</v>
          </cell>
          <cell r="I55">
            <v>449</v>
          </cell>
        </row>
        <row r="56">
          <cell r="C56" t="str">
            <v>E09000020</v>
          </cell>
          <cell r="D56" t="str">
            <v>707</v>
          </cell>
          <cell r="E56" t="str">
            <v>Kensington &amp; Chelsea</v>
          </cell>
          <cell r="F56">
            <v>107</v>
          </cell>
          <cell r="G56">
            <v>102</v>
          </cell>
          <cell r="H56">
            <v>31</v>
          </cell>
          <cell r="I56">
            <v>240</v>
          </cell>
        </row>
        <row r="57">
          <cell r="C57" t="str">
            <v>E09000021</v>
          </cell>
          <cell r="D57" t="str">
            <v>729</v>
          </cell>
          <cell r="E57" t="str">
            <v>Kingston Upon Thames</v>
          </cell>
          <cell r="F57">
            <v>351</v>
          </cell>
          <cell r="G57">
            <v>130</v>
          </cell>
          <cell r="H57">
            <v>0</v>
          </cell>
          <cell r="I57">
            <v>481</v>
          </cell>
        </row>
        <row r="58">
          <cell r="C58" t="str">
            <v>E09000022</v>
          </cell>
          <cell r="D58" t="str">
            <v>708</v>
          </cell>
          <cell r="E58" t="str">
            <v>Lambeth</v>
          </cell>
          <cell r="F58">
            <v>429</v>
          </cell>
          <cell r="G58">
            <v>134</v>
          </cell>
          <cell r="H58">
            <v>0</v>
          </cell>
          <cell r="I58">
            <v>563</v>
          </cell>
        </row>
        <row r="59">
          <cell r="C59" t="str">
            <v>E09000023</v>
          </cell>
          <cell r="D59" t="str">
            <v>709</v>
          </cell>
          <cell r="E59" t="str">
            <v>Lewisham</v>
          </cell>
          <cell r="F59">
            <v>321</v>
          </cell>
          <cell r="G59">
            <v>77</v>
          </cell>
          <cell r="H59">
            <v>0</v>
          </cell>
          <cell r="I59">
            <v>398</v>
          </cell>
        </row>
        <row r="60">
          <cell r="C60" t="str">
            <v>E09000024</v>
          </cell>
          <cell r="D60" t="str">
            <v>730</v>
          </cell>
          <cell r="E60" t="str">
            <v>Merton</v>
          </cell>
          <cell r="F60">
            <v>182</v>
          </cell>
          <cell r="G60">
            <v>246</v>
          </cell>
          <cell r="H60">
            <v>0</v>
          </cell>
          <cell r="I60">
            <v>428</v>
          </cell>
        </row>
        <row r="61">
          <cell r="C61" t="str">
            <v>E09000025</v>
          </cell>
          <cell r="D61" t="str">
            <v>731</v>
          </cell>
          <cell r="E61" t="str">
            <v>Newham</v>
          </cell>
          <cell r="F61">
            <v>162</v>
          </cell>
          <cell r="G61">
            <v>58</v>
          </cell>
          <cell r="H61">
            <v>0</v>
          </cell>
          <cell r="I61">
            <v>220</v>
          </cell>
        </row>
        <row r="62">
          <cell r="C62" t="str">
            <v>E09000026</v>
          </cell>
          <cell r="D62" t="str">
            <v>732</v>
          </cell>
          <cell r="E62" t="str">
            <v>Redbridge</v>
          </cell>
          <cell r="F62">
            <v>160</v>
          </cell>
          <cell r="G62">
            <v>49</v>
          </cell>
          <cell r="H62">
            <v>0</v>
          </cell>
          <cell r="I62">
            <v>209</v>
          </cell>
        </row>
        <row r="63">
          <cell r="C63" t="str">
            <v>E09000027</v>
          </cell>
          <cell r="D63" t="str">
            <v>733</v>
          </cell>
          <cell r="E63" t="str">
            <v>Richmond Upon Thames</v>
          </cell>
          <cell r="F63">
            <v>283</v>
          </cell>
          <cell r="G63">
            <v>86</v>
          </cell>
          <cell r="H63">
            <v>40</v>
          </cell>
          <cell r="I63">
            <v>409</v>
          </cell>
        </row>
        <row r="64">
          <cell r="C64" t="str">
            <v>E09000028</v>
          </cell>
          <cell r="D64" t="str">
            <v>710</v>
          </cell>
          <cell r="E64" t="str">
            <v>Southwark</v>
          </cell>
          <cell r="F64">
            <v>403</v>
          </cell>
          <cell r="G64">
            <v>132</v>
          </cell>
          <cell r="H64">
            <v>69</v>
          </cell>
          <cell r="I64">
            <v>604</v>
          </cell>
        </row>
        <row r="65">
          <cell r="C65" t="str">
            <v>E09000029</v>
          </cell>
          <cell r="D65" t="str">
            <v>734</v>
          </cell>
          <cell r="E65" t="str">
            <v>Sutton</v>
          </cell>
          <cell r="F65">
            <v>137</v>
          </cell>
          <cell r="G65">
            <v>106</v>
          </cell>
          <cell r="H65">
            <v>0</v>
          </cell>
          <cell r="I65">
            <v>243</v>
          </cell>
        </row>
        <row r="66">
          <cell r="C66" t="str">
            <v>E09000030</v>
          </cell>
          <cell r="D66" t="str">
            <v>711</v>
          </cell>
          <cell r="E66" t="str">
            <v>Tower Hamlets</v>
          </cell>
          <cell r="F66">
            <v>409</v>
          </cell>
          <cell r="G66">
            <v>27</v>
          </cell>
          <cell r="H66">
            <v>0</v>
          </cell>
          <cell r="I66">
            <v>436</v>
          </cell>
        </row>
        <row r="67">
          <cell r="C67" t="str">
            <v>E09000031</v>
          </cell>
          <cell r="D67" t="str">
            <v>735</v>
          </cell>
          <cell r="E67" t="str">
            <v>Waltham Forest</v>
          </cell>
          <cell r="F67">
            <v>174</v>
          </cell>
          <cell r="G67">
            <v>170</v>
          </cell>
          <cell r="H67">
            <v>31</v>
          </cell>
          <cell r="I67">
            <v>375</v>
          </cell>
        </row>
        <row r="68">
          <cell r="C68" t="str">
            <v>E09000032</v>
          </cell>
          <cell r="D68" t="str">
            <v>712</v>
          </cell>
          <cell r="E68" t="str">
            <v>Wandsworth</v>
          </cell>
          <cell r="F68">
            <v>272</v>
          </cell>
          <cell r="G68">
            <v>98</v>
          </cell>
          <cell r="H68">
            <v>0</v>
          </cell>
          <cell r="I68">
            <v>370</v>
          </cell>
        </row>
        <row r="69">
          <cell r="C69" t="str">
            <v>E09000033</v>
          </cell>
          <cell r="D69" t="str">
            <v>713</v>
          </cell>
          <cell r="E69" t="str">
            <v>Westminster</v>
          </cell>
          <cell r="F69">
            <v>283</v>
          </cell>
          <cell r="G69">
            <v>133</v>
          </cell>
          <cell r="H69">
            <v>24</v>
          </cell>
          <cell r="I69">
            <v>440</v>
          </cell>
        </row>
        <row r="70">
          <cell r="C70" t="str">
            <v>E06000005</v>
          </cell>
          <cell r="D70" t="str">
            <v>117</v>
          </cell>
          <cell r="E70" t="str">
            <v>Darlington UA</v>
          </cell>
          <cell r="F70">
            <v>202</v>
          </cell>
          <cell r="G70">
            <v>0</v>
          </cell>
          <cell r="H70">
            <v>0</v>
          </cell>
          <cell r="I70">
            <v>202</v>
          </cell>
        </row>
        <row r="71">
          <cell r="C71" t="str">
            <v>E06000047</v>
          </cell>
          <cell r="D71" t="str">
            <v>116</v>
          </cell>
          <cell r="E71" t="str">
            <v>Durham</v>
          </cell>
          <cell r="F71">
            <v>341</v>
          </cell>
          <cell r="G71">
            <v>110</v>
          </cell>
          <cell r="H71">
            <v>47</v>
          </cell>
          <cell r="I71">
            <v>498</v>
          </cell>
        </row>
        <row r="72">
          <cell r="C72" t="str">
            <v>E08000037</v>
          </cell>
          <cell r="D72" t="str">
            <v>106</v>
          </cell>
          <cell r="E72" t="str">
            <v>Gateshead</v>
          </cell>
          <cell r="F72">
            <v>231</v>
          </cell>
          <cell r="G72">
            <v>402</v>
          </cell>
          <cell r="H72">
            <v>62</v>
          </cell>
          <cell r="I72">
            <v>695</v>
          </cell>
        </row>
        <row r="73">
          <cell r="C73" t="str">
            <v>E06000001</v>
          </cell>
          <cell r="D73" t="str">
            <v>111</v>
          </cell>
          <cell r="E73" t="str">
            <v>Hartlepool UA</v>
          </cell>
          <cell r="F73">
            <v>475</v>
          </cell>
          <cell r="G73">
            <v>170</v>
          </cell>
          <cell r="H73">
            <v>0</v>
          </cell>
          <cell r="I73">
            <v>645</v>
          </cell>
        </row>
        <row r="74">
          <cell r="C74" t="str">
            <v>E06000002</v>
          </cell>
          <cell r="D74" t="str">
            <v>112</v>
          </cell>
          <cell r="E74" t="str">
            <v>Middlesbrough UA</v>
          </cell>
          <cell r="F74">
            <v>254</v>
          </cell>
          <cell r="G74">
            <v>92</v>
          </cell>
          <cell r="H74">
            <v>0</v>
          </cell>
          <cell r="I74">
            <v>346</v>
          </cell>
        </row>
        <row r="75">
          <cell r="C75" t="str">
            <v>E08000021</v>
          </cell>
          <cell r="D75" t="str">
            <v>107</v>
          </cell>
          <cell r="E75" t="str">
            <v>Newcastle Upon Tyne</v>
          </cell>
          <cell r="F75">
            <v>227</v>
          </cell>
          <cell r="G75">
            <v>6</v>
          </cell>
          <cell r="H75">
            <v>0</v>
          </cell>
          <cell r="I75">
            <v>233</v>
          </cell>
        </row>
        <row r="76">
          <cell r="C76" t="str">
            <v>E08000022</v>
          </cell>
          <cell r="D76" t="str">
            <v>108</v>
          </cell>
          <cell r="E76" t="str">
            <v>North Tyneside</v>
          </cell>
          <cell r="F76">
            <v>187</v>
          </cell>
          <cell r="G76">
            <v>28</v>
          </cell>
          <cell r="H76">
            <v>0</v>
          </cell>
          <cell r="I76">
            <v>215</v>
          </cell>
        </row>
        <row r="77">
          <cell r="C77" t="str">
            <v>E06000057</v>
          </cell>
          <cell r="D77" t="str">
            <v>104</v>
          </cell>
          <cell r="E77" t="str">
            <v>Northumberland</v>
          </cell>
          <cell r="F77">
            <v>276</v>
          </cell>
          <cell r="G77">
            <v>66</v>
          </cell>
          <cell r="H77">
            <v>0</v>
          </cell>
          <cell r="I77">
            <v>342</v>
          </cell>
        </row>
        <row r="78">
          <cell r="C78" t="str">
            <v>E06000003</v>
          </cell>
          <cell r="D78" t="str">
            <v>113</v>
          </cell>
          <cell r="E78" t="str">
            <v>Redcar &amp; Cleveland UA</v>
          </cell>
          <cell r="F78">
            <v>185</v>
          </cell>
          <cell r="G78">
            <v>93</v>
          </cell>
          <cell r="H78">
            <v>59</v>
          </cell>
          <cell r="I78">
            <v>337</v>
          </cell>
        </row>
        <row r="79">
          <cell r="C79" t="str">
            <v>E08000023</v>
          </cell>
          <cell r="D79" t="str">
            <v>109</v>
          </cell>
          <cell r="E79" t="str">
            <v>South Tyneside</v>
          </cell>
          <cell r="F79">
            <v>179</v>
          </cell>
          <cell r="G79">
            <v>256</v>
          </cell>
          <cell r="H79">
            <v>0</v>
          </cell>
          <cell r="I79">
            <v>435</v>
          </cell>
        </row>
        <row r="80">
          <cell r="C80" t="str">
            <v>E06000004</v>
          </cell>
          <cell r="D80" t="str">
            <v>114</v>
          </cell>
          <cell r="E80" t="str">
            <v>Stockton On Tees UA</v>
          </cell>
          <cell r="F80">
            <v>198</v>
          </cell>
          <cell r="G80">
            <v>146</v>
          </cell>
          <cell r="H80">
            <v>0</v>
          </cell>
          <cell r="I80">
            <v>344</v>
          </cell>
        </row>
        <row r="81">
          <cell r="C81" t="str">
            <v>E08000024</v>
          </cell>
          <cell r="D81" t="str">
            <v>110</v>
          </cell>
          <cell r="E81" t="str">
            <v>Sunderland</v>
          </cell>
          <cell r="F81">
            <v>60</v>
          </cell>
          <cell r="G81">
            <v>54</v>
          </cell>
          <cell r="H81">
            <v>0</v>
          </cell>
          <cell r="I81">
            <v>114</v>
          </cell>
        </row>
        <row r="82">
          <cell r="C82" t="str">
            <v>E06000008</v>
          </cell>
          <cell r="D82" t="str">
            <v>324</v>
          </cell>
          <cell r="E82" t="str">
            <v>Blackburn With Darwen UA</v>
          </cell>
          <cell r="F82">
            <v>188</v>
          </cell>
          <cell r="G82">
            <v>253</v>
          </cell>
          <cell r="H82">
            <v>0</v>
          </cell>
          <cell r="I82">
            <v>441</v>
          </cell>
        </row>
        <row r="83">
          <cell r="C83" t="str">
            <v>E06000009</v>
          </cell>
          <cell r="D83" t="str">
            <v>325</v>
          </cell>
          <cell r="E83" t="str">
            <v>Blackpool UA</v>
          </cell>
          <cell r="F83">
            <v>210</v>
          </cell>
          <cell r="G83">
            <v>118</v>
          </cell>
          <cell r="H83">
            <v>66</v>
          </cell>
          <cell r="I83">
            <v>394</v>
          </cell>
        </row>
        <row r="84">
          <cell r="C84" t="str">
            <v>E08000001</v>
          </cell>
          <cell r="D84" t="str">
            <v>304</v>
          </cell>
          <cell r="E84" t="str">
            <v>Bolton</v>
          </cell>
          <cell r="F84">
            <v>447</v>
          </cell>
          <cell r="G84">
            <v>367</v>
          </cell>
          <cell r="H84">
            <v>53</v>
          </cell>
          <cell r="I84">
            <v>867</v>
          </cell>
        </row>
        <row r="85">
          <cell r="C85" t="str">
            <v>E08000002</v>
          </cell>
          <cell r="D85" t="str">
            <v>305</v>
          </cell>
          <cell r="E85" t="str">
            <v>Bury</v>
          </cell>
          <cell r="F85">
            <v>160</v>
          </cell>
          <cell r="G85">
            <v>398</v>
          </cell>
          <cell r="H85">
            <v>0</v>
          </cell>
          <cell r="I85">
            <v>558</v>
          </cell>
        </row>
        <row r="86">
          <cell r="C86" t="str">
            <v>E06000049</v>
          </cell>
          <cell r="D86" t="str">
            <v>00EQ</v>
          </cell>
          <cell r="E86" t="str">
            <v>Cheshire East</v>
          </cell>
          <cell r="F86">
            <v>937</v>
          </cell>
          <cell r="G86">
            <v>635</v>
          </cell>
          <cell r="H86">
            <v>5</v>
          </cell>
          <cell r="I86">
            <v>1577</v>
          </cell>
        </row>
        <row r="87">
          <cell r="C87" t="str">
            <v>E06000050</v>
          </cell>
          <cell r="D87" t="str">
            <v>00EW</v>
          </cell>
          <cell r="E87" t="str">
            <v>Cheshire West And Chester</v>
          </cell>
          <cell r="F87">
            <v>724</v>
          </cell>
          <cell r="G87">
            <v>429</v>
          </cell>
          <cell r="H87">
            <v>115</v>
          </cell>
          <cell r="I87">
            <v>1268</v>
          </cell>
        </row>
        <row r="88">
          <cell r="C88" t="str">
            <v>E10000006</v>
          </cell>
          <cell r="D88" t="str">
            <v>102</v>
          </cell>
          <cell r="E88" t="str">
            <v>Cumbria</v>
          </cell>
          <cell r="F88">
            <v>2226</v>
          </cell>
          <cell r="G88">
            <v>2796</v>
          </cell>
          <cell r="H88">
            <v>725</v>
          </cell>
          <cell r="I88">
            <v>5747</v>
          </cell>
        </row>
        <row r="89">
          <cell r="C89" t="str">
            <v>E06000006</v>
          </cell>
          <cell r="D89" t="str">
            <v>321</v>
          </cell>
          <cell r="E89" t="str">
            <v>Halton UA</v>
          </cell>
          <cell r="F89">
            <v>468</v>
          </cell>
          <cell r="G89">
            <v>129</v>
          </cell>
          <cell r="H89">
            <v>31</v>
          </cell>
          <cell r="I89">
            <v>628</v>
          </cell>
        </row>
        <row r="90">
          <cell r="C90" t="str">
            <v>E08000011</v>
          </cell>
          <cell r="D90" t="str">
            <v>315</v>
          </cell>
          <cell r="E90" t="str">
            <v>Knowsley</v>
          </cell>
          <cell r="F90">
            <v>267</v>
          </cell>
          <cell r="G90">
            <v>97</v>
          </cell>
          <cell r="H90">
            <v>0</v>
          </cell>
          <cell r="I90">
            <v>364</v>
          </cell>
        </row>
        <row r="91">
          <cell r="C91" t="str">
            <v>E10000017</v>
          </cell>
          <cell r="D91" t="str">
            <v>323</v>
          </cell>
          <cell r="E91" t="str">
            <v>Lancashire</v>
          </cell>
          <cell r="F91">
            <v>3293</v>
          </cell>
          <cell r="G91">
            <v>1316</v>
          </cell>
          <cell r="H91">
            <v>397</v>
          </cell>
          <cell r="I91">
            <v>5006</v>
          </cell>
        </row>
        <row r="92">
          <cell r="C92" t="str">
            <v>E08000012</v>
          </cell>
          <cell r="D92" t="str">
            <v>316</v>
          </cell>
          <cell r="E92" t="str">
            <v>Liverpool</v>
          </cell>
          <cell r="F92">
            <v>1077</v>
          </cell>
          <cell r="G92">
            <v>565</v>
          </cell>
          <cell r="H92">
            <v>62</v>
          </cell>
          <cell r="I92">
            <v>1704</v>
          </cell>
        </row>
        <row r="93">
          <cell r="C93" t="str">
            <v>E08000003</v>
          </cell>
          <cell r="D93" t="str">
            <v>306</v>
          </cell>
          <cell r="E93" t="str">
            <v>Manchester</v>
          </cell>
          <cell r="F93">
            <v>855</v>
          </cell>
          <cell r="G93">
            <v>951</v>
          </cell>
          <cell r="H93">
            <v>186</v>
          </cell>
          <cell r="I93">
            <v>1992</v>
          </cell>
        </row>
        <row r="94">
          <cell r="C94" t="str">
            <v>E08000004</v>
          </cell>
          <cell r="D94" t="str">
            <v>307</v>
          </cell>
          <cell r="E94" t="str">
            <v>Oldham</v>
          </cell>
          <cell r="F94">
            <v>131</v>
          </cell>
          <cell r="G94">
            <v>199</v>
          </cell>
          <cell r="H94">
            <v>0</v>
          </cell>
          <cell r="I94">
            <v>330</v>
          </cell>
        </row>
        <row r="95">
          <cell r="C95" t="str">
            <v>E08000005</v>
          </cell>
          <cell r="D95" t="str">
            <v>308</v>
          </cell>
          <cell r="E95" t="str">
            <v>Rochdale</v>
          </cell>
          <cell r="F95">
            <v>175</v>
          </cell>
          <cell r="G95">
            <v>134</v>
          </cell>
          <cell r="H95">
            <v>0</v>
          </cell>
          <cell r="I95">
            <v>309</v>
          </cell>
        </row>
        <row r="96">
          <cell r="C96" t="str">
            <v>E08000006</v>
          </cell>
          <cell r="D96" t="str">
            <v>309</v>
          </cell>
          <cell r="E96" t="str">
            <v>Salford</v>
          </cell>
          <cell r="F96">
            <v>236</v>
          </cell>
          <cell r="G96">
            <v>435</v>
          </cell>
          <cell r="H96">
            <v>31</v>
          </cell>
          <cell r="I96">
            <v>702</v>
          </cell>
        </row>
        <row r="97">
          <cell r="C97" t="str">
            <v>E08000014</v>
          </cell>
          <cell r="D97" t="str">
            <v>317</v>
          </cell>
          <cell r="E97" t="str">
            <v>Sefton</v>
          </cell>
          <cell r="F97">
            <v>651</v>
          </cell>
          <cell r="G97">
            <v>270</v>
          </cell>
          <cell r="H97">
            <v>0</v>
          </cell>
          <cell r="I97">
            <v>921</v>
          </cell>
        </row>
        <row r="98">
          <cell r="C98" t="str">
            <v>E08000013</v>
          </cell>
          <cell r="D98" t="str">
            <v>318</v>
          </cell>
          <cell r="E98" t="str">
            <v>St Helens</v>
          </cell>
          <cell r="F98">
            <v>263</v>
          </cell>
          <cell r="G98">
            <v>61</v>
          </cell>
          <cell r="H98">
            <v>0</v>
          </cell>
          <cell r="I98">
            <v>324</v>
          </cell>
        </row>
        <row r="99">
          <cell r="C99" t="str">
            <v>E08000007</v>
          </cell>
          <cell r="D99" t="str">
            <v>310</v>
          </cell>
          <cell r="E99" t="str">
            <v>Stockport</v>
          </cell>
          <cell r="F99">
            <v>601</v>
          </cell>
          <cell r="G99">
            <v>994</v>
          </cell>
          <cell r="H99">
            <v>289</v>
          </cell>
          <cell r="I99">
            <v>1884</v>
          </cell>
        </row>
        <row r="100">
          <cell r="C100" t="str">
            <v>E08000008</v>
          </cell>
          <cell r="D100" t="str">
            <v>311</v>
          </cell>
          <cell r="E100" t="str">
            <v>Tameside</v>
          </cell>
          <cell r="F100">
            <v>752</v>
          </cell>
          <cell r="G100">
            <v>585</v>
          </cell>
          <cell r="H100">
            <v>35</v>
          </cell>
          <cell r="I100">
            <v>1372</v>
          </cell>
        </row>
        <row r="101">
          <cell r="C101" t="str">
            <v>E08000009</v>
          </cell>
          <cell r="D101" t="str">
            <v>312</v>
          </cell>
          <cell r="E101" t="str">
            <v>Trafford</v>
          </cell>
          <cell r="F101">
            <v>1049</v>
          </cell>
          <cell r="G101">
            <v>1270</v>
          </cell>
          <cell r="H101">
            <v>100</v>
          </cell>
          <cell r="I101">
            <v>2419</v>
          </cell>
        </row>
        <row r="102">
          <cell r="C102" t="str">
            <v>E06000007</v>
          </cell>
          <cell r="D102" t="str">
            <v>322</v>
          </cell>
          <cell r="E102" t="str">
            <v>Warrington UA</v>
          </cell>
          <cell r="F102">
            <v>357</v>
          </cell>
          <cell r="G102">
            <v>67</v>
          </cell>
          <cell r="H102">
            <v>0</v>
          </cell>
          <cell r="I102">
            <v>424</v>
          </cell>
        </row>
        <row r="103">
          <cell r="C103" t="str">
            <v>E08000010</v>
          </cell>
          <cell r="D103" t="str">
            <v>313</v>
          </cell>
          <cell r="E103" t="str">
            <v>Wigan</v>
          </cell>
          <cell r="F103">
            <v>237</v>
          </cell>
          <cell r="G103">
            <v>359</v>
          </cell>
          <cell r="H103">
            <v>33</v>
          </cell>
          <cell r="I103">
            <v>629</v>
          </cell>
        </row>
        <row r="104">
          <cell r="C104" t="str">
            <v>E08000015</v>
          </cell>
          <cell r="D104" t="str">
            <v>319</v>
          </cell>
          <cell r="E104" t="str">
            <v>Wirral</v>
          </cell>
          <cell r="F104">
            <v>276</v>
          </cell>
          <cell r="G104">
            <v>100</v>
          </cell>
          <cell r="H104">
            <v>561</v>
          </cell>
          <cell r="I104">
            <v>937</v>
          </cell>
        </row>
        <row r="105">
          <cell r="C105" t="str">
            <v>E06000036</v>
          </cell>
          <cell r="D105" t="str">
            <v>614</v>
          </cell>
          <cell r="E105" t="str">
            <v>Bracknell Forest UA</v>
          </cell>
          <cell r="F105">
            <v>207</v>
          </cell>
          <cell r="G105">
            <v>99</v>
          </cell>
          <cell r="H105">
            <v>74</v>
          </cell>
          <cell r="I105">
            <v>380</v>
          </cell>
        </row>
        <row r="106">
          <cell r="C106" t="str">
            <v>E06000043</v>
          </cell>
          <cell r="D106" t="str">
            <v>816</v>
          </cell>
          <cell r="E106" t="str">
            <v>Brighton &amp; Hove UA</v>
          </cell>
          <cell r="F106">
            <v>998</v>
          </cell>
          <cell r="G106">
            <v>271</v>
          </cell>
          <cell r="H106">
            <v>92</v>
          </cell>
          <cell r="I106">
            <v>1361</v>
          </cell>
        </row>
        <row r="107">
          <cell r="C107" t="str">
            <v>E10000002</v>
          </cell>
          <cell r="D107" t="str">
            <v>612</v>
          </cell>
          <cell r="E107" t="str">
            <v>Buckinghamshire</v>
          </cell>
          <cell r="F107">
            <v>1198</v>
          </cell>
          <cell r="G107">
            <v>72</v>
          </cell>
          <cell r="H107">
            <v>4</v>
          </cell>
          <cell r="I107">
            <v>1274</v>
          </cell>
        </row>
        <row r="108">
          <cell r="C108" t="str">
            <v>E10000011</v>
          </cell>
          <cell r="D108" t="str">
            <v>815</v>
          </cell>
          <cell r="E108" t="str">
            <v>East Sussex</v>
          </cell>
          <cell r="F108">
            <v>1824</v>
          </cell>
          <cell r="G108">
            <v>1315</v>
          </cell>
          <cell r="H108">
            <v>84</v>
          </cell>
          <cell r="I108">
            <v>3223</v>
          </cell>
        </row>
        <row r="109">
          <cell r="C109" t="str">
            <v>E10000014</v>
          </cell>
          <cell r="D109" t="str">
            <v>812</v>
          </cell>
          <cell r="E109" t="str">
            <v>Hampshire</v>
          </cell>
          <cell r="F109">
            <v>3066</v>
          </cell>
          <cell r="G109">
            <v>4460</v>
          </cell>
          <cell r="H109">
            <v>357</v>
          </cell>
          <cell r="I109">
            <v>7883</v>
          </cell>
        </row>
        <row r="110">
          <cell r="C110" t="str">
            <v>E06000046</v>
          </cell>
          <cell r="D110" t="str">
            <v>803</v>
          </cell>
          <cell r="E110" t="str">
            <v>Isle Of Wight UA</v>
          </cell>
          <cell r="F110">
            <v>137</v>
          </cell>
          <cell r="G110">
            <v>441</v>
          </cell>
          <cell r="H110">
            <v>0</v>
          </cell>
          <cell r="I110">
            <v>578</v>
          </cell>
        </row>
        <row r="111">
          <cell r="C111" t="str">
            <v>E10000016</v>
          </cell>
          <cell r="D111" t="str">
            <v>820</v>
          </cell>
          <cell r="E111" t="str">
            <v>Kent</v>
          </cell>
          <cell r="F111">
            <v>3675</v>
          </cell>
          <cell r="G111">
            <v>1402</v>
          </cell>
          <cell r="H111">
            <v>149</v>
          </cell>
          <cell r="I111">
            <v>5226</v>
          </cell>
        </row>
        <row r="112">
          <cell r="C112" t="str">
            <v>E06000035</v>
          </cell>
          <cell r="D112" t="str">
            <v>821</v>
          </cell>
          <cell r="E112" t="str">
            <v>Medway Towns UA</v>
          </cell>
          <cell r="F112">
            <v>1057</v>
          </cell>
          <cell r="G112">
            <v>216</v>
          </cell>
          <cell r="H112">
            <v>18</v>
          </cell>
          <cell r="I112">
            <v>1291</v>
          </cell>
        </row>
        <row r="113">
          <cell r="C113" t="str">
            <v>E06000042</v>
          </cell>
          <cell r="D113" t="str">
            <v>613</v>
          </cell>
          <cell r="E113" t="str">
            <v>Milton Keynes UA</v>
          </cell>
          <cell r="F113">
            <v>1050</v>
          </cell>
          <cell r="G113">
            <v>225</v>
          </cell>
          <cell r="H113">
            <v>31</v>
          </cell>
          <cell r="I113">
            <v>1306</v>
          </cell>
        </row>
        <row r="114">
          <cell r="C114" t="str">
            <v>E10000025</v>
          </cell>
          <cell r="D114" t="str">
            <v>608</v>
          </cell>
          <cell r="E114" t="str">
            <v>Oxfordshire</v>
          </cell>
          <cell r="F114">
            <v>2145</v>
          </cell>
          <cell r="G114">
            <v>508</v>
          </cell>
          <cell r="H114">
            <v>1773</v>
          </cell>
          <cell r="I114">
            <v>4426</v>
          </cell>
        </row>
        <row r="115">
          <cell r="C115" t="str">
            <v>E06000044</v>
          </cell>
          <cell r="D115" t="str">
            <v>813</v>
          </cell>
          <cell r="E115" t="str">
            <v>Portsmouth UA</v>
          </cell>
          <cell r="F115">
            <v>262</v>
          </cell>
          <cell r="G115">
            <v>300</v>
          </cell>
          <cell r="H115">
            <v>14</v>
          </cell>
          <cell r="I115">
            <v>576</v>
          </cell>
        </row>
        <row r="116">
          <cell r="C116" t="str">
            <v>E06000038</v>
          </cell>
          <cell r="D116" t="str">
            <v>616</v>
          </cell>
          <cell r="E116" t="str">
            <v>Reading UA</v>
          </cell>
          <cell r="F116">
            <v>469</v>
          </cell>
          <cell r="G116">
            <v>439</v>
          </cell>
          <cell r="H116">
            <v>19</v>
          </cell>
          <cell r="I116">
            <v>927</v>
          </cell>
        </row>
        <row r="117">
          <cell r="C117" t="str">
            <v>E06000039</v>
          </cell>
          <cell r="D117" t="str">
            <v>617</v>
          </cell>
          <cell r="E117" t="str">
            <v>Slough UA</v>
          </cell>
          <cell r="F117">
            <v>376</v>
          </cell>
          <cell r="G117">
            <v>29</v>
          </cell>
          <cell r="H117">
            <v>0</v>
          </cell>
          <cell r="I117">
            <v>405</v>
          </cell>
        </row>
        <row r="118">
          <cell r="C118" t="str">
            <v>E06000045</v>
          </cell>
          <cell r="D118" t="str">
            <v>814</v>
          </cell>
          <cell r="E118" t="str">
            <v>Southampton UA</v>
          </cell>
          <cell r="F118">
            <v>670</v>
          </cell>
          <cell r="G118">
            <v>827</v>
          </cell>
          <cell r="H118">
            <v>96</v>
          </cell>
          <cell r="I118">
            <v>1593</v>
          </cell>
        </row>
        <row r="119">
          <cell r="C119" t="str">
            <v>E10000030</v>
          </cell>
          <cell r="D119" t="str">
            <v>805</v>
          </cell>
          <cell r="E119" t="str">
            <v>Surrey</v>
          </cell>
          <cell r="F119">
            <v>2198</v>
          </cell>
          <cell r="G119">
            <v>862</v>
          </cell>
          <cell r="H119">
            <v>157</v>
          </cell>
          <cell r="I119">
            <v>3217</v>
          </cell>
        </row>
        <row r="120">
          <cell r="C120" t="str">
            <v>E06000037</v>
          </cell>
          <cell r="D120" t="str">
            <v>615</v>
          </cell>
          <cell r="E120" t="str">
            <v>West Berkshire UA</v>
          </cell>
          <cell r="F120">
            <v>187</v>
          </cell>
          <cell r="G120">
            <v>171</v>
          </cell>
          <cell r="H120">
            <v>208</v>
          </cell>
          <cell r="I120">
            <v>566</v>
          </cell>
        </row>
        <row r="121">
          <cell r="C121" t="str">
            <v>E10000032</v>
          </cell>
          <cell r="D121" t="str">
            <v>807</v>
          </cell>
          <cell r="E121" t="str">
            <v>West Sussex</v>
          </cell>
          <cell r="F121">
            <v>2336</v>
          </cell>
          <cell r="G121">
            <v>968</v>
          </cell>
          <cell r="H121">
            <v>218</v>
          </cell>
          <cell r="I121">
            <v>3522</v>
          </cell>
        </row>
        <row r="122">
          <cell r="C122" t="str">
            <v>E06000040</v>
          </cell>
          <cell r="D122" t="str">
            <v>618</v>
          </cell>
          <cell r="E122" t="str">
            <v>Windsor &amp; Maidenhead UA</v>
          </cell>
          <cell r="F122">
            <v>345</v>
          </cell>
          <cell r="G122">
            <v>91</v>
          </cell>
          <cell r="H122">
            <v>22</v>
          </cell>
          <cell r="I122">
            <v>458</v>
          </cell>
        </row>
        <row r="123">
          <cell r="C123" t="str">
            <v>E06000041</v>
          </cell>
          <cell r="D123" t="str">
            <v>619</v>
          </cell>
          <cell r="E123" t="str">
            <v>Wokingham UA</v>
          </cell>
          <cell r="F123">
            <v>171</v>
          </cell>
          <cell r="G123">
            <v>49</v>
          </cell>
          <cell r="H123">
            <v>81</v>
          </cell>
          <cell r="I123">
            <v>301</v>
          </cell>
        </row>
        <row r="124">
          <cell r="C124" t="str">
            <v>E06000022</v>
          </cell>
          <cell r="D124" t="str">
            <v>908</v>
          </cell>
          <cell r="E124" t="str">
            <v>Bath &amp; North East Somerset UA</v>
          </cell>
          <cell r="F124">
            <v>158</v>
          </cell>
          <cell r="G124">
            <v>235</v>
          </cell>
          <cell r="H124">
            <v>5</v>
          </cell>
          <cell r="I124">
            <v>398</v>
          </cell>
        </row>
        <row r="125">
          <cell r="C125" t="str">
            <v>E06000028</v>
          </cell>
          <cell r="D125" t="str">
            <v>810</v>
          </cell>
          <cell r="E125" t="str">
            <v>Bournemouth UA</v>
          </cell>
          <cell r="F125">
            <v>723</v>
          </cell>
          <cell r="G125">
            <v>133</v>
          </cell>
          <cell r="H125">
            <v>194</v>
          </cell>
          <cell r="I125">
            <v>1050</v>
          </cell>
        </row>
        <row r="126">
          <cell r="C126" t="str">
            <v>E06000023</v>
          </cell>
          <cell r="D126" t="str">
            <v>909</v>
          </cell>
          <cell r="E126" t="str">
            <v>Bristol UA</v>
          </cell>
          <cell r="F126">
            <v>368</v>
          </cell>
          <cell r="G126">
            <v>834</v>
          </cell>
          <cell r="H126">
            <v>282</v>
          </cell>
          <cell r="I126">
            <v>1484</v>
          </cell>
        </row>
        <row r="127">
          <cell r="C127" t="str">
            <v>E06000052</v>
          </cell>
          <cell r="D127" t="str">
            <v>902</v>
          </cell>
          <cell r="E127" t="str">
            <v>Cornwall</v>
          </cell>
          <cell r="F127">
            <v>2386</v>
          </cell>
          <cell r="G127">
            <v>1876</v>
          </cell>
          <cell r="H127">
            <v>91</v>
          </cell>
          <cell r="I127">
            <v>4353</v>
          </cell>
        </row>
        <row r="128">
          <cell r="C128" t="str">
            <v>E10000008</v>
          </cell>
          <cell r="D128" t="str">
            <v>912</v>
          </cell>
          <cell r="E128" t="str">
            <v>Devon</v>
          </cell>
          <cell r="F128">
            <v>3262</v>
          </cell>
          <cell r="G128">
            <v>1471</v>
          </cell>
          <cell r="H128">
            <v>262</v>
          </cell>
          <cell r="I128">
            <v>4995</v>
          </cell>
        </row>
        <row r="129">
          <cell r="C129" t="str">
            <v>E10000009</v>
          </cell>
          <cell r="D129" t="str">
            <v>809</v>
          </cell>
          <cell r="E129" t="str">
            <v>Dorset</v>
          </cell>
          <cell r="F129">
            <v>1277</v>
          </cell>
          <cell r="G129">
            <v>679</v>
          </cell>
          <cell r="H129">
            <v>167</v>
          </cell>
          <cell r="I129">
            <v>2123</v>
          </cell>
        </row>
        <row r="130">
          <cell r="C130" t="str">
            <v>E10000013</v>
          </cell>
          <cell r="D130" t="str">
            <v>904</v>
          </cell>
          <cell r="E130" t="str">
            <v>Gloucestershire</v>
          </cell>
          <cell r="F130">
            <v>2870</v>
          </cell>
          <cell r="G130">
            <v>263</v>
          </cell>
          <cell r="H130">
            <v>14</v>
          </cell>
          <cell r="I130">
            <v>3147</v>
          </cell>
        </row>
        <row r="131">
          <cell r="C131" t="str">
            <v>E06000024</v>
          </cell>
          <cell r="D131" t="str">
            <v>910</v>
          </cell>
          <cell r="E131" t="str">
            <v>North Somerset UA</v>
          </cell>
          <cell r="F131">
            <v>126</v>
          </cell>
          <cell r="G131">
            <v>243</v>
          </cell>
          <cell r="H131">
            <v>68</v>
          </cell>
          <cell r="I131">
            <v>437</v>
          </cell>
        </row>
        <row r="132">
          <cell r="C132" t="str">
            <v>E06000026</v>
          </cell>
          <cell r="D132" t="str">
            <v>913</v>
          </cell>
          <cell r="E132" t="str">
            <v>Plymouth UA</v>
          </cell>
          <cell r="F132">
            <v>1080</v>
          </cell>
          <cell r="G132">
            <v>1253</v>
          </cell>
          <cell r="H132">
            <v>14</v>
          </cell>
          <cell r="I132">
            <v>2347</v>
          </cell>
        </row>
        <row r="133">
          <cell r="C133" t="str">
            <v>E06000029</v>
          </cell>
          <cell r="D133" t="str">
            <v>811</v>
          </cell>
          <cell r="E133" t="str">
            <v>Poole UA</v>
          </cell>
          <cell r="F133">
            <v>640</v>
          </cell>
          <cell r="G133">
            <v>59</v>
          </cell>
          <cell r="H133">
            <v>185</v>
          </cell>
          <cell r="I133">
            <v>884</v>
          </cell>
        </row>
        <row r="134">
          <cell r="C134" t="str">
            <v>E10000027</v>
          </cell>
          <cell r="D134" t="str">
            <v>905</v>
          </cell>
          <cell r="E134" t="str">
            <v>Somerset</v>
          </cell>
          <cell r="F134">
            <v>1030</v>
          </cell>
          <cell r="G134">
            <v>1667</v>
          </cell>
          <cell r="H134">
            <v>170</v>
          </cell>
          <cell r="I134">
            <v>2867</v>
          </cell>
        </row>
        <row r="135">
          <cell r="C135" t="str">
            <v>E06000025</v>
          </cell>
          <cell r="D135" t="str">
            <v>911</v>
          </cell>
          <cell r="E135" t="str">
            <v>South Gloucestershire UA</v>
          </cell>
          <cell r="F135">
            <v>246</v>
          </cell>
          <cell r="G135">
            <v>216</v>
          </cell>
          <cell r="H135">
            <v>40</v>
          </cell>
          <cell r="I135">
            <v>502</v>
          </cell>
        </row>
        <row r="136">
          <cell r="C136" t="str">
            <v>E06000030</v>
          </cell>
          <cell r="D136" t="str">
            <v>819</v>
          </cell>
          <cell r="E136" t="str">
            <v>Swindon UA</v>
          </cell>
          <cell r="F136">
            <v>337</v>
          </cell>
          <cell r="G136">
            <v>220</v>
          </cell>
          <cell r="H136">
            <v>35</v>
          </cell>
          <cell r="I136">
            <v>592</v>
          </cell>
        </row>
        <row r="137">
          <cell r="C137" t="str">
            <v>E06000027</v>
          </cell>
          <cell r="D137" t="str">
            <v>914</v>
          </cell>
          <cell r="E137" t="str">
            <v>Torbay UA</v>
          </cell>
          <cell r="F137">
            <v>112</v>
          </cell>
          <cell r="G137">
            <v>162</v>
          </cell>
          <cell r="H137">
            <v>7</v>
          </cell>
          <cell r="I137">
            <v>281</v>
          </cell>
        </row>
        <row r="138">
          <cell r="C138" t="str">
            <v>E06000054</v>
          </cell>
          <cell r="D138" t="str">
            <v>817</v>
          </cell>
          <cell r="E138" t="str">
            <v>Wiltshire</v>
          </cell>
          <cell r="F138">
            <v>1235</v>
          </cell>
          <cell r="G138">
            <v>817</v>
          </cell>
          <cell r="H138">
            <v>190</v>
          </cell>
          <cell r="I138">
            <v>2242</v>
          </cell>
        </row>
        <row r="139">
          <cell r="C139" t="str">
            <v>E08000025</v>
          </cell>
          <cell r="D139" t="str">
            <v>406</v>
          </cell>
          <cell r="E139" t="str">
            <v>Birmingham</v>
          </cell>
          <cell r="F139">
            <v>2027</v>
          </cell>
          <cell r="G139">
            <v>3630</v>
          </cell>
          <cell r="H139">
            <v>203</v>
          </cell>
          <cell r="I139">
            <v>5860</v>
          </cell>
        </row>
        <row r="140">
          <cell r="C140" t="str">
            <v>E08000026</v>
          </cell>
          <cell r="D140" t="str">
            <v>407</v>
          </cell>
          <cell r="E140" t="str">
            <v>Coventry</v>
          </cell>
          <cell r="F140">
            <v>1605</v>
          </cell>
          <cell r="G140">
            <v>158</v>
          </cell>
          <cell r="H140">
            <v>221</v>
          </cell>
          <cell r="I140">
            <v>1984</v>
          </cell>
        </row>
        <row r="141">
          <cell r="C141" t="str">
            <v>E08000027</v>
          </cell>
          <cell r="D141" t="str">
            <v>408</v>
          </cell>
          <cell r="E141" t="str">
            <v>Dudley</v>
          </cell>
          <cell r="F141">
            <v>377</v>
          </cell>
          <cell r="G141">
            <v>439</v>
          </cell>
          <cell r="H141">
            <v>39</v>
          </cell>
          <cell r="I141">
            <v>855</v>
          </cell>
        </row>
        <row r="142">
          <cell r="C142" t="str">
            <v>E06000019</v>
          </cell>
          <cell r="D142" t="str">
            <v>415</v>
          </cell>
          <cell r="E142" t="str">
            <v>Herefordshire UA</v>
          </cell>
          <cell r="F142">
            <v>422</v>
          </cell>
          <cell r="G142">
            <v>258</v>
          </cell>
          <cell r="H142">
            <v>31</v>
          </cell>
          <cell r="I142">
            <v>711</v>
          </cell>
        </row>
        <row r="143">
          <cell r="C143" t="str">
            <v>E08000028</v>
          </cell>
          <cell r="D143" t="str">
            <v>409</v>
          </cell>
          <cell r="E143" t="str">
            <v>Sandwell</v>
          </cell>
          <cell r="F143">
            <v>311</v>
          </cell>
          <cell r="G143">
            <v>210</v>
          </cell>
          <cell r="H143">
            <v>105</v>
          </cell>
          <cell r="I143">
            <v>626</v>
          </cell>
        </row>
        <row r="144">
          <cell r="C144" t="str">
            <v>E06000051</v>
          </cell>
          <cell r="D144" t="str">
            <v>417</v>
          </cell>
          <cell r="E144" t="str">
            <v>Shropshire</v>
          </cell>
          <cell r="F144">
            <v>692</v>
          </cell>
          <cell r="G144">
            <v>728</v>
          </cell>
          <cell r="H144">
            <v>259</v>
          </cell>
          <cell r="I144">
            <v>1679</v>
          </cell>
        </row>
        <row r="145">
          <cell r="C145" t="str">
            <v>E08000029</v>
          </cell>
          <cell r="D145" t="str">
            <v>410</v>
          </cell>
          <cell r="E145" t="str">
            <v>Solihull</v>
          </cell>
          <cell r="F145">
            <v>297</v>
          </cell>
          <cell r="G145">
            <v>244</v>
          </cell>
          <cell r="H145">
            <v>30</v>
          </cell>
          <cell r="I145">
            <v>571</v>
          </cell>
        </row>
        <row r="146">
          <cell r="C146" t="str">
            <v>E10000028</v>
          </cell>
          <cell r="D146" t="str">
            <v>413</v>
          </cell>
          <cell r="E146" t="str">
            <v>Staffordshire</v>
          </cell>
          <cell r="F146">
            <v>1421</v>
          </cell>
          <cell r="G146">
            <v>1646</v>
          </cell>
          <cell r="H146">
            <v>213</v>
          </cell>
          <cell r="I146">
            <v>3280</v>
          </cell>
        </row>
        <row r="147">
          <cell r="C147" t="str">
            <v>E06000021</v>
          </cell>
          <cell r="D147" t="str">
            <v>414</v>
          </cell>
          <cell r="E147" t="str">
            <v>Stoke-On-Trent UA</v>
          </cell>
          <cell r="F147">
            <v>912</v>
          </cell>
          <cell r="G147">
            <v>228</v>
          </cell>
          <cell r="H147">
            <v>225</v>
          </cell>
          <cell r="I147">
            <v>1365</v>
          </cell>
        </row>
        <row r="148">
          <cell r="C148" t="str">
            <v>E06000020</v>
          </cell>
          <cell r="D148" t="str">
            <v>418</v>
          </cell>
          <cell r="E148" t="str">
            <v>Telford &amp; Wrekin UA</v>
          </cell>
          <cell r="F148">
            <v>113</v>
          </cell>
          <cell r="G148">
            <v>43</v>
          </cell>
          <cell r="H148">
            <v>104</v>
          </cell>
          <cell r="I148">
            <v>260</v>
          </cell>
        </row>
        <row r="149">
          <cell r="C149" t="str">
            <v>E08000030</v>
          </cell>
          <cell r="D149" t="str">
            <v>411</v>
          </cell>
          <cell r="E149" t="str">
            <v>Walsall</v>
          </cell>
          <cell r="F149">
            <v>217</v>
          </cell>
          <cell r="G149">
            <v>501</v>
          </cell>
          <cell r="H149">
            <v>22</v>
          </cell>
          <cell r="I149">
            <v>740</v>
          </cell>
        </row>
        <row r="150">
          <cell r="C150" t="str">
            <v>E10000031</v>
          </cell>
          <cell r="D150" t="str">
            <v>404</v>
          </cell>
          <cell r="E150" t="str">
            <v>Warwickshire</v>
          </cell>
          <cell r="F150">
            <v>1177</v>
          </cell>
          <cell r="G150">
            <v>1544</v>
          </cell>
          <cell r="H150">
            <v>12</v>
          </cell>
          <cell r="I150">
            <v>2733</v>
          </cell>
        </row>
        <row r="151">
          <cell r="C151" t="str">
            <v>E08000031</v>
          </cell>
          <cell r="D151" t="str">
            <v>412</v>
          </cell>
          <cell r="E151" t="str">
            <v>Wolverhampton</v>
          </cell>
          <cell r="F151">
            <v>420</v>
          </cell>
          <cell r="G151">
            <v>713</v>
          </cell>
          <cell r="H151">
            <v>71</v>
          </cell>
          <cell r="I151">
            <v>1204</v>
          </cell>
        </row>
        <row r="152">
          <cell r="C152" t="str">
            <v>E10000034</v>
          </cell>
          <cell r="D152" t="str">
            <v>416</v>
          </cell>
          <cell r="E152" t="str">
            <v>Worcestershire</v>
          </cell>
          <cell r="F152">
            <v>1341</v>
          </cell>
          <cell r="G152">
            <v>932</v>
          </cell>
          <cell r="H152">
            <v>588</v>
          </cell>
          <cell r="I152">
            <v>2861</v>
          </cell>
        </row>
        <row r="153">
          <cell r="C153" t="str">
            <v>E08000016</v>
          </cell>
          <cell r="D153" t="str">
            <v>204</v>
          </cell>
          <cell r="E153" t="str">
            <v>Barnsley</v>
          </cell>
          <cell r="F153">
            <v>230</v>
          </cell>
          <cell r="G153">
            <v>96</v>
          </cell>
          <cell r="H153">
            <v>47</v>
          </cell>
          <cell r="I153">
            <v>373</v>
          </cell>
        </row>
        <row r="154">
          <cell r="C154" t="str">
            <v>E08000032</v>
          </cell>
          <cell r="D154" t="str">
            <v>209</v>
          </cell>
          <cell r="E154" t="str">
            <v>Bradford</v>
          </cell>
          <cell r="F154">
            <v>164</v>
          </cell>
          <cell r="G154">
            <v>229</v>
          </cell>
          <cell r="H154">
            <v>3</v>
          </cell>
          <cell r="I154">
            <v>396</v>
          </cell>
        </row>
        <row r="155">
          <cell r="C155" t="str">
            <v>E08000033</v>
          </cell>
          <cell r="D155" t="str">
            <v>210</v>
          </cell>
          <cell r="E155" t="str">
            <v>Calderdale</v>
          </cell>
          <cell r="F155">
            <v>88</v>
          </cell>
          <cell r="G155">
            <v>94</v>
          </cell>
          <cell r="H155">
            <v>12</v>
          </cell>
          <cell r="I155">
            <v>194</v>
          </cell>
        </row>
        <row r="156">
          <cell r="C156" t="str">
            <v>E08000017</v>
          </cell>
          <cell r="D156" t="str">
            <v>205</v>
          </cell>
          <cell r="E156" t="str">
            <v>Doncaster</v>
          </cell>
          <cell r="F156">
            <v>337</v>
          </cell>
          <cell r="G156">
            <v>258</v>
          </cell>
          <cell r="H156">
            <v>55</v>
          </cell>
          <cell r="I156">
            <v>650</v>
          </cell>
        </row>
        <row r="157">
          <cell r="C157" t="str">
            <v>E06000011</v>
          </cell>
          <cell r="D157" t="str">
            <v>214</v>
          </cell>
          <cell r="E157" t="str">
            <v>East Riding Of Yorkshire UA</v>
          </cell>
          <cell r="F157">
            <v>396</v>
          </cell>
          <cell r="G157">
            <v>389</v>
          </cell>
          <cell r="H157">
            <v>50</v>
          </cell>
          <cell r="I157">
            <v>835</v>
          </cell>
        </row>
        <row r="158">
          <cell r="C158" t="str">
            <v>E06000010</v>
          </cell>
          <cell r="D158" t="str">
            <v>215</v>
          </cell>
          <cell r="E158" t="str">
            <v>Kingston Upon Hull UA</v>
          </cell>
          <cell r="F158">
            <v>342</v>
          </cell>
          <cell r="G158">
            <v>373</v>
          </cell>
          <cell r="H158">
            <v>17</v>
          </cell>
          <cell r="I158">
            <v>732</v>
          </cell>
        </row>
        <row r="159">
          <cell r="C159" t="str">
            <v>E08000034</v>
          </cell>
          <cell r="D159" t="str">
            <v>211</v>
          </cell>
          <cell r="E159" t="str">
            <v>Kirklees</v>
          </cell>
          <cell r="F159">
            <v>376</v>
          </cell>
          <cell r="G159">
            <v>105</v>
          </cell>
          <cell r="H159">
            <v>117</v>
          </cell>
          <cell r="I159">
            <v>598</v>
          </cell>
        </row>
        <row r="160">
          <cell r="C160" t="str">
            <v>E08000035</v>
          </cell>
          <cell r="D160" t="str">
            <v>212</v>
          </cell>
          <cell r="E160" t="str">
            <v>Leeds</v>
          </cell>
          <cell r="F160">
            <v>1664</v>
          </cell>
          <cell r="G160">
            <v>632</v>
          </cell>
          <cell r="H160">
            <v>96</v>
          </cell>
          <cell r="I160">
            <v>2392</v>
          </cell>
        </row>
        <row r="161">
          <cell r="C161" t="str">
            <v>E06000012</v>
          </cell>
          <cell r="D161" t="str">
            <v>216</v>
          </cell>
          <cell r="E161" t="str">
            <v>North East Lincolnshire UA</v>
          </cell>
          <cell r="F161">
            <v>178</v>
          </cell>
          <cell r="G161">
            <v>65</v>
          </cell>
          <cell r="H161">
            <v>11</v>
          </cell>
          <cell r="I161">
            <v>254</v>
          </cell>
        </row>
        <row r="162">
          <cell r="C162" t="str">
            <v>E06000013</v>
          </cell>
          <cell r="D162" t="str">
            <v>217</v>
          </cell>
          <cell r="E162" t="str">
            <v>North Lincolnshire UA</v>
          </cell>
          <cell r="F162">
            <v>172</v>
          </cell>
          <cell r="G162">
            <v>83</v>
          </cell>
          <cell r="H162">
            <v>21</v>
          </cell>
          <cell r="I162">
            <v>276</v>
          </cell>
        </row>
        <row r="163">
          <cell r="C163" t="str">
            <v>E10000023</v>
          </cell>
          <cell r="D163" t="str">
            <v>218</v>
          </cell>
          <cell r="E163" t="str">
            <v>North Yorkshire</v>
          </cell>
          <cell r="F163">
            <v>801</v>
          </cell>
          <cell r="G163">
            <v>1047</v>
          </cell>
          <cell r="H163">
            <v>161</v>
          </cell>
          <cell r="I163">
            <v>2009</v>
          </cell>
        </row>
        <row r="164">
          <cell r="C164" t="str">
            <v>E08000018</v>
          </cell>
          <cell r="D164" t="str">
            <v>206</v>
          </cell>
          <cell r="E164" t="str">
            <v>Rotherham</v>
          </cell>
          <cell r="F164">
            <v>423</v>
          </cell>
          <cell r="G164">
            <v>72</v>
          </cell>
          <cell r="H164">
            <v>5</v>
          </cell>
          <cell r="I164">
            <v>500</v>
          </cell>
        </row>
        <row r="165">
          <cell r="C165" t="str">
            <v>E08000019</v>
          </cell>
          <cell r="D165" t="str">
            <v>207</v>
          </cell>
          <cell r="E165" t="str">
            <v>Sheffield</v>
          </cell>
          <cell r="F165">
            <v>2381</v>
          </cell>
          <cell r="G165">
            <v>1096</v>
          </cell>
          <cell r="H165">
            <v>722</v>
          </cell>
          <cell r="I165">
            <v>4199</v>
          </cell>
        </row>
        <row r="166">
          <cell r="C166" t="str">
            <v>E08000036</v>
          </cell>
          <cell r="D166" t="str">
            <v>213</v>
          </cell>
          <cell r="E166" t="str">
            <v>Wakefield</v>
          </cell>
          <cell r="F166">
            <v>656</v>
          </cell>
          <cell r="G166">
            <v>62</v>
          </cell>
          <cell r="H166">
            <v>0</v>
          </cell>
          <cell r="I166">
            <v>718</v>
          </cell>
        </row>
        <row r="167">
          <cell r="C167" t="str">
            <v>E06000014</v>
          </cell>
          <cell r="D167" t="str">
            <v>219</v>
          </cell>
          <cell r="E167" t="str">
            <v>York UA</v>
          </cell>
          <cell r="F167">
            <v>548</v>
          </cell>
          <cell r="G167">
            <v>380</v>
          </cell>
          <cell r="H167">
            <v>68</v>
          </cell>
          <cell r="I167">
            <v>996</v>
          </cell>
        </row>
        <row r="168">
          <cell r="C168" t="str">
            <v>-</v>
          </cell>
          <cell r="D168" t="str">
            <v>9901</v>
          </cell>
          <cell r="E168" t="str">
            <v>Resident in Scotland</v>
          </cell>
          <cell r="F168">
            <v>20</v>
          </cell>
          <cell r="G168">
            <v>0</v>
          </cell>
          <cell r="H168">
            <v>0</v>
          </cell>
          <cell r="I168">
            <v>20</v>
          </cell>
        </row>
        <row r="169">
          <cell r="C169" t="str">
            <v>-</v>
          </cell>
          <cell r="D169" t="str">
            <v>9900</v>
          </cell>
          <cell r="E169" t="str">
            <v>Resident In Wales</v>
          </cell>
          <cell r="F169">
            <v>535</v>
          </cell>
          <cell r="G169">
            <v>150</v>
          </cell>
          <cell r="H169">
            <v>35</v>
          </cell>
          <cell r="I169">
            <v>720</v>
          </cell>
        </row>
        <row r="170">
          <cell r="C170" t="str">
            <v>-</v>
          </cell>
          <cell r="D170" t="str">
            <v>9902</v>
          </cell>
          <cell r="E170" t="str">
            <v>Resident outside GB</v>
          </cell>
          <cell r="F170">
            <v>125</v>
          </cell>
          <cell r="G170">
            <v>0</v>
          </cell>
          <cell r="H170">
            <v>0</v>
          </cell>
          <cell r="I170">
            <v>125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C17" t="str">
            <v>E06000015</v>
          </cell>
          <cell r="D17" t="str">
            <v>507</v>
          </cell>
          <cell r="E17" t="str">
            <v>Derby UA</v>
          </cell>
          <cell r="F17">
            <v>371</v>
          </cell>
          <cell r="G17">
            <v>92</v>
          </cell>
          <cell r="H17">
            <v>0</v>
          </cell>
          <cell r="I17">
            <v>463</v>
          </cell>
        </row>
        <row r="18">
          <cell r="C18" t="str">
            <v>E10000007</v>
          </cell>
          <cell r="D18" t="str">
            <v>506</v>
          </cell>
          <cell r="E18" t="str">
            <v>Derbyshire</v>
          </cell>
          <cell r="F18">
            <v>1495</v>
          </cell>
          <cell r="G18">
            <v>545</v>
          </cell>
          <cell r="H18">
            <v>211</v>
          </cell>
          <cell r="I18">
            <v>2251</v>
          </cell>
        </row>
        <row r="19">
          <cell r="C19" t="str">
            <v>E06000016</v>
          </cell>
          <cell r="D19" t="str">
            <v>509</v>
          </cell>
          <cell r="E19" t="str">
            <v>Leicester UA</v>
          </cell>
          <cell r="F19">
            <v>667</v>
          </cell>
          <cell r="G19">
            <v>166</v>
          </cell>
          <cell r="H19">
            <v>229</v>
          </cell>
          <cell r="I19">
            <v>1062</v>
          </cell>
        </row>
        <row r="20">
          <cell r="C20" t="str">
            <v>E10000018</v>
          </cell>
          <cell r="D20" t="str">
            <v>508</v>
          </cell>
          <cell r="E20" t="str">
            <v>Leicestershire</v>
          </cell>
          <cell r="F20">
            <v>1738</v>
          </cell>
          <cell r="G20">
            <v>214</v>
          </cell>
          <cell r="H20">
            <v>309</v>
          </cell>
          <cell r="I20">
            <v>2261</v>
          </cell>
        </row>
        <row r="21">
          <cell r="C21" t="str">
            <v>E10000019</v>
          </cell>
          <cell r="D21" t="str">
            <v>503</v>
          </cell>
          <cell r="E21" t="str">
            <v>Lincolnshire</v>
          </cell>
          <cell r="F21">
            <v>2060</v>
          </cell>
          <cell r="G21">
            <v>777</v>
          </cell>
          <cell r="H21">
            <v>229</v>
          </cell>
          <cell r="I21">
            <v>3066</v>
          </cell>
        </row>
        <row r="22">
          <cell r="C22" t="str">
            <v>E10000021</v>
          </cell>
          <cell r="D22" t="str">
            <v>504</v>
          </cell>
          <cell r="E22" t="str">
            <v>Northamptonshire</v>
          </cell>
          <cell r="F22">
            <v>3322</v>
          </cell>
          <cell r="G22">
            <v>1600</v>
          </cell>
          <cell r="H22">
            <v>1121</v>
          </cell>
          <cell r="I22">
            <v>6043</v>
          </cell>
        </row>
        <row r="23">
          <cell r="C23" t="str">
            <v>E06000018</v>
          </cell>
          <cell r="D23" t="str">
            <v>512</v>
          </cell>
          <cell r="E23" t="str">
            <v>Nottingham UA</v>
          </cell>
          <cell r="F23">
            <v>958</v>
          </cell>
          <cell r="G23">
            <v>28</v>
          </cell>
          <cell r="H23">
            <v>0</v>
          </cell>
          <cell r="I23">
            <v>986</v>
          </cell>
        </row>
        <row r="24">
          <cell r="C24" t="str">
            <v>E10000024</v>
          </cell>
          <cell r="D24" t="str">
            <v>511</v>
          </cell>
          <cell r="E24" t="str">
            <v>Nottinghamshire</v>
          </cell>
          <cell r="F24">
            <v>1634</v>
          </cell>
          <cell r="G24">
            <v>58</v>
          </cell>
          <cell r="H24">
            <v>52</v>
          </cell>
          <cell r="I24">
            <v>1744</v>
          </cell>
        </row>
        <row r="25">
          <cell r="C25" t="str">
            <v>E06000017</v>
          </cell>
          <cell r="D25" t="str">
            <v>510</v>
          </cell>
          <cell r="E25" t="str">
            <v>Rutland UA</v>
          </cell>
          <cell r="F25">
            <v>59</v>
          </cell>
          <cell r="G25">
            <v>0</v>
          </cell>
          <cell r="H25">
            <v>0</v>
          </cell>
          <cell r="I25">
            <v>59</v>
          </cell>
        </row>
        <row r="26">
          <cell r="C26" t="str">
            <v>E06000055</v>
          </cell>
          <cell r="D26" t="str">
            <v>00KB</v>
          </cell>
          <cell r="E26" t="str">
            <v>Bedford</v>
          </cell>
          <cell r="F26">
            <v>224</v>
          </cell>
          <cell r="G26">
            <v>0</v>
          </cell>
          <cell r="H26">
            <v>54</v>
          </cell>
          <cell r="I26">
            <v>278</v>
          </cell>
        </row>
        <row r="27">
          <cell r="C27" t="str">
            <v>E10000003</v>
          </cell>
          <cell r="D27" t="str">
            <v>623</v>
          </cell>
          <cell r="E27" t="str">
            <v>Cambridgeshire</v>
          </cell>
          <cell r="F27">
            <v>1960</v>
          </cell>
          <cell r="G27">
            <v>819</v>
          </cell>
          <cell r="H27">
            <v>471</v>
          </cell>
          <cell r="I27">
            <v>3250</v>
          </cell>
        </row>
        <row r="28">
          <cell r="C28" t="str">
            <v>E06000056</v>
          </cell>
          <cell r="D28" t="str">
            <v>00KC</v>
          </cell>
          <cell r="E28" t="str">
            <v>Central Bedfordshire</v>
          </cell>
          <cell r="F28">
            <v>236</v>
          </cell>
          <cell r="G28">
            <v>36</v>
          </cell>
          <cell r="H28">
            <v>22</v>
          </cell>
          <cell r="I28">
            <v>294</v>
          </cell>
        </row>
        <row r="29">
          <cell r="C29" t="str">
            <v>E10000012</v>
          </cell>
          <cell r="D29" t="str">
            <v>620</v>
          </cell>
          <cell r="E29" t="str">
            <v>Essex</v>
          </cell>
          <cell r="F29">
            <v>2567</v>
          </cell>
          <cell r="G29">
            <v>2106</v>
          </cell>
          <cell r="H29">
            <v>259</v>
          </cell>
          <cell r="I29">
            <v>4932</v>
          </cell>
        </row>
        <row r="30">
          <cell r="C30" t="str">
            <v>E10000015</v>
          </cell>
          <cell r="D30" t="str">
            <v>606</v>
          </cell>
          <cell r="E30" t="str">
            <v>Hertfordshire</v>
          </cell>
          <cell r="F30">
            <v>2893</v>
          </cell>
          <cell r="G30">
            <v>1482</v>
          </cell>
          <cell r="H30">
            <v>108</v>
          </cell>
          <cell r="I30">
            <v>4483</v>
          </cell>
        </row>
        <row r="31">
          <cell r="C31" t="str">
            <v>E06000032</v>
          </cell>
          <cell r="D31" t="str">
            <v>611</v>
          </cell>
          <cell r="E31" t="str">
            <v>Luton UA</v>
          </cell>
          <cell r="F31">
            <v>203</v>
          </cell>
          <cell r="G31">
            <v>44</v>
          </cell>
          <cell r="H31">
            <v>19</v>
          </cell>
          <cell r="I31">
            <v>266</v>
          </cell>
        </row>
        <row r="32">
          <cell r="C32" t="str">
            <v>E10000020</v>
          </cell>
          <cell r="D32" t="str">
            <v>607</v>
          </cell>
          <cell r="E32" t="str">
            <v>Norfolk</v>
          </cell>
          <cell r="F32">
            <v>1702</v>
          </cell>
          <cell r="G32">
            <v>794</v>
          </cell>
          <cell r="H32">
            <v>36</v>
          </cell>
          <cell r="I32">
            <v>2532</v>
          </cell>
        </row>
        <row r="33">
          <cell r="C33" t="str">
            <v>E06000031</v>
          </cell>
          <cell r="D33" t="str">
            <v>624</v>
          </cell>
          <cell r="E33" t="str">
            <v>Peterborough UA</v>
          </cell>
          <cell r="F33">
            <v>635</v>
          </cell>
          <cell r="G33">
            <v>2</v>
          </cell>
          <cell r="H33">
            <v>0</v>
          </cell>
          <cell r="I33">
            <v>637</v>
          </cell>
        </row>
        <row r="34">
          <cell r="C34" t="str">
            <v>E06000033</v>
          </cell>
          <cell r="D34" t="str">
            <v>621</v>
          </cell>
          <cell r="E34" t="str">
            <v>Southend UA</v>
          </cell>
          <cell r="F34">
            <v>280</v>
          </cell>
          <cell r="G34">
            <v>102</v>
          </cell>
          <cell r="H34">
            <v>31</v>
          </cell>
          <cell r="I34">
            <v>413</v>
          </cell>
        </row>
        <row r="35">
          <cell r="C35" t="str">
            <v>E10000029</v>
          </cell>
          <cell r="D35" t="str">
            <v>609</v>
          </cell>
          <cell r="E35" t="str">
            <v>Suffolk</v>
          </cell>
          <cell r="F35">
            <v>1439</v>
          </cell>
          <cell r="G35">
            <v>1987</v>
          </cell>
          <cell r="H35">
            <v>118</v>
          </cell>
          <cell r="I35">
            <v>3544</v>
          </cell>
        </row>
        <row r="36">
          <cell r="C36" t="str">
            <v>E06000034</v>
          </cell>
          <cell r="D36" t="str">
            <v>622</v>
          </cell>
          <cell r="E36" t="str">
            <v>Thurrock UA</v>
          </cell>
          <cell r="F36">
            <v>231</v>
          </cell>
          <cell r="G36">
            <v>125</v>
          </cell>
          <cell r="H36">
            <v>0</v>
          </cell>
          <cell r="I36">
            <v>356</v>
          </cell>
        </row>
        <row r="37">
          <cell r="C37" t="str">
            <v>E09000002</v>
          </cell>
          <cell r="D37" t="str">
            <v>716</v>
          </cell>
          <cell r="E37" t="str">
            <v>Barking &amp; Dagenham</v>
          </cell>
          <cell r="F37">
            <v>200</v>
          </cell>
          <cell r="G37">
            <v>65</v>
          </cell>
          <cell r="H37">
            <v>36</v>
          </cell>
          <cell r="I37">
            <v>301</v>
          </cell>
        </row>
        <row r="38">
          <cell r="C38" t="str">
            <v>E09000003</v>
          </cell>
          <cell r="D38" t="str">
            <v>717</v>
          </cell>
          <cell r="E38" t="str">
            <v>Barnet</v>
          </cell>
          <cell r="F38">
            <v>307</v>
          </cell>
          <cell r="G38">
            <v>386</v>
          </cell>
          <cell r="H38">
            <v>53</v>
          </cell>
          <cell r="I38">
            <v>746</v>
          </cell>
        </row>
        <row r="39">
          <cell r="C39" t="str">
            <v>E09000004</v>
          </cell>
          <cell r="D39" t="str">
            <v>718</v>
          </cell>
          <cell r="E39" t="str">
            <v>Bexley</v>
          </cell>
          <cell r="F39">
            <v>113</v>
          </cell>
          <cell r="G39">
            <v>272</v>
          </cell>
          <cell r="H39">
            <v>31</v>
          </cell>
          <cell r="I39">
            <v>416</v>
          </cell>
        </row>
        <row r="40">
          <cell r="C40" t="str">
            <v>E09000005</v>
          </cell>
          <cell r="D40" t="str">
            <v>719</v>
          </cell>
          <cell r="E40" t="str">
            <v>Brent</v>
          </cell>
          <cell r="F40">
            <v>424</v>
          </cell>
          <cell r="G40">
            <v>266</v>
          </cell>
          <cell r="H40">
            <v>9</v>
          </cell>
          <cell r="I40">
            <v>699</v>
          </cell>
        </row>
        <row r="41">
          <cell r="C41" t="str">
            <v>E09000006</v>
          </cell>
          <cell r="D41" t="str">
            <v>720</v>
          </cell>
          <cell r="E41" t="str">
            <v>Bromley</v>
          </cell>
          <cell r="F41">
            <v>160</v>
          </cell>
          <cell r="G41">
            <v>348</v>
          </cell>
          <cell r="H41">
            <v>0</v>
          </cell>
          <cell r="I41">
            <v>508</v>
          </cell>
        </row>
        <row r="42">
          <cell r="C42" t="str">
            <v>E09000007</v>
          </cell>
          <cell r="D42" t="str">
            <v>702</v>
          </cell>
          <cell r="E42" t="str">
            <v>Camden</v>
          </cell>
          <cell r="F42">
            <v>302</v>
          </cell>
          <cell r="G42">
            <v>87</v>
          </cell>
          <cell r="H42">
            <v>0</v>
          </cell>
          <cell r="I42">
            <v>389</v>
          </cell>
        </row>
        <row r="43">
          <cell r="C43" t="str">
            <v>E09000001</v>
          </cell>
          <cell r="D43" t="str">
            <v>714</v>
          </cell>
          <cell r="E43" t="str">
            <v>City Of London</v>
          </cell>
          <cell r="F43">
            <v>32</v>
          </cell>
          <cell r="G43">
            <v>29</v>
          </cell>
          <cell r="H43">
            <v>0</v>
          </cell>
          <cell r="I43">
            <v>61</v>
          </cell>
        </row>
        <row r="44">
          <cell r="C44" t="str">
            <v>E09000008</v>
          </cell>
          <cell r="D44" t="str">
            <v>721</v>
          </cell>
          <cell r="E44" t="str">
            <v>Croydon</v>
          </cell>
          <cell r="F44">
            <v>416</v>
          </cell>
          <cell r="G44">
            <v>327</v>
          </cell>
          <cell r="H44">
            <v>0</v>
          </cell>
          <cell r="I44">
            <v>743</v>
          </cell>
        </row>
        <row r="45">
          <cell r="C45" t="str">
            <v>E09000009</v>
          </cell>
          <cell r="D45" t="str">
            <v>722</v>
          </cell>
          <cell r="E45" t="str">
            <v>Ealing</v>
          </cell>
          <cell r="F45">
            <v>527</v>
          </cell>
          <cell r="G45">
            <v>716</v>
          </cell>
          <cell r="H45">
            <v>54</v>
          </cell>
          <cell r="I45">
            <v>1297</v>
          </cell>
        </row>
        <row r="46">
          <cell r="C46" t="str">
            <v>E09000010</v>
          </cell>
          <cell r="D46" t="str">
            <v>723</v>
          </cell>
          <cell r="E46" t="str">
            <v>Enfield</v>
          </cell>
          <cell r="F46">
            <v>591</v>
          </cell>
          <cell r="G46">
            <v>260</v>
          </cell>
          <cell r="H46">
            <v>19</v>
          </cell>
          <cell r="I46">
            <v>870</v>
          </cell>
        </row>
        <row r="47">
          <cell r="C47" t="str">
            <v>E09000011</v>
          </cell>
          <cell r="D47" t="str">
            <v>703</v>
          </cell>
          <cell r="E47" t="str">
            <v>Greenwich</v>
          </cell>
          <cell r="F47">
            <v>191</v>
          </cell>
          <cell r="G47">
            <v>111</v>
          </cell>
          <cell r="H47">
            <v>0</v>
          </cell>
          <cell r="I47">
            <v>302</v>
          </cell>
        </row>
        <row r="48">
          <cell r="C48" t="str">
            <v>E09000012</v>
          </cell>
          <cell r="D48" t="str">
            <v>704</v>
          </cell>
          <cell r="E48" t="str">
            <v>Hackney</v>
          </cell>
          <cell r="F48">
            <v>240</v>
          </cell>
          <cell r="G48">
            <v>188</v>
          </cell>
          <cell r="H48">
            <v>0</v>
          </cell>
          <cell r="I48">
            <v>428</v>
          </cell>
        </row>
        <row r="49">
          <cell r="C49" t="str">
            <v>E09000013</v>
          </cell>
          <cell r="D49" t="str">
            <v>705</v>
          </cell>
          <cell r="E49" t="str">
            <v>Hammersmith &amp; Fulham</v>
          </cell>
          <cell r="F49">
            <v>167</v>
          </cell>
          <cell r="G49">
            <v>171</v>
          </cell>
          <cell r="H49">
            <v>107</v>
          </cell>
          <cell r="I49">
            <v>445</v>
          </cell>
        </row>
        <row r="50">
          <cell r="C50" t="str">
            <v>E09000014</v>
          </cell>
          <cell r="D50" t="str">
            <v>724</v>
          </cell>
          <cell r="E50" t="str">
            <v>Haringey</v>
          </cell>
          <cell r="F50">
            <v>319</v>
          </cell>
          <cell r="G50">
            <v>237</v>
          </cell>
          <cell r="H50">
            <v>29</v>
          </cell>
          <cell r="I50">
            <v>585</v>
          </cell>
        </row>
        <row r="51">
          <cell r="C51" t="str">
            <v>E09000015</v>
          </cell>
          <cell r="D51" t="str">
            <v>725</v>
          </cell>
          <cell r="E51" t="str">
            <v>Harrow</v>
          </cell>
          <cell r="F51">
            <v>175</v>
          </cell>
          <cell r="G51">
            <v>118</v>
          </cell>
          <cell r="H51">
            <v>124</v>
          </cell>
          <cell r="I51">
            <v>417</v>
          </cell>
        </row>
        <row r="52">
          <cell r="C52" t="str">
            <v>E09000016</v>
          </cell>
          <cell r="D52" t="str">
            <v>726</v>
          </cell>
          <cell r="E52" t="str">
            <v>Havering</v>
          </cell>
          <cell r="F52">
            <v>331</v>
          </cell>
          <cell r="G52">
            <v>99</v>
          </cell>
          <cell r="H52">
            <v>4</v>
          </cell>
          <cell r="I52">
            <v>434</v>
          </cell>
        </row>
        <row r="53">
          <cell r="C53" t="str">
            <v>E09000017</v>
          </cell>
          <cell r="D53" t="str">
            <v>727</v>
          </cell>
          <cell r="E53" t="str">
            <v>Hillingdon</v>
          </cell>
          <cell r="F53">
            <v>400</v>
          </cell>
          <cell r="G53">
            <v>149</v>
          </cell>
          <cell r="H53">
            <v>148</v>
          </cell>
          <cell r="I53">
            <v>697</v>
          </cell>
        </row>
        <row r="54">
          <cell r="C54" t="str">
            <v>E09000018</v>
          </cell>
          <cell r="D54" t="str">
            <v>728</v>
          </cell>
          <cell r="E54" t="str">
            <v>Hounslow</v>
          </cell>
          <cell r="F54">
            <v>104</v>
          </cell>
          <cell r="G54">
            <v>336</v>
          </cell>
          <cell r="H54">
            <v>42</v>
          </cell>
          <cell r="I54">
            <v>482</v>
          </cell>
        </row>
        <row r="55">
          <cell r="C55" t="str">
            <v>E09000019</v>
          </cell>
          <cell r="D55" t="str">
            <v>706</v>
          </cell>
          <cell r="E55" t="str">
            <v>Islington</v>
          </cell>
          <cell r="F55">
            <v>273</v>
          </cell>
          <cell r="G55">
            <v>117</v>
          </cell>
          <cell r="H55">
            <v>31</v>
          </cell>
          <cell r="I55">
            <v>421</v>
          </cell>
        </row>
        <row r="56">
          <cell r="C56" t="str">
            <v>E09000020</v>
          </cell>
          <cell r="D56" t="str">
            <v>707</v>
          </cell>
          <cell r="E56" t="str">
            <v>Kensington &amp; Chelsea</v>
          </cell>
          <cell r="F56">
            <v>103</v>
          </cell>
          <cell r="G56">
            <v>74</v>
          </cell>
          <cell r="H56">
            <v>37</v>
          </cell>
          <cell r="I56">
            <v>214</v>
          </cell>
        </row>
        <row r="57">
          <cell r="C57" t="str">
            <v>E09000021</v>
          </cell>
          <cell r="D57" t="str">
            <v>729</v>
          </cell>
          <cell r="E57" t="str">
            <v>Kingston Upon Thames</v>
          </cell>
          <cell r="F57">
            <v>425</v>
          </cell>
          <cell r="G57">
            <v>59</v>
          </cell>
          <cell r="H57">
            <v>0</v>
          </cell>
          <cell r="I57">
            <v>484</v>
          </cell>
        </row>
        <row r="58">
          <cell r="C58" t="str">
            <v>E09000022</v>
          </cell>
          <cell r="D58" t="str">
            <v>708</v>
          </cell>
          <cell r="E58" t="str">
            <v>Lambeth</v>
          </cell>
          <cell r="F58">
            <v>262</v>
          </cell>
          <cell r="G58">
            <v>182</v>
          </cell>
          <cell r="H58">
            <v>0</v>
          </cell>
          <cell r="I58">
            <v>444</v>
          </cell>
        </row>
        <row r="59">
          <cell r="C59" t="str">
            <v>E09000023</v>
          </cell>
          <cell r="D59" t="str">
            <v>709</v>
          </cell>
          <cell r="E59" t="str">
            <v>Lewisham</v>
          </cell>
          <cell r="F59">
            <v>285</v>
          </cell>
          <cell r="G59">
            <v>114</v>
          </cell>
          <cell r="H59">
            <v>0</v>
          </cell>
          <cell r="I59">
            <v>399</v>
          </cell>
        </row>
        <row r="60">
          <cell r="C60" t="str">
            <v>E09000024</v>
          </cell>
          <cell r="D60" t="str">
            <v>730</v>
          </cell>
          <cell r="E60" t="str">
            <v>Merton</v>
          </cell>
          <cell r="F60">
            <v>136</v>
          </cell>
          <cell r="G60">
            <v>168</v>
          </cell>
          <cell r="H60">
            <v>0</v>
          </cell>
          <cell r="I60">
            <v>304</v>
          </cell>
        </row>
        <row r="61">
          <cell r="C61" t="str">
            <v>E09000025</v>
          </cell>
          <cell r="D61" t="str">
            <v>731</v>
          </cell>
          <cell r="E61" t="str">
            <v>Newham</v>
          </cell>
          <cell r="F61">
            <v>214</v>
          </cell>
          <cell r="G61">
            <v>34</v>
          </cell>
          <cell r="H61">
            <v>0</v>
          </cell>
          <cell r="I61">
            <v>248</v>
          </cell>
        </row>
        <row r="62">
          <cell r="C62" t="str">
            <v>E09000026</v>
          </cell>
          <cell r="D62" t="str">
            <v>732</v>
          </cell>
          <cell r="E62" t="str">
            <v>Redbridge</v>
          </cell>
          <cell r="F62">
            <v>223</v>
          </cell>
          <cell r="G62">
            <v>66</v>
          </cell>
          <cell r="H62">
            <v>0</v>
          </cell>
          <cell r="I62">
            <v>289</v>
          </cell>
        </row>
        <row r="63">
          <cell r="C63" t="str">
            <v>E09000027</v>
          </cell>
          <cell r="D63" t="str">
            <v>733</v>
          </cell>
          <cell r="E63" t="str">
            <v>Richmond Upon Thames</v>
          </cell>
          <cell r="F63">
            <v>293</v>
          </cell>
          <cell r="G63">
            <v>123</v>
          </cell>
          <cell r="H63">
            <v>25</v>
          </cell>
          <cell r="I63">
            <v>441</v>
          </cell>
        </row>
        <row r="64">
          <cell r="C64" t="str">
            <v>E09000028</v>
          </cell>
          <cell r="D64" t="str">
            <v>710</v>
          </cell>
          <cell r="E64" t="str">
            <v>Southwark</v>
          </cell>
          <cell r="F64">
            <v>231</v>
          </cell>
          <cell r="G64">
            <v>198</v>
          </cell>
          <cell r="H64">
            <v>62</v>
          </cell>
          <cell r="I64">
            <v>491</v>
          </cell>
        </row>
        <row r="65">
          <cell r="C65" t="str">
            <v>E09000029</v>
          </cell>
          <cell r="D65" t="str">
            <v>734</v>
          </cell>
          <cell r="E65" t="str">
            <v>Sutton</v>
          </cell>
          <cell r="F65">
            <v>50</v>
          </cell>
          <cell r="G65">
            <v>55</v>
          </cell>
          <cell r="H65">
            <v>0</v>
          </cell>
          <cell r="I65">
            <v>105</v>
          </cell>
        </row>
        <row r="66">
          <cell r="C66" t="str">
            <v>E09000030</v>
          </cell>
          <cell r="D66" t="str">
            <v>711</v>
          </cell>
          <cell r="E66" t="str">
            <v>Tower Hamlets</v>
          </cell>
          <cell r="F66">
            <v>331</v>
          </cell>
          <cell r="G66">
            <v>30</v>
          </cell>
          <cell r="H66">
            <v>0</v>
          </cell>
          <cell r="I66">
            <v>361</v>
          </cell>
        </row>
        <row r="67">
          <cell r="C67" t="str">
            <v>E09000031</v>
          </cell>
          <cell r="D67" t="str">
            <v>735</v>
          </cell>
          <cell r="E67" t="str">
            <v>Waltham Forest</v>
          </cell>
          <cell r="F67">
            <v>105</v>
          </cell>
          <cell r="G67">
            <v>166</v>
          </cell>
          <cell r="H67">
            <v>31</v>
          </cell>
          <cell r="I67">
            <v>302</v>
          </cell>
        </row>
        <row r="68">
          <cell r="C68" t="str">
            <v>E09000032</v>
          </cell>
          <cell r="D68" t="str">
            <v>712</v>
          </cell>
          <cell r="E68" t="str">
            <v>Wandsworth</v>
          </cell>
          <cell r="F68">
            <v>234</v>
          </cell>
          <cell r="G68">
            <v>117</v>
          </cell>
          <cell r="H68">
            <v>7</v>
          </cell>
          <cell r="I68">
            <v>358</v>
          </cell>
        </row>
        <row r="69">
          <cell r="C69" t="str">
            <v>E09000033</v>
          </cell>
          <cell r="D69" t="str">
            <v>713</v>
          </cell>
          <cell r="E69" t="str">
            <v>Westminster</v>
          </cell>
          <cell r="F69">
            <v>303</v>
          </cell>
          <cell r="G69">
            <v>142</v>
          </cell>
          <cell r="H69">
            <v>32</v>
          </cell>
          <cell r="I69">
            <v>477</v>
          </cell>
        </row>
        <row r="70">
          <cell r="C70" t="str">
            <v>E06000005</v>
          </cell>
          <cell r="D70" t="str">
            <v>117</v>
          </cell>
          <cell r="E70" t="str">
            <v>Darlington UA</v>
          </cell>
          <cell r="F70">
            <v>112</v>
          </cell>
          <cell r="G70">
            <v>1</v>
          </cell>
          <cell r="H70">
            <v>0</v>
          </cell>
          <cell r="I70">
            <v>113</v>
          </cell>
        </row>
        <row r="71">
          <cell r="C71" t="str">
            <v>E06000047</v>
          </cell>
          <cell r="D71" t="str">
            <v>116</v>
          </cell>
          <cell r="E71" t="str">
            <v>Durham</v>
          </cell>
          <cell r="F71">
            <v>257</v>
          </cell>
          <cell r="G71">
            <v>84</v>
          </cell>
          <cell r="H71">
            <v>42</v>
          </cell>
          <cell r="I71">
            <v>383</v>
          </cell>
        </row>
        <row r="72">
          <cell r="C72" t="str">
            <v>E08000037</v>
          </cell>
          <cell r="D72" t="str">
            <v>106</v>
          </cell>
          <cell r="E72" t="str">
            <v>Gateshead</v>
          </cell>
          <cell r="F72">
            <v>198</v>
          </cell>
          <cell r="G72">
            <v>327</v>
          </cell>
          <cell r="H72">
            <v>16</v>
          </cell>
          <cell r="I72">
            <v>541</v>
          </cell>
        </row>
        <row r="73">
          <cell r="C73" t="str">
            <v>E06000001</v>
          </cell>
          <cell r="D73" t="str">
            <v>111</v>
          </cell>
          <cell r="E73" t="str">
            <v>Hartlepool UA</v>
          </cell>
          <cell r="F73">
            <v>416</v>
          </cell>
          <cell r="G73">
            <v>18</v>
          </cell>
          <cell r="H73">
            <v>0</v>
          </cell>
          <cell r="I73">
            <v>434</v>
          </cell>
        </row>
        <row r="74">
          <cell r="C74" t="str">
            <v>E06000002</v>
          </cell>
          <cell r="D74" t="str">
            <v>112</v>
          </cell>
          <cell r="E74" t="str">
            <v>Middlesbrough UA</v>
          </cell>
          <cell r="F74">
            <v>328</v>
          </cell>
          <cell r="G74">
            <v>112</v>
          </cell>
          <cell r="H74">
            <v>1</v>
          </cell>
          <cell r="I74">
            <v>441</v>
          </cell>
        </row>
        <row r="75">
          <cell r="C75" t="str">
            <v>E08000021</v>
          </cell>
          <cell r="D75" t="str">
            <v>107</v>
          </cell>
          <cell r="E75" t="str">
            <v>Newcastle Upon Tyne</v>
          </cell>
          <cell r="F75">
            <v>267</v>
          </cell>
          <cell r="G75">
            <v>37</v>
          </cell>
          <cell r="H75">
            <v>14</v>
          </cell>
          <cell r="I75">
            <v>318</v>
          </cell>
        </row>
        <row r="76">
          <cell r="C76" t="str">
            <v>E08000022</v>
          </cell>
          <cell r="D76" t="str">
            <v>108</v>
          </cell>
          <cell r="E76" t="str">
            <v>North Tyneside</v>
          </cell>
          <cell r="F76">
            <v>216</v>
          </cell>
          <cell r="G76">
            <v>0</v>
          </cell>
          <cell r="H76">
            <v>0</v>
          </cell>
          <cell r="I76">
            <v>216</v>
          </cell>
        </row>
        <row r="77">
          <cell r="C77" t="str">
            <v>E06000057</v>
          </cell>
          <cell r="D77" t="str">
            <v>104</v>
          </cell>
          <cell r="E77" t="str">
            <v>Northumberland</v>
          </cell>
          <cell r="F77">
            <v>194</v>
          </cell>
          <cell r="G77">
            <v>49</v>
          </cell>
          <cell r="H77">
            <v>0</v>
          </cell>
          <cell r="I77">
            <v>243</v>
          </cell>
        </row>
        <row r="78">
          <cell r="C78" t="str">
            <v>E06000003</v>
          </cell>
          <cell r="D78" t="str">
            <v>113</v>
          </cell>
          <cell r="E78" t="str">
            <v>Redcar &amp; Cleveland UA</v>
          </cell>
          <cell r="F78">
            <v>244</v>
          </cell>
          <cell r="G78">
            <v>237</v>
          </cell>
          <cell r="H78">
            <v>31</v>
          </cell>
          <cell r="I78">
            <v>512</v>
          </cell>
        </row>
        <row r="79">
          <cell r="C79" t="str">
            <v>E08000023</v>
          </cell>
          <cell r="D79" t="str">
            <v>109</v>
          </cell>
          <cell r="E79" t="str">
            <v>South Tyneside</v>
          </cell>
          <cell r="F79">
            <v>215</v>
          </cell>
          <cell r="G79">
            <v>236</v>
          </cell>
          <cell r="H79">
            <v>11</v>
          </cell>
          <cell r="I79">
            <v>462</v>
          </cell>
        </row>
        <row r="80">
          <cell r="C80" t="str">
            <v>E06000004</v>
          </cell>
          <cell r="D80" t="str">
            <v>114</v>
          </cell>
          <cell r="E80" t="str">
            <v>Stockton On Tees UA</v>
          </cell>
          <cell r="F80">
            <v>315</v>
          </cell>
          <cell r="G80">
            <v>29</v>
          </cell>
          <cell r="H80">
            <v>0</v>
          </cell>
          <cell r="I80">
            <v>344</v>
          </cell>
        </row>
        <row r="81">
          <cell r="C81" t="str">
            <v>E08000024</v>
          </cell>
          <cell r="D81" t="str">
            <v>110</v>
          </cell>
          <cell r="E81" t="str">
            <v>Sunderland</v>
          </cell>
          <cell r="F81">
            <v>74</v>
          </cell>
          <cell r="G81">
            <v>35</v>
          </cell>
          <cell r="H81">
            <v>0</v>
          </cell>
          <cell r="I81">
            <v>109</v>
          </cell>
        </row>
        <row r="82">
          <cell r="C82" t="str">
            <v>E06000008</v>
          </cell>
          <cell r="D82" t="str">
            <v>324</v>
          </cell>
          <cell r="E82" t="str">
            <v>Blackburn With Darwen UA</v>
          </cell>
          <cell r="F82">
            <v>304</v>
          </cell>
          <cell r="G82">
            <v>281</v>
          </cell>
          <cell r="H82">
            <v>0</v>
          </cell>
          <cell r="I82">
            <v>585</v>
          </cell>
        </row>
        <row r="83">
          <cell r="C83" t="str">
            <v>E06000009</v>
          </cell>
          <cell r="D83" t="str">
            <v>325</v>
          </cell>
          <cell r="E83" t="str">
            <v>Blackpool UA</v>
          </cell>
          <cell r="F83">
            <v>294</v>
          </cell>
          <cell r="G83">
            <v>208</v>
          </cell>
          <cell r="H83">
            <v>150</v>
          </cell>
          <cell r="I83">
            <v>652</v>
          </cell>
        </row>
        <row r="84">
          <cell r="C84" t="str">
            <v>E08000001</v>
          </cell>
          <cell r="D84" t="str">
            <v>304</v>
          </cell>
          <cell r="E84" t="str">
            <v>Bolton</v>
          </cell>
          <cell r="F84">
            <v>512</v>
          </cell>
          <cell r="G84">
            <v>191</v>
          </cell>
          <cell r="H84">
            <v>27</v>
          </cell>
          <cell r="I84">
            <v>730</v>
          </cell>
        </row>
        <row r="85">
          <cell r="C85" t="str">
            <v>E08000002</v>
          </cell>
          <cell r="D85" t="str">
            <v>305</v>
          </cell>
          <cell r="E85" t="str">
            <v>Bury</v>
          </cell>
          <cell r="F85">
            <v>192</v>
          </cell>
          <cell r="G85">
            <v>440</v>
          </cell>
          <cell r="H85">
            <v>11</v>
          </cell>
          <cell r="I85">
            <v>643</v>
          </cell>
        </row>
        <row r="86">
          <cell r="C86" t="str">
            <v>E06000049</v>
          </cell>
          <cell r="D86" t="str">
            <v>00EQ</v>
          </cell>
          <cell r="E86" t="str">
            <v>Cheshire East</v>
          </cell>
          <cell r="F86">
            <v>1196</v>
          </cell>
          <cell r="G86">
            <v>630</v>
          </cell>
          <cell r="H86">
            <v>33</v>
          </cell>
          <cell r="I86">
            <v>1859</v>
          </cell>
        </row>
        <row r="87">
          <cell r="C87" t="str">
            <v>E06000050</v>
          </cell>
          <cell r="D87" t="str">
            <v>00EW</v>
          </cell>
          <cell r="E87" t="str">
            <v>Cheshire West And Chester</v>
          </cell>
          <cell r="F87">
            <v>552</v>
          </cell>
          <cell r="G87">
            <v>413</v>
          </cell>
          <cell r="H87">
            <v>51</v>
          </cell>
          <cell r="I87">
            <v>1016</v>
          </cell>
        </row>
        <row r="88">
          <cell r="C88" t="str">
            <v>E10000006</v>
          </cell>
          <cell r="D88" t="str">
            <v>102</v>
          </cell>
          <cell r="E88" t="str">
            <v>Cumbria</v>
          </cell>
          <cell r="F88">
            <v>1986</v>
          </cell>
          <cell r="G88">
            <v>3203</v>
          </cell>
          <cell r="H88">
            <v>740</v>
          </cell>
          <cell r="I88">
            <v>5929</v>
          </cell>
        </row>
        <row r="89">
          <cell r="C89" t="str">
            <v>E06000006</v>
          </cell>
          <cell r="D89" t="str">
            <v>321</v>
          </cell>
          <cell r="E89" t="str">
            <v>Halton UA</v>
          </cell>
          <cell r="F89">
            <v>397</v>
          </cell>
          <cell r="G89">
            <v>103</v>
          </cell>
          <cell r="H89">
            <v>19</v>
          </cell>
          <cell r="I89">
            <v>519</v>
          </cell>
        </row>
        <row r="90">
          <cell r="C90" t="str">
            <v>E08000011</v>
          </cell>
          <cell r="D90" t="str">
            <v>315</v>
          </cell>
          <cell r="E90" t="str">
            <v>Knowsley</v>
          </cell>
          <cell r="F90">
            <v>224</v>
          </cell>
          <cell r="G90">
            <v>78</v>
          </cell>
          <cell r="H90">
            <v>31</v>
          </cell>
          <cell r="I90">
            <v>333</v>
          </cell>
        </row>
        <row r="91">
          <cell r="C91" t="str">
            <v>E10000017</v>
          </cell>
          <cell r="D91" t="str">
            <v>323</v>
          </cell>
          <cell r="E91" t="str">
            <v>Lancashire</v>
          </cell>
          <cell r="F91">
            <v>3273</v>
          </cell>
          <cell r="G91">
            <v>1322</v>
          </cell>
          <cell r="H91">
            <v>316</v>
          </cell>
          <cell r="I91">
            <v>4911</v>
          </cell>
        </row>
        <row r="92">
          <cell r="C92" t="str">
            <v>E08000012</v>
          </cell>
          <cell r="D92" t="str">
            <v>316</v>
          </cell>
          <cell r="E92" t="str">
            <v>Liverpool</v>
          </cell>
          <cell r="F92">
            <v>884</v>
          </cell>
          <cell r="G92">
            <v>562</v>
          </cell>
          <cell r="H92">
            <v>48</v>
          </cell>
          <cell r="I92">
            <v>1494</v>
          </cell>
        </row>
        <row r="93">
          <cell r="C93" t="str">
            <v>E08000003</v>
          </cell>
          <cell r="D93" t="str">
            <v>306</v>
          </cell>
          <cell r="E93" t="str">
            <v>Manchester</v>
          </cell>
          <cell r="F93">
            <v>1079</v>
          </cell>
          <cell r="G93">
            <v>1055</v>
          </cell>
          <cell r="H93">
            <v>202</v>
          </cell>
          <cell r="I93">
            <v>2336</v>
          </cell>
        </row>
        <row r="94">
          <cell r="C94" t="str">
            <v>E08000004</v>
          </cell>
          <cell r="D94" t="str">
            <v>307</v>
          </cell>
          <cell r="E94" t="str">
            <v>Oldham</v>
          </cell>
          <cell r="F94">
            <v>102</v>
          </cell>
          <cell r="G94">
            <v>154</v>
          </cell>
          <cell r="H94">
            <v>7</v>
          </cell>
          <cell r="I94">
            <v>263</v>
          </cell>
        </row>
        <row r="95">
          <cell r="C95" t="str">
            <v>E08000005</v>
          </cell>
          <cell r="D95" t="str">
            <v>308</v>
          </cell>
          <cell r="E95" t="str">
            <v>Rochdale</v>
          </cell>
          <cell r="F95">
            <v>133</v>
          </cell>
          <cell r="G95">
            <v>123</v>
          </cell>
          <cell r="H95">
            <v>11</v>
          </cell>
          <cell r="I95">
            <v>267</v>
          </cell>
        </row>
        <row r="96">
          <cell r="C96" t="str">
            <v>E08000006</v>
          </cell>
          <cell r="D96" t="str">
            <v>309</v>
          </cell>
          <cell r="E96" t="str">
            <v>Salford</v>
          </cell>
          <cell r="F96">
            <v>734</v>
          </cell>
          <cell r="G96">
            <v>594</v>
          </cell>
          <cell r="H96">
            <v>221</v>
          </cell>
          <cell r="I96">
            <v>1549</v>
          </cell>
        </row>
        <row r="97">
          <cell r="C97" t="str">
            <v>E08000014</v>
          </cell>
          <cell r="D97" t="str">
            <v>317</v>
          </cell>
          <cell r="E97" t="str">
            <v>Sefton</v>
          </cell>
          <cell r="F97">
            <v>598</v>
          </cell>
          <cell r="G97">
            <v>185</v>
          </cell>
          <cell r="H97">
            <v>0</v>
          </cell>
          <cell r="I97">
            <v>783</v>
          </cell>
        </row>
        <row r="98">
          <cell r="C98" t="str">
            <v>E08000013</v>
          </cell>
          <cell r="D98" t="str">
            <v>318</v>
          </cell>
          <cell r="E98" t="str">
            <v>St Helens</v>
          </cell>
          <cell r="F98">
            <v>222</v>
          </cell>
          <cell r="G98">
            <v>80</v>
          </cell>
          <cell r="H98">
            <v>0</v>
          </cell>
          <cell r="I98">
            <v>302</v>
          </cell>
        </row>
        <row r="99">
          <cell r="C99" t="str">
            <v>E08000007</v>
          </cell>
          <cell r="D99" t="str">
            <v>310</v>
          </cell>
          <cell r="E99" t="str">
            <v>Stockport</v>
          </cell>
          <cell r="F99">
            <v>772</v>
          </cell>
          <cell r="G99">
            <v>910</v>
          </cell>
          <cell r="H99">
            <v>276</v>
          </cell>
          <cell r="I99">
            <v>1958</v>
          </cell>
        </row>
        <row r="100">
          <cell r="C100" t="str">
            <v>E08000008</v>
          </cell>
          <cell r="D100" t="str">
            <v>311</v>
          </cell>
          <cell r="E100" t="str">
            <v>Tameside</v>
          </cell>
          <cell r="F100">
            <v>758</v>
          </cell>
          <cell r="G100">
            <v>871</v>
          </cell>
          <cell r="H100">
            <v>56</v>
          </cell>
          <cell r="I100">
            <v>1685</v>
          </cell>
        </row>
        <row r="101">
          <cell r="C101" t="str">
            <v>E08000009</v>
          </cell>
          <cell r="D101" t="str">
            <v>312</v>
          </cell>
          <cell r="E101" t="str">
            <v>Trafford</v>
          </cell>
          <cell r="F101">
            <v>1025</v>
          </cell>
          <cell r="G101">
            <v>1483</v>
          </cell>
          <cell r="H101">
            <v>169</v>
          </cell>
          <cell r="I101">
            <v>2677</v>
          </cell>
        </row>
        <row r="102">
          <cell r="C102" t="str">
            <v>E06000007</v>
          </cell>
          <cell r="D102" t="str">
            <v>322</v>
          </cell>
          <cell r="E102" t="str">
            <v>Warrington UA</v>
          </cell>
          <cell r="F102">
            <v>533</v>
          </cell>
          <cell r="G102">
            <v>95</v>
          </cell>
          <cell r="H102">
            <v>0</v>
          </cell>
          <cell r="I102">
            <v>628</v>
          </cell>
        </row>
        <row r="103">
          <cell r="C103" t="str">
            <v>E08000010</v>
          </cell>
          <cell r="D103" t="str">
            <v>313</v>
          </cell>
          <cell r="E103" t="str">
            <v>Wigan</v>
          </cell>
          <cell r="F103">
            <v>277</v>
          </cell>
          <cell r="G103">
            <v>489</v>
          </cell>
          <cell r="H103">
            <v>31</v>
          </cell>
          <cell r="I103">
            <v>797</v>
          </cell>
        </row>
        <row r="104">
          <cell r="C104" t="str">
            <v>E08000015</v>
          </cell>
          <cell r="D104" t="str">
            <v>319</v>
          </cell>
          <cell r="E104" t="str">
            <v>Wirral</v>
          </cell>
          <cell r="F104">
            <v>356</v>
          </cell>
          <cell r="G104">
            <v>90</v>
          </cell>
          <cell r="H104">
            <v>368</v>
          </cell>
          <cell r="I104">
            <v>814</v>
          </cell>
        </row>
        <row r="105">
          <cell r="C105" t="str">
            <v>E06000036</v>
          </cell>
          <cell r="D105" t="str">
            <v>614</v>
          </cell>
          <cell r="E105" t="str">
            <v>Bracknell Forest UA</v>
          </cell>
          <cell r="F105">
            <v>215</v>
          </cell>
          <cell r="G105">
            <v>93</v>
          </cell>
          <cell r="H105">
            <v>105</v>
          </cell>
          <cell r="I105">
            <v>413</v>
          </cell>
        </row>
        <row r="106">
          <cell r="C106" t="str">
            <v>E06000043</v>
          </cell>
          <cell r="D106" t="str">
            <v>816</v>
          </cell>
          <cell r="E106" t="str">
            <v>Brighton &amp; Hove UA</v>
          </cell>
          <cell r="F106">
            <v>1137</v>
          </cell>
          <cell r="G106">
            <v>286</v>
          </cell>
          <cell r="H106">
            <v>103</v>
          </cell>
          <cell r="I106">
            <v>1526</v>
          </cell>
        </row>
        <row r="107">
          <cell r="C107" t="str">
            <v>E10000002</v>
          </cell>
          <cell r="D107" t="str">
            <v>612</v>
          </cell>
          <cell r="E107" t="str">
            <v>Buckinghamshire</v>
          </cell>
          <cell r="F107">
            <v>1041</v>
          </cell>
          <cell r="G107">
            <v>156</v>
          </cell>
          <cell r="H107">
            <v>20</v>
          </cell>
          <cell r="I107">
            <v>1217</v>
          </cell>
        </row>
        <row r="108">
          <cell r="C108" t="str">
            <v>E10000011</v>
          </cell>
          <cell r="D108" t="str">
            <v>815</v>
          </cell>
          <cell r="E108" t="str">
            <v>East Sussex</v>
          </cell>
          <cell r="F108">
            <v>2071</v>
          </cell>
          <cell r="G108">
            <v>1219</v>
          </cell>
          <cell r="H108">
            <v>42</v>
          </cell>
          <cell r="I108">
            <v>3332</v>
          </cell>
        </row>
        <row r="109">
          <cell r="C109" t="str">
            <v>E10000014</v>
          </cell>
          <cell r="D109" t="str">
            <v>812</v>
          </cell>
          <cell r="E109" t="str">
            <v>Hampshire</v>
          </cell>
          <cell r="F109">
            <v>2740</v>
          </cell>
          <cell r="G109">
            <v>3768</v>
          </cell>
          <cell r="H109">
            <v>576</v>
          </cell>
          <cell r="I109">
            <v>7084</v>
          </cell>
        </row>
        <row r="110">
          <cell r="C110" t="str">
            <v>E06000046</v>
          </cell>
          <cell r="D110" t="str">
            <v>803</v>
          </cell>
          <cell r="E110" t="str">
            <v>Isle Of Wight UA</v>
          </cell>
          <cell r="F110">
            <v>45</v>
          </cell>
          <cell r="G110">
            <v>331</v>
          </cell>
          <cell r="H110">
            <v>0</v>
          </cell>
          <cell r="I110">
            <v>376</v>
          </cell>
        </row>
        <row r="111">
          <cell r="C111" t="str">
            <v>E10000016</v>
          </cell>
          <cell r="D111" t="str">
            <v>820</v>
          </cell>
          <cell r="E111" t="str">
            <v>Kent</v>
          </cell>
          <cell r="F111">
            <v>3672</v>
          </cell>
          <cell r="G111">
            <v>1460</v>
          </cell>
          <cell r="H111">
            <v>151</v>
          </cell>
          <cell r="I111">
            <v>5283</v>
          </cell>
        </row>
        <row r="112">
          <cell r="C112" t="str">
            <v>E06000035</v>
          </cell>
          <cell r="D112" t="str">
            <v>821</v>
          </cell>
          <cell r="E112" t="str">
            <v>Medway Towns UA</v>
          </cell>
          <cell r="F112">
            <v>755</v>
          </cell>
          <cell r="G112">
            <v>159</v>
          </cell>
          <cell r="H112">
            <v>41</v>
          </cell>
          <cell r="I112">
            <v>955</v>
          </cell>
        </row>
        <row r="113">
          <cell r="C113" t="str">
            <v>E06000042</v>
          </cell>
          <cell r="D113" t="str">
            <v>613</v>
          </cell>
          <cell r="E113" t="str">
            <v>Milton Keynes UA</v>
          </cell>
          <cell r="F113">
            <v>856</v>
          </cell>
          <cell r="G113">
            <v>173</v>
          </cell>
          <cell r="H113">
            <v>0</v>
          </cell>
          <cell r="I113">
            <v>1029</v>
          </cell>
        </row>
        <row r="114">
          <cell r="C114" t="str">
            <v>E10000025</v>
          </cell>
          <cell r="D114" t="str">
            <v>608</v>
          </cell>
          <cell r="E114" t="str">
            <v>Oxfordshire</v>
          </cell>
          <cell r="F114">
            <v>2711</v>
          </cell>
          <cell r="G114">
            <v>557</v>
          </cell>
          <cell r="H114">
            <v>1983</v>
          </cell>
          <cell r="I114">
            <v>5251</v>
          </cell>
        </row>
        <row r="115">
          <cell r="C115" t="str">
            <v>E06000044</v>
          </cell>
          <cell r="D115" t="str">
            <v>813</v>
          </cell>
          <cell r="E115" t="str">
            <v>Portsmouth UA</v>
          </cell>
          <cell r="F115">
            <v>268</v>
          </cell>
          <cell r="G115">
            <v>438</v>
          </cell>
          <cell r="H115">
            <v>0</v>
          </cell>
          <cell r="I115">
            <v>706</v>
          </cell>
        </row>
        <row r="116">
          <cell r="C116" t="str">
            <v>E06000038</v>
          </cell>
          <cell r="D116" t="str">
            <v>616</v>
          </cell>
          <cell r="E116" t="str">
            <v>Reading UA</v>
          </cell>
          <cell r="F116">
            <v>328</v>
          </cell>
          <cell r="G116">
            <v>313</v>
          </cell>
          <cell r="H116">
            <v>25</v>
          </cell>
          <cell r="I116">
            <v>666</v>
          </cell>
        </row>
        <row r="117">
          <cell r="C117" t="str">
            <v>E06000039</v>
          </cell>
          <cell r="D117" t="str">
            <v>617</v>
          </cell>
          <cell r="E117" t="str">
            <v>Slough UA</v>
          </cell>
          <cell r="F117">
            <v>290</v>
          </cell>
          <cell r="G117">
            <v>65</v>
          </cell>
          <cell r="H117">
            <v>0</v>
          </cell>
          <cell r="I117">
            <v>355</v>
          </cell>
        </row>
        <row r="118">
          <cell r="C118" t="str">
            <v>E06000045</v>
          </cell>
          <cell r="D118" t="str">
            <v>814</v>
          </cell>
          <cell r="E118" t="str">
            <v>Southampton UA</v>
          </cell>
          <cell r="F118">
            <v>737</v>
          </cell>
          <cell r="G118">
            <v>849</v>
          </cell>
          <cell r="H118">
            <v>133</v>
          </cell>
          <cell r="I118">
            <v>1719</v>
          </cell>
        </row>
        <row r="119">
          <cell r="C119" t="str">
            <v>E10000030</v>
          </cell>
          <cell r="D119" t="str">
            <v>805</v>
          </cell>
          <cell r="E119" t="str">
            <v>Surrey</v>
          </cell>
          <cell r="F119">
            <v>2156</v>
          </cell>
          <cell r="G119">
            <v>657</v>
          </cell>
          <cell r="H119">
            <v>204</v>
          </cell>
          <cell r="I119">
            <v>3017</v>
          </cell>
        </row>
        <row r="120">
          <cell r="C120" t="str">
            <v>E06000037</v>
          </cell>
          <cell r="D120" t="str">
            <v>615</v>
          </cell>
          <cell r="E120" t="str">
            <v>West Berkshire UA</v>
          </cell>
          <cell r="F120">
            <v>154</v>
          </cell>
          <cell r="G120">
            <v>290</v>
          </cell>
          <cell r="H120">
            <v>122</v>
          </cell>
          <cell r="I120">
            <v>566</v>
          </cell>
        </row>
        <row r="121">
          <cell r="C121" t="str">
            <v>E10000032</v>
          </cell>
          <cell r="D121" t="str">
            <v>807</v>
          </cell>
          <cell r="E121" t="str">
            <v>West Sussex</v>
          </cell>
          <cell r="F121">
            <v>2704</v>
          </cell>
          <cell r="G121">
            <v>858</v>
          </cell>
          <cell r="H121">
            <v>233</v>
          </cell>
          <cell r="I121">
            <v>3795</v>
          </cell>
        </row>
        <row r="122">
          <cell r="C122" t="str">
            <v>E06000040</v>
          </cell>
          <cell r="D122" t="str">
            <v>618</v>
          </cell>
          <cell r="E122" t="str">
            <v>Windsor &amp; Maidenhead UA</v>
          </cell>
          <cell r="F122">
            <v>390</v>
          </cell>
          <cell r="G122">
            <v>64</v>
          </cell>
          <cell r="H122">
            <v>42</v>
          </cell>
          <cell r="I122">
            <v>496</v>
          </cell>
        </row>
        <row r="123">
          <cell r="C123" t="str">
            <v>E06000041</v>
          </cell>
          <cell r="D123" t="str">
            <v>619</v>
          </cell>
          <cell r="E123" t="str">
            <v>Wokingham UA</v>
          </cell>
          <cell r="F123">
            <v>194</v>
          </cell>
          <cell r="G123">
            <v>153</v>
          </cell>
          <cell r="H123">
            <v>36</v>
          </cell>
          <cell r="I123">
            <v>383</v>
          </cell>
        </row>
        <row r="124">
          <cell r="C124" t="str">
            <v>E06000022</v>
          </cell>
          <cell r="D124" t="str">
            <v>908</v>
          </cell>
          <cell r="E124" t="str">
            <v>Bath &amp; North East Somerset UA</v>
          </cell>
          <cell r="F124">
            <v>145</v>
          </cell>
          <cell r="G124">
            <v>190</v>
          </cell>
          <cell r="H124">
            <v>14</v>
          </cell>
          <cell r="I124">
            <v>349</v>
          </cell>
        </row>
        <row r="125">
          <cell r="C125" t="str">
            <v>E06000028</v>
          </cell>
          <cell r="D125" t="str">
            <v>810</v>
          </cell>
          <cell r="E125" t="str">
            <v>Bournemouth UA</v>
          </cell>
          <cell r="F125">
            <v>506</v>
          </cell>
          <cell r="G125">
            <v>105</v>
          </cell>
          <cell r="H125">
            <v>160</v>
          </cell>
          <cell r="I125">
            <v>771</v>
          </cell>
        </row>
        <row r="126">
          <cell r="C126" t="str">
            <v>E06000023</v>
          </cell>
          <cell r="D126" t="str">
            <v>909</v>
          </cell>
          <cell r="E126" t="str">
            <v>Bristol UA</v>
          </cell>
          <cell r="F126">
            <v>427</v>
          </cell>
          <cell r="G126">
            <v>851</v>
          </cell>
          <cell r="H126">
            <v>413</v>
          </cell>
          <cell r="I126">
            <v>1691</v>
          </cell>
        </row>
        <row r="127">
          <cell r="C127" t="str">
            <v>E06000052</v>
          </cell>
          <cell r="D127" t="str">
            <v>902</v>
          </cell>
          <cell r="E127" t="str">
            <v>Cornwall</v>
          </cell>
          <cell r="F127">
            <v>2764</v>
          </cell>
          <cell r="G127">
            <v>2492</v>
          </cell>
          <cell r="H127">
            <v>150</v>
          </cell>
          <cell r="I127">
            <v>5406</v>
          </cell>
        </row>
        <row r="128">
          <cell r="C128" t="str">
            <v>E10000008</v>
          </cell>
          <cell r="D128" t="str">
            <v>912</v>
          </cell>
          <cell r="E128" t="str">
            <v>Devon</v>
          </cell>
          <cell r="F128">
            <v>3839</v>
          </cell>
          <cell r="G128">
            <v>1058</v>
          </cell>
          <cell r="H128">
            <v>285</v>
          </cell>
          <cell r="I128">
            <v>5182</v>
          </cell>
        </row>
        <row r="129">
          <cell r="C129" t="str">
            <v>E10000009</v>
          </cell>
          <cell r="D129" t="str">
            <v>809</v>
          </cell>
          <cell r="E129" t="str">
            <v>Dorset</v>
          </cell>
          <cell r="F129">
            <v>1316</v>
          </cell>
          <cell r="G129">
            <v>729</v>
          </cell>
          <cell r="H129">
            <v>195</v>
          </cell>
          <cell r="I129">
            <v>2240</v>
          </cell>
        </row>
        <row r="130">
          <cell r="C130" t="str">
            <v>E10000013</v>
          </cell>
          <cell r="D130" t="str">
            <v>904</v>
          </cell>
          <cell r="E130" t="str">
            <v>Gloucestershire</v>
          </cell>
          <cell r="F130">
            <v>1555</v>
          </cell>
          <cell r="G130">
            <v>372</v>
          </cell>
          <cell r="H130">
            <v>14</v>
          </cell>
          <cell r="I130">
            <v>1941</v>
          </cell>
        </row>
        <row r="131">
          <cell r="C131" t="str">
            <v>E06000024</v>
          </cell>
          <cell r="D131" t="str">
            <v>910</v>
          </cell>
          <cell r="E131" t="str">
            <v>North Somerset UA</v>
          </cell>
          <cell r="F131">
            <v>55</v>
          </cell>
          <cell r="G131">
            <v>181</v>
          </cell>
          <cell r="H131">
            <v>79</v>
          </cell>
          <cell r="I131">
            <v>315</v>
          </cell>
        </row>
        <row r="132">
          <cell r="C132" t="str">
            <v>E06000026</v>
          </cell>
          <cell r="D132" t="str">
            <v>913</v>
          </cell>
          <cell r="E132" t="str">
            <v>Plymouth UA</v>
          </cell>
          <cell r="F132">
            <v>1278</v>
          </cell>
          <cell r="G132">
            <v>738</v>
          </cell>
          <cell r="H132">
            <v>34</v>
          </cell>
          <cell r="I132">
            <v>2050</v>
          </cell>
        </row>
        <row r="133">
          <cell r="C133" t="str">
            <v>E06000029</v>
          </cell>
          <cell r="D133" t="str">
            <v>811</v>
          </cell>
          <cell r="E133" t="str">
            <v>Poole UA</v>
          </cell>
          <cell r="F133">
            <v>551</v>
          </cell>
          <cell r="G133">
            <v>94</v>
          </cell>
          <cell r="H133">
            <v>111</v>
          </cell>
          <cell r="I133">
            <v>756</v>
          </cell>
        </row>
        <row r="134">
          <cell r="C134" t="str">
            <v>E10000027</v>
          </cell>
          <cell r="D134" t="str">
            <v>905</v>
          </cell>
          <cell r="E134" t="str">
            <v>Somerset</v>
          </cell>
          <cell r="F134">
            <v>1052</v>
          </cell>
          <cell r="G134">
            <v>1362</v>
          </cell>
          <cell r="H134">
            <v>104</v>
          </cell>
          <cell r="I134">
            <v>2518</v>
          </cell>
        </row>
        <row r="135">
          <cell r="C135" t="str">
            <v>E06000025</v>
          </cell>
          <cell r="D135" t="str">
            <v>911</v>
          </cell>
          <cell r="E135" t="str">
            <v>South Gloucestershire UA</v>
          </cell>
          <cell r="F135">
            <v>264</v>
          </cell>
          <cell r="G135">
            <v>332</v>
          </cell>
          <cell r="H135">
            <v>94</v>
          </cell>
          <cell r="I135">
            <v>690</v>
          </cell>
        </row>
        <row r="136">
          <cell r="C136" t="str">
            <v>E06000030</v>
          </cell>
          <cell r="D136" t="str">
            <v>819</v>
          </cell>
          <cell r="E136" t="str">
            <v>Swindon UA</v>
          </cell>
          <cell r="F136">
            <v>349</v>
          </cell>
          <cell r="G136">
            <v>287</v>
          </cell>
          <cell r="H136">
            <v>52</v>
          </cell>
          <cell r="I136">
            <v>688</v>
          </cell>
        </row>
        <row r="137">
          <cell r="C137" t="str">
            <v>E06000027</v>
          </cell>
          <cell r="D137" t="str">
            <v>914</v>
          </cell>
          <cell r="E137" t="str">
            <v>Torbay UA</v>
          </cell>
          <cell r="F137">
            <v>138</v>
          </cell>
          <cell r="G137">
            <v>78</v>
          </cell>
          <cell r="H137">
            <v>0</v>
          </cell>
          <cell r="I137">
            <v>216</v>
          </cell>
        </row>
        <row r="138">
          <cell r="C138" t="str">
            <v>E06000054</v>
          </cell>
          <cell r="D138" t="str">
            <v>817</v>
          </cell>
          <cell r="E138" t="str">
            <v>Wiltshire</v>
          </cell>
          <cell r="F138">
            <v>1381</v>
          </cell>
          <cell r="G138">
            <v>561</v>
          </cell>
          <cell r="H138">
            <v>160</v>
          </cell>
          <cell r="I138">
            <v>2102</v>
          </cell>
        </row>
        <row r="139">
          <cell r="C139" t="str">
            <v>E08000025</v>
          </cell>
          <cell r="D139" t="str">
            <v>406</v>
          </cell>
          <cell r="E139" t="str">
            <v>Birmingham</v>
          </cell>
          <cell r="F139">
            <v>1922</v>
          </cell>
          <cell r="G139">
            <v>3596</v>
          </cell>
          <cell r="H139">
            <v>227</v>
          </cell>
          <cell r="I139">
            <v>5745</v>
          </cell>
        </row>
        <row r="140">
          <cell r="C140" t="str">
            <v>E08000026</v>
          </cell>
          <cell r="D140" t="str">
            <v>407</v>
          </cell>
          <cell r="E140" t="str">
            <v>Coventry</v>
          </cell>
          <cell r="F140">
            <v>1594</v>
          </cell>
          <cell r="G140">
            <v>218</v>
          </cell>
          <cell r="H140">
            <v>278</v>
          </cell>
          <cell r="I140">
            <v>2090</v>
          </cell>
        </row>
        <row r="141">
          <cell r="C141" t="str">
            <v>E08000027</v>
          </cell>
          <cell r="D141" t="str">
            <v>408</v>
          </cell>
          <cell r="E141" t="str">
            <v>Dudley</v>
          </cell>
          <cell r="F141">
            <v>367</v>
          </cell>
          <cell r="G141">
            <v>575</v>
          </cell>
          <cell r="H141">
            <v>84</v>
          </cell>
          <cell r="I141">
            <v>1026</v>
          </cell>
        </row>
        <row r="142">
          <cell r="C142" t="str">
            <v>E06000019</v>
          </cell>
          <cell r="D142" t="str">
            <v>415</v>
          </cell>
          <cell r="E142" t="str">
            <v>Herefordshire UA</v>
          </cell>
          <cell r="F142">
            <v>462</v>
          </cell>
          <cell r="G142">
            <v>370</v>
          </cell>
          <cell r="H142">
            <v>3</v>
          </cell>
          <cell r="I142">
            <v>835</v>
          </cell>
        </row>
        <row r="143">
          <cell r="C143" t="str">
            <v>E08000028</v>
          </cell>
          <cell r="D143" t="str">
            <v>409</v>
          </cell>
          <cell r="E143" t="str">
            <v>Sandwell</v>
          </cell>
          <cell r="F143">
            <v>189</v>
          </cell>
          <cell r="G143">
            <v>160</v>
          </cell>
          <cell r="H143">
            <v>42</v>
          </cell>
          <cell r="I143">
            <v>391</v>
          </cell>
        </row>
        <row r="144">
          <cell r="C144" t="str">
            <v>E06000051</v>
          </cell>
          <cell r="D144" t="str">
            <v>417</v>
          </cell>
          <cell r="E144" t="str">
            <v>Shropshire</v>
          </cell>
          <cell r="F144">
            <v>625</v>
          </cell>
          <cell r="G144">
            <v>627</v>
          </cell>
          <cell r="H144">
            <v>228</v>
          </cell>
          <cell r="I144">
            <v>1480</v>
          </cell>
        </row>
        <row r="145">
          <cell r="C145" t="str">
            <v>E08000029</v>
          </cell>
          <cell r="D145" t="str">
            <v>410</v>
          </cell>
          <cell r="E145" t="str">
            <v>Solihull</v>
          </cell>
          <cell r="F145">
            <v>282</v>
          </cell>
          <cell r="G145">
            <v>326</v>
          </cell>
          <cell r="H145">
            <v>36</v>
          </cell>
          <cell r="I145">
            <v>644</v>
          </cell>
        </row>
        <row r="146">
          <cell r="C146" t="str">
            <v>E10000028</v>
          </cell>
          <cell r="D146" t="str">
            <v>413</v>
          </cell>
          <cell r="E146" t="str">
            <v>Staffordshire</v>
          </cell>
          <cell r="F146">
            <v>1820</v>
          </cell>
          <cell r="G146">
            <v>1879</v>
          </cell>
          <cell r="H146">
            <v>207</v>
          </cell>
          <cell r="I146">
            <v>3906</v>
          </cell>
        </row>
        <row r="147">
          <cell r="C147" t="str">
            <v>E06000021</v>
          </cell>
          <cell r="D147" t="str">
            <v>414</v>
          </cell>
          <cell r="E147" t="str">
            <v>Stoke-On-Trent UA</v>
          </cell>
          <cell r="F147">
            <v>1163</v>
          </cell>
          <cell r="G147">
            <v>295</v>
          </cell>
          <cell r="H147">
            <v>48</v>
          </cell>
          <cell r="I147">
            <v>1506</v>
          </cell>
        </row>
        <row r="148">
          <cell r="C148" t="str">
            <v>E06000020</v>
          </cell>
          <cell r="D148" t="str">
            <v>418</v>
          </cell>
          <cell r="E148" t="str">
            <v>Telford &amp; Wrekin UA</v>
          </cell>
          <cell r="F148">
            <v>96</v>
          </cell>
          <cell r="G148">
            <v>45</v>
          </cell>
          <cell r="H148">
            <v>78</v>
          </cell>
          <cell r="I148">
            <v>219</v>
          </cell>
        </row>
        <row r="149">
          <cell r="C149" t="str">
            <v>E08000030</v>
          </cell>
          <cell r="D149" t="str">
            <v>411</v>
          </cell>
          <cell r="E149" t="str">
            <v>Walsall</v>
          </cell>
          <cell r="F149">
            <v>225</v>
          </cell>
          <cell r="G149">
            <v>365</v>
          </cell>
          <cell r="H149">
            <v>13</v>
          </cell>
          <cell r="I149">
            <v>603</v>
          </cell>
        </row>
        <row r="150">
          <cell r="C150" t="str">
            <v>E10000031</v>
          </cell>
          <cell r="D150" t="str">
            <v>404</v>
          </cell>
          <cell r="E150" t="str">
            <v>Warwickshire</v>
          </cell>
          <cell r="F150">
            <v>1262</v>
          </cell>
          <cell r="G150">
            <v>1613</v>
          </cell>
          <cell r="H150">
            <v>24</v>
          </cell>
          <cell r="I150">
            <v>2899</v>
          </cell>
        </row>
        <row r="151">
          <cell r="C151" t="str">
            <v>E08000031</v>
          </cell>
          <cell r="D151" t="str">
            <v>412</v>
          </cell>
          <cell r="E151" t="str">
            <v>Wolverhampton</v>
          </cell>
          <cell r="F151">
            <v>294</v>
          </cell>
          <cell r="G151">
            <v>574</v>
          </cell>
          <cell r="H151">
            <v>65</v>
          </cell>
          <cell r="I151">
            <v>933</v>
          </cell>
        </row>
        <row r="152">
          <cell r="C152" t="str">
            <v>E10000034</v>
          </cell>
          <cell r="D152" t="str">
            <v>416</v>
          </cell>
          <cell r="E152" t="str">
            <v>Worcestershire</v>
          </cell>
          <cell r="F152">
            <v>1097</v>
          </cell>
          <cell r="G152">
            <v>980</v>
          </cell>
          <cell r="H152">
            <v>469</v>
          </cell>
          <cell r="I152">
            <v>2546</v>
          </cell>
        </row>
        <row r="153">
          <cell r="C153" t="str">
            <v>E08000016</v>
          </cell>
          <cell r="D153" t="str">
            <v>204</v>
          </cell>
          <cell r="E153" t="str">
            <v>Barnsley</v>
          </cell>
          <cell r="F153">
            <v>181</v>
          </cell>
          <cell r="G153">
            <v>56</v>
          </cell>
          <cell r="H153">
            <v>12</v>
          </cell>
          <cell r="I153">
            <v>249</v>
          </cell>
        </row>
        <row r="154">
          <cell r="C154" t="str">
            <v>E08000032</v>
          </cell>
          <cell r="D154" t="str">
            <v>209</v>
          </cell>
          <cell r="E154" t="str">
            <v>Bradford</v>
          </cell>
          <cell r="F154">
            <v>235</v>
          </cell>
          <cell r="G154">
            <v>155</v>
          </cell>
          <cell r="H154">
            <v>0</v>
          </cell>
          <cell r="I154">
            <v>390</v>
          </cell>
        </row>
        <row r="155">
          <cell r="C155" t="str">
            <v>E08000033</v>
          </cell>
          <cell r="D155" t="str">
            <v>210</v>
          </cell>
          <cell r="E155" t="str">
            <v>Calderdale</v>
          </cell>
          <cell r="F155">
            <v>116</v>
          </cell>
          <cell r="G155">
            <v>110</v>
          </cell>
          <cell r="H155">
            <v>0</v>
          </cell>
          <cell r="I155">
            <v>226</v>
          </cell>
        </row>
        <row r="156">
          <cell r="C156" t="str">
            <v>E08000017</v>
          </cell>
          <cell r="D156" t="str">
            <v>205</v>
          </cell>
          <cell r="E156" t="str">
            <v>Doncaster</v>
          </cell>
          <cell r="F156">
            <v>170</v>
          </cell>
          <cell r="G156">
            <v>382</v>
          </cell>
          <cell r="H156">
            <v>63</v>
          </cell>
          <cell r="I156">
            <v>615</v>
          </cell>
        </row>
        <row r="157">
          <cell r="C157" t="str">
            <v>E06000011</v>
          </cell>
          <cell r="D157" t="str">
            <v>214</v>
          </cell>
          <cell r="E157" t="str">
            <v>East Riding Of Yorkshire UA</v>
          </cell>
          <cell r="F157">
            <v>417</v>
          </cell>
          <cell r="G157">
            <v>390</v>
          </cell>
          <cell r="H157">
            <v>31</v>
          </cell>
          <cell r="I157">
            <v>838</v>
          </cell>
        </row>
        <row r="158">
          <cell r="C158" t="str">
            <v>E06000010</v>
          </cell>
          <cell r="D158" t="str">
            <v>215</v>
          </cell>
          <cell r="E158" t="str">
            <v>Kingston Upon Hull UA</v>
          </cell>
          <cell r="F158">
            <v>493</v>
          </cell>
          <cell r="G158">
            <v>347</v>
          </cell>
          <cell r="H158">
            <v>0</v>
          </cell>
          <cell r="I158">
            <v>840</v>
          </cell>
        </row>
        <row r="159">
          <cell r="C159" t="str">
            <v>E08000034</v>
          </cell>
          <cell r="D159" t="str">
            <v>211</v>
          </cell>
          <cell r="E159" t="str">
            <v>Kirklees</v>
          </cell>
          <cell r="F159">
            <v>368</v>
          </cell>
          <cell r="G159">
            <v>107</v>
          </cell>
          <cell r="H159">
            <v>102</v>
          </cell>
          <cell r="I159">
            <v>577</v>
          </cell>
        </row>
        <row r="160">
          <cell r="C160" t="str">
            <v>E08000035</v>
          </cell>
          <cell r="D160" t="str">
            <v>212</v>
          </cell>
          <cell r="E160" t="str">
            <v>Leeds</v>
          </cell>
          <cell r="F160">
            <v>1758</v>
          </cell>
          <cell r="G160">
            <v>713</v>
          </cell>
          <cell r="H160">
            <v>112</v>
          </cell>
          <cell r="I160">
            <v>2583</v>
          </cell>
        </row>
        <row r="161">
          <cell r="C161" t="str">
            <v>E06000012</v>
          </cell>
          <cell r="D161" t="str">
            <v>216</v>
          </cell>
          <cell r="E161" t="str">
            <v>North East Lincolnshire UA</v>
          </cell>
          <cell r="F161">
            <v>281</v>
          </cell>
          <cell r="G161">
            <v>47</v>
          </cell>
          <cell r="H161">
            <v>19</v>
          </cell>
          <cell r="I161">
            <v>347</v>
          </cell>
        </row>
        <row r="162">
          <cell r="C162" t="str">
            <v>E06000013</v>
          </cell>
          <cell r="D162" t="str">
            <v>217</v>
          </cell>
          <cell r="E162" t="str">
            <v>North Lincolnshire UA</v>
          </cell>
          <cell r="F162">
            <v>206</v>
          </cell>
          <cell r="G162">
            <v>74</v>
          </cell>
          <cell r="H162">
            <v>78</v>
          </cell>
          <cell r="I162">
            <v>358</v>
          </cell>
        </row>
        <row r="163">
          <cell r="C163" t="str">
            <v>E10000023</v>
          </cell>
          <cell r="D163" t="str">
            <v>218</v>
          </cell>
          <cell r="E163" t="str">
            <v>North Yorkshire</v>
          </cell>
          <cell r="F163">
            <v>932</v>
          </cell>
          <cell r="G163">
            <v>1190</v>
          </cell>
          <cell r="H163">
            <v>135</v>
          </cell>
          <cell r="I163">
            <v>2257</v>
          </cell>
        </row>
        <row r="164">
          <cell r="C164" t="str">
            <v>E08000018</v>
          </cell>
          <cell r="D164" t="str">
            <v>206</v>
          </cell>
          <cell r="E164" t="str">
            <v>Rotherham</v>
          </cell>
          <cell r="F164">
            <v>499</v>
          </cell>
          <cell r="G164">
            <v>85</v>
          </cell>
          <cell r="H164">
            <v>60</v>
          </cell>
          <cell r="I164">
            <v>644</v>
          </cell>
        </row>
        <row r="165">
          <cell r="C165" t="str">
            <v>E08000019</v>
          </cell>
          <cell r="D165" t="str">
            <v>207</v>
          </cell>
          <cell r="E165" t="str">
            <v>Sheffield</v>
          </cell>
          <cell r="F165">
            <v>2867</v>
          </cell>
          <cell r="G165">
            <v>945</v>
          </cell>
          <cell r="H165">
            <v>915</v>
          </cell>
          <cell r="I165">
            <v>4727</v>
          </cell>
        </row>
        <row r="166">
          <cell r="C166" t="str">
            <v>E08000036</v>
          </cell>
          <cell r="D166" t="str">
            <v>213</v>
          </cell>
          <cell r="E166" t="str">
            <v>Wakefield</v>
          </cell>
          <cell r="F166">
            <v>636</v>
          </cell>
          <cell r="G166">
            <v>34</v>
          </cell>
          <cell r="H166">
            <v>0</v>
          </cell>
          <cell r="I166">
            <v>670</v>
          </cell>
        </row>
        <row r="167">
          <cell r="C167" t="str">
            <v>E06000014</v>
          </cell>
          <cell r="D167" t="str">
            <v>219</v>
          </cell>
          <cell r="E167" t="str">
            <v>York UA</v>
          </cell>
          <cell r="F167">
            <v>351</v>
          </cell>
          <cell r="G167">
            <v>259</v>
          </cell>
          <cell r="H167">
            <v>0</v>
          </cell>
          <cell r="I167">
            <v>610</v>
          </cell>
        </row>
        <row r="168">
          <cell r="C168" t="str">
            <v>-</v>
          </cell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C169" t="str">
            <v>-</v>
          </cell>
          <cell r="D169" t="str">
            <v>9900</v>
          </cell>
          <cell r="E169" t="str">
            <v>Resident In Wales</v>
          </cell>
          <cell r="F169">
            <v>482</v>
          </cell>
          <cell r="G169">
            <v>217</v>
          </cell>
          <cell r="H169">
            <v>18</v>
          </cell>
          <cell r="I169">
            <v>717</v>
          </cell>
        </row>
        <row r="170">
          <cell r="C170" t="str">
            <v>-</v>
          </cell>
          <cell r="D170" t="str">
            <v>9902</v>
          </cell>
          <cell r="E170" t="str">
            <v>Resident outside GB</v>
          </cell>
          <cell r="F170">
            <v>0</v>
          </cell>
          <cell r="G170">
            <v>32</v>
          </cell>
          <cell r="H170">
            <v>0</v>
          </cell>
          <cell r="I170">
            <v>32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D17" t="str">
            <v>507</v>
          </cell>
          <cell r="E17" t="str">
            <v>Derby UA</v>
          </cell>
          <cell r="F17">
            <v>221</v>
          </cell>
          <cell r="G17">
            <v>43</v>
          </cell>
          <cell r="H17">
            <v>0</v>
          </cell>
          <cell r="I17">
            <v>264</v>
          </cell>
        </row>
        <row r="18">
          <cell r="D18" t="str">
            <v>506</v>
          </cell>
          <cell r="E18" t="str">
            <v>Derbyshire</v>
          </cell>
          <cell r="F18">
            <v>995</v>
          </cell>
          <cell r="G18">
            <v>393</v>
          </cell>
          <cell r="H18">
            <v>13</v>
          </cell>
          <cell r="I18">
            <v>1401</v>
          </cell>
        </row>
        <row r="19">
          <cell r="D19" t="str">
            <v>509</v>
          </cell>
          <cell r="E19" t="str">
            <v>Leicester UA</v>
          </cell>
          <cell r="F19">
            <v>661</v>
          </cell>
          <cell r="G19">
            <v>122</v>
          </cell>
          <cell r="H19">
            <v>312</v>
          </cell>
          <cell r="I19">
            <v>1095</v>
          </cell>
        </row>
        <row r="20">
          <cell r="D20" t="str">
            <v>508</v>
          </cell>
          <cell r="E20" t="str">
            <v>Leicestershire</v>
          </cell>
          <cell r="F20">
            <v>1145</v>
          </cell>
          <cell r="G20">
            <v>214</v>
          </cell>
          <cell r="H20">
            <v>252</v>
          </cell>
          <cell r="I20">
            <v>1611</v>
          </cell>
        </row>
        <row r="21">
          <cell r="D21" t="str">
            <v>503</v>
          </cell>
          <cell r="E21" t="str">
            <v>Lincolnshire</v>
          </cell>
          <cell r="F21">
            <v>1721</v>
          </cell>
          <cell r="G21">
            <v>212</v>
          </cell>
          <cell r="H21">
            <v>335</v>
          </cell>
          <cell r="I21">
            <v>2268</v>
          </cell>
        </row>
        <row r="22">
          <cell r="D22" t="str">
            <v>504</v>
          </cell>
          <cell r="E22" t="str">
            <v>Northamptonshire</v>
          </cell>
          <cell r="F22">
            <v>1889</v>
          </cell>
          <cell r="G22">
            <v>3149</v>
          </cell>
          <cell r="H22">
            <v>708</v>
          </cell>
          <cell r="I22">
            <v>5746</v>
          </cell>
        </row>
        <row r="23">
          <cell r="D23" t="str">
            <v>512</v>
          </cell>
          <cell r="E23" t="str">
            <v>Nottingham UA</v>
          </cell>
          <cell r="F23">
            <v>1053</v>
          </cell>
          <cell r="G23">
            <v>277</v>
          </cell>
          <cell r="H23">
            <v>21</v>
          </cell>
          <cell r="I23">
            <v>1351</v>
          </cell>
        </row>
        <row r="24">
          <cell r="D24" t="str">
            <v>511</v>
          </cell>
          <cell r="E24" t="str">
            <v>Nottinghamshire</v>
          </cell>
          <cell r="F24">
            <v>1026</v>
          </cell>
          <cell r="G24">
            <v>91</v>
          </cell>
          <cell r="H24">
            <v>20</v>
          </cell>
          <cell r="I24">
            <v>1137</v>
          </cell>
        </row>
        <row r="25">
          <cell r="D25" t="str">
            <v>510</v>
          </cell>
          <cell r="E25" t="str">
            <v>Rutland UA</v>
          </cell>
          <cell r="F25">
            <v>34</v>
          </cell>
          <cell r="G25">
            <v>10</v>
          </cell>
          <cell r="H25">
            <v>0</v>
          </cell>
          <cell r="I25">
            <v>44</v>
          </cell>
        </row>
        <row r="26">
          <cell r="D26" t="str">
            <v>00KB</v>
          </cell>
          <cell r="E26" t="str">
            <v>Bedford</v>
          </cell>
          <cell r="F26">
            <v>335</v>
          </cell>
          <cell r="G26">
            <v>1</v>
          </cell>
          <cell r="H26">
            <v>38</v>
          </cell>
          <cell r="I26">
            <v>374</v>
          </cell>
        </row>
        <row r="27">
          <cell r="D27" t="str">
            <v>623</v>
          </cell>
          <cell r="E27" t="str">
            <v>Cambridgeshire</v>
          </cell>
          <cell r="F27">
            <v>2011</v>
          </cell>
          <cell r="G27">
            <v>1054</v>
          </cell>
          <cell r="H27">
            <v>258</v>
          </cell>
          <cell r="I27">
            <v>3323</v>
          </cell>
        </row>
        <row r="28">
          <cell r="D28" t="str">
            <v>00KC</v>
          </cell>
          <cell r="E28" t="str">
            <v>Central Bedfordshire</v>
          </cell>
          <cell r="F28">
            <v>443</v>
          </cell>
          <cell r="G28">
            <v>71</v>
          </cell>
          <cell r="H28">
            <v>21</v>
          </cell>
          <cell r="I28">
            <v>535</v>
          </cell>
        </row>
        <row r="29">
          <cell r="D29" t="str">
            <v>620</v>
          </cell>
          <cell r="E29" t="str">
            <v>Essex</v>
          </cell>
          <cell r="F29">
            <v>2535</v>
          </cell>
          <cell r="G29">
            <v>1661</v>
          </cell>
          <cell r="H29">
            <v>119</v>
          </cell>
          <cell r="I29">
            <v>4315</v>
          </cell>
        </row>
        <row r="30">
          <cell r="D30" t="str">
            <v>606</v>
          </cell>
          <cell r="E30" t="str">
            <v>Hertfordshire</v>
          </cell>
          <cell r="F30">
            <v>2642</v>
          </cell>
          <cell r="G30">
            <v>1013</v>
          </cell>
          <cell r="H30">
            <v>34</v>
          </cell>
          <cell r="I30">
            <v>3689</v>
          </cell>
        </row>
        <row r="31">
          <cell r="D31" t="str">
            <v>611</v>
          </cell>
          <cell r="E31" t="str">
            <v>Luton UA</v>
          </cell>
          <cell r="F31">
            <v>242</v>
          </cell>
          <cell r="G31">
            <v>0</v>
          </cell>
          <cell r="H31">
            <v>64</v>
          </cell>
          <cell r="I31">
            <v>306</v>
          </cell>
        </row>
        <row r="32">
          <cell r="D32" t="str">
            <v>607</v>
          </cell>
          <cell r="E32" t="str">
            <v>Norfolk</v>
          </cell>
          <cell r="F32">
            <v>1413</v>
          </cell>
          <cell r="G32">
            <v>831</v>
          </cell>
          <cell r="H32">
            <v>10</v>
          </cell>
          <cell r="I32">
            <v>2254</v>
          </cell>
        </row>
        <row r="33">
          <cell r="D33" t="str">
            <v>624</v>
          </cell>
          <cell r="E33" t="str">
            <v>Peterborough UA</v>
          </cell>
          <cell r="F33">
            <v>569</v>
          </cell>
          <cell r="G33">
            <v>59</v>
          </cell>
          <cell r="H33">
            <v>0</v>
          </cell>
          <cell r="I33">
            <v>628</v>
          </cell>
        </row>
        <row r="34">
          <cell r="D34" t="str">
            <v>621</v>
          </cell>
          <cell r="E34" t="str">
            <v>Southend UA</v>
          </cell>
          <cell r="F34">
            <v>391</v>
          </cell>
          <cell r="G34">
            <v>30</v>
          </cell>
          <cell r="H34">
            <v>0</v>
          </cell>
          <cell r="I34">
            <v>421</v>
          </cell>
        </row>
        <row r="35">
          <cell r="D35" t="str">
            <v>609</v>
          </cell>
          <cell r="E35" t="str">
            <v>Suffolk</v>
          </cell>
          <cell r="F35">
            <v>1216</v>
          </cell>
          <cell r="G35">
            <v>966</v>
          </cell>
          <cell r="H35">
            <v>418</v>
          </cell>
          <cell r="I35">
            <v>2600</v>
          </cell>
        </row>
        <row r="36">
          <cell r="D36" t="str">
            <v>622</v>
          </cell>
          <cell r="E36" t="str">
            <v>Thurrock UA</v>
          </cell>
          <cell r="F36">
            <v>186</v>
          </cell>
          <cell r="G36">
            <v>94</v>
          </cell>
          <cell r="H36">
            <v>11</v>
          </cell>
          <cell r="I36">
            <v>291</v>
          </cell>
        </row>
        <row r="37">
          <cell r="D37" t="str">
            <v>716</v>
          </cell>
          <cell r="E37" t="str">
            <v>Barking &amp; Dagenham</v>
          </cell>
          <cell r="F37">
            <v>190</v>
          </cell>
          <cell r="G37">
            <v>52</v>
          </cell>
          <cell r="H37">
            <v>33</v>
          </cell>
          <cell r="I37">
            <v>275</v>
          </cell>
        </row>
        <row r="38">
          <cell r="D38" t="str">
            <v>717</v>
          </cell>
          <cell r="E38" t="str">
            <v>Barnet</v>
          </cell>
          <cell r="F38">
            <v>494</v>
          </cell>
          <cell r="G38">
            <v>454</v>
          </cell>
          <cell r="H38">
            <v>3</v>
          </cell>
          <cell r="I38">
            <v>951</v>
          </cell>
        </row>
        <row r="39">
          <cell r="D39" t="str">
            <v>718</v>
          </cell>
          <cell r="E39" t="str">
            <v>Bexley</v>
          </cell>
          <cell r="F39">
            <v>176</v>
          </cell>
          <cell r="G39">
            <v>237</v>
          </cell>
          <cell r="H39">
            <v>31</v>
          </cell>
          <cell r="I39">
            <v>444</v>
          </cell>
        </row>
        <row r="40">
          <cell r="D40" t="str">
            <v>719</v>
          </cell>
          <cell r="E40" t="str">
            <v>Brent</v>
          </cell>
          <cell r="F40">
            <v>373</v>
          </cell>
          <cell r="G40">
            <v>202</v>
          </cell>
          <cell r="H40">
            <v>0</v>
          </cell>
          <cell r="I40">
            <v>575</v>
          </cell>
        </row>
        <row r="41">
          <cell r="D41" t="str">
            <v>720</v>
          </cell>
          <cell r="E41" t="str">
            <v>Bromley</v>
          </cell>
          <cell r="F41">
            <v>145</v>
          </cell>
          <cell r="G41">
            <v>379</v>
          </cell>
          <cell r="H41">
            <v>31</v>
          </cell>
          <cell r="I41">
            <v>555</v>
          </cell>
        </row>
        <row r="42">
          <cell r="D42" t="str">
            <v>702</v>
          </cell>
          <cell r="E42" t="str">
            <v>Camden</v>
          </cell>
          <cell r="F42">
            <v>247</v>
          </cell>
          <cell r="G42">
            <v>276</v>
          </cell>
          <cell r="H42">
            <v>0</v>
          </cell>
          <cell r="I42">
            <v>523</v>
          </cell>
        </row>
        <row r="43">
          <cell r="D43" t="str">
            <v>714</v>
          </cell>
          <cell r="E43" t="str">
            <v>City Of London</v>
          </cell>
          <cell r="F43">
            <v>32</v>
          </cell>
          <cell r="G43">
            <v>31</v>
          </cell>
          <cell r="H43">
            <v>7</v>
          </cell>
          <cell r="I43">
            <v>70</v>
          </cell>
        </row>
        <row r="44">
          <cell r="D44" t="str">
            <v>721</v>
          </cell>
          <cell r="E44" t="str">
            <v>Croydon</v>
          </cell>
          <cell r="F44">
            <v>575</v>
          </cell>
          <cell r="G44">
            <v>286</v>
          </cell>
          <cell r="H44">
            <v>13</v>
          </cell>
          <cell r="I44">
            <v>874</v>
          </cell>
        </row>
        <row r="45">
          <cell r="D45" t="str">
            <v>722</v>
          </cell>
          <cell r="E45" t="str">
            <v>Ealing</v>
          </cell>
          <cell r="F45">
            <v>394</v>
          </cell>
          <cell r="G45">
            <v>924</v>
          </cell>
          <cell r="H45">
            <v>143</v>
          </cell>
          <cell r="I45">
            <v>1461</v>
          </cell>
        </row>
        <row r="46">
          <cell r="D46" t="str">
            <v>723</v>
          </cell>
          <cell r="E46" t="str">
            <v>Enfield</v>
          </cell>
          <cell r="F46">
            <v>515</v>
          </cell>
          <cell r="G46">
            <v>85</v>
          </cell>
          <cell r="H46">
            <v>70</v>
          </cell>
          <cell r="I46">
            <v>670</v>
          </cell>
        </row>
        <row r="47">
          <cell r="D47" t="str">
            <v>703</v>
          </cell>
          <cell r="E47" t="str">
            <v>Greenwich</v>
          </cell>
          <cell r="F47">
            <v>206</v>
          </cell>
          <cell r="G47">
            <v>374</v>
          </cell>
          <cell r="H47">
            <v>3</v>
          </cell>
          <cell r="I47">
            <v>583</v>
          </cell>
        </row>
        <row r="48">
          <cell r="D48" t="str">
            <v>704</v>
          </cell>
          <cell r="E48" t="str">
            <v>Hackney</v>
          </cell>
          <cell r="F48">
            <v>218</v>
          </cell>
          <cell r="G48">
            <v>619</v>
          </cell>
          <cell r="H48">
            <v>31</v>
          </cell>
          <cell r="I48">
            <v>868</v>
          </cell>
        </row>
        <row r="49">
          <cell r="D49" t="str">
            <v>705</v>
          </cell>
          <cell r="E49" t="str">
            <v>Hammersmith &amp; Fulham</v>
          </cell>
          <cell r="F49">
            <v>197</v>
          </cell>
          <cell r="G49">
            <v>206</v>
          </cell>
          <cell r="H49">
            <v>42</v>
          </cell>
          <cell r="I49">
            <v>445</v>
          </cell>
        </row>
        <row r="50">
          <cell r="D50" t="str">
            <v>724</v>
          </cell>
          <cell r="E50" t="str">
            <v>Haringey</v>
          </cell>
          <cell r="F50">
            <v>245</v>
          </cell>
          <cell r="G50">
            <v>162</v>
          </cell>
          <cell r="H50">
            <v>0</v>
          </cell>
          <cell r="I50">
            <v>407</v>
          </cell>
        </row>
        <row r="51">
          <cell r="D51" t="str">
            <v>725</v>
          </cell>
          <cell r="E51" t="str">
            <v>Harrow</v>
          </cell>
          <cell r="F51">
            <v>346</v>
          </cell>
          <cell r="G51">
            <v>319</v>
          </cell>
          <cell r="H51">
            <v>21</v>
          </cell>
          <cell r="I51">
            <v>686</v>
          </cell>
        </row>
        <row r="52">
          <cell r="D52" t="str">
            <v>726</v>
          </cell>
          <cell r="E52" t="str">
            <v>Havering</v>
          </cell>
          <cell r="F52">
            <v>308</v>
          </cell>
          <cell r="G52">
            <v>97</v>
          </cell>
          <cell r="H52">
            <v>42</v>
          </cell>
          <cell r="I52">
            <v>447</v>
          </cell>
        </row>
        <row r="53">
          <cell r="D53" t="str">
            <v>727</v>
          </cell>
          <cell r="E53" t="str">
            <v>Hillingdon</v>
          </cell>
          <cell r="F53">
            <v>358</v>
          </cell>
          <cell r="G53">
            <v>232</v>
          </cell>
          <cell r="H53">
            <v>38</v>
          </cell>
          <cell r="I53">
            <v>628</v>
          </cell>
        </row>
        <row r="54">
          <cell r="D54" t="str">
            <v>728</v>
          </cell>
          <cell r="E54" t="str">
            <v>Hounslow</v>
          </cell>
          <cell r="F54">
            <v>232</v>
          </cell>
          <cell r="G54">
            <v>174</v>
          </cell>
          <cell r="H54">
            <v>33</v>
          </cell>
          <cell r="I54">
            <v>439</v>
          </cell>
        </row>
        <row r="55">
          <cell r="D55" t="str">
            <v>706</v>
          </cell>
          <cell r="E55" t="str">
            <v>Islington</v>
          </cell>
          <cell r="F55">
            <v>380</v>
          </cell>
          <cell r="G55">
            <v>186</v>
          </cell>
          <cell r="H55">
            <v>0</v>
          </cell>
          <cell r="I55">
            <v>566</v>
          </cell>
        </row>
        <row r="56">
          <cell r="D56" t="str">
            <v>707</v>
          </cell>
          <cell r="E56" t="str">
            <v>Kensington &amp; Chelsea</v>
          </cell>
          <cell r="F56">
            <v>357</v>
          </cell>
          <cell r="G56">
            <v>24</v>
          </cell>
          <cell r="H56">
            <v>16</v>
          </cell>
          <cell r="I56">
            <v>397</v>
          </cell>
        </row>
        <row r="57">
          <cell r="D57" t="str">
            <v>729</v>
          </cell>
          <cell r="E57" t="str">
            <v>Kingston Upon Thames</v>
          </cell>
          <cell r="F57">
            <v>190</v>
          </cell>
          <cell r="G57">
            <v>41</v>
          </cell>
          <cell r="H57">
            <v>13</v>
          </cell>
          <cell r="I57">
            <v>244</v>
          </cell>
        </row>
        <row r="58">
          <cell r="D58" t="str">
            <v>708</v>
          </cell>
          <cell r="E58" t="str">
            <v>Lambeth</v>
          </cell>
          <cell r="F58">
            <v>496</v>
          </cell>
          <cell r="G58">
            <v>164</v>
          </cell>
          <cell r="H58">
            <v>36</v>
          </cell>
          <cell r="I58">
            <v>696</v>
          </cell>
        </row>
        <row r="59">
          <cell r="D59" t="str">
            <v>709</v>
          </cell>
          <cell r="E59" t="str">
            <v>Lewisham</v>
          </cell>
          <cell r="F59">
            <v>313</v>
          </cell>
          <cell r="G59">
            <v>194</v>
          </cell>
          <cell r="H59">
            <v>27</v>
          </cell>
          <cell r="I59">
            <v>534</v>
          </cell>
        </row>
        <row r="60">
          <cell r="D60" t="str">
            <v>730</v>
          </cell>
          <cell r="E60" t="str">
            <v>Merton</v>
          </cell>
          <cell r="F60">
            <v>212</v>
          </cell>
          <cell r="G60">
            <v>341</v>
          </cell>
          <cell r="H60">
            <v>31</v>
          </cell>
          <cell r="I60">
            <v>584</v>
          </cell>
        </row>
        <row r="61">
          <cell r="D61" t="str">
            <v>731</v>
          </cell>
          <cell r="E61" t="str">
            <v>Newham</v>
          </cell>
          <cell r="F61">
            <v>297</v>
          </cell>
          <cell r="G61">
            <v>87</v>
          </cell>
          <cell r="H61">
            <v>31</v>
          </cell>
          <cell r="I61">
            <v>415</v>
          </cell>
        </row>
        <row r="62">
          <cell r="D62" t="str">
            <v>732</v>
          </cell>
          <cell r="E62" t="str">
            <v>Redbridge</v>
          </cell>
          <cell r="F62">
            <v>152</v>
          </cell>
          <cell r="G62">
            <v>41</v>
          </cell>
          <cell r="H62">
            <v>0</v>
          </cell>
          <cell r="I62">
            <v>193</v>
          </cell>
        </row>
        <row r="63">
          <cell r="D63" t="str">
            <v>733</v>
          </cell>
          <cell r="E63" t="str">
            <v>Richmond Upon Thames</v>
          </cell>
          <cell r="F63">
            <v>321</v>
          </cell>
          <cell r="G63">
            <v>233</v>
          </cell>
          <cell r="H63">
            <v>0</v>
          </cell>
          <cell r="I63">
            <v>554</v>
          </cell>
        </row>
        <row r="64">
          <cell r="D64" t="str">
            <v>710</v>
          </cell>
          <cell r="E64" t="str">
            <v>Southwark</v>
          </cell>
          <cell r="F64">
            <v>236</v>
          </cell>
          <cell r="G64">
            <v>69</v>
          </cell>
          <cell r="H64">
            <v>0</v>
          </cell>
          <cell r="I64">
            <v>305</v>
          </cell>
        </row>
        <row r="65">
          <cell r="D65" t="str">
            <v>734</v>
          </cell>
          <cell r="E65" t="str">
            <v>Sutton</v>
          </cell>
          <cell r="F65">
            <v>136</v>
          </cell>
          <cell r="G65">
            <v>172</v>
          </cell>
          <cell r="H65">
            <v>0</v>
          </cell>
          <cell r="I65">
            <v>308</v>
          </cell>
        </row>
        <row r="66">
          <cell r="D66" t="str">
            <v>711</v>
          </cell>
          <cell r="E66" t="str">
            <v>Tower Hamlets</v>
          </cell>
          <cell r="F66">
            <v>398</v>
          </cell>
          <cell r="G66">
            <v>101</v>
          </cell>
          <cell r="H66">
            <v>137</v>
          </cell>
          <cell r="I66">
            <v>636</v>
          </cell>
        </row>
        <row r="67">
          <cell r="D67" t="str">
            <v>735</v>
          </cell>
          <cell r="E67" t="str">
            <v>Waltham Forest</v>
          </cell>
          <cell r="F67">
            <v>182</v>
          </cell>
          <cell r="G67">
            <v>212</v>
          </cell>
          <cell r="H67">
            <v>31</v>
          </cell>
          <cell r="I67">
            <v>425</v>
          </cell>
        </row>
        <row r="68">
          <cell r="D68" t="str">
            <v>712</v>
          </cell>
          <cell r="E68" t="str">
            <v>Wandsworth</v>
          </cell>
          <cell r="F68">
            <v>366</v>
          </cell>
          <cell r="G68">
            <v>63</v>
          </cell>
          <cell r="H68">
            <v>0</v>
          </cell>
          <cell r="I68">
            <v>429</v>
          </cell>
        </row>
        <row r="69">
          <cell r="D69" t="str">
            <v>713</v>
          </cell>
          <cell r="E69" t="str">
            <v>Westminster</v>
          </cell>
          <cell r="F69">
            <v>237</v>
          </cell>
          <cell r="G69">
            <v>90</v>
          </cell>
          <cell r="H69">
            <v>0</v>
          </cell>
          <cell r="I69">
            <v>327</v>
          </cell>
        </row>
        <row r="70">
          <cell r="D70" t="str">
            <v>117</v>
          </cell>
          <cell r="E70" t="str">
            <v>Darlington UA</v>
          </cell>
          <cell r="F70">
            <v>74</v>
          </cell>
          <cell r="G70">
            <v>3</v>
          </cell>
          <cell r="H70">
            <v>52</v>
          </cell>
          <cell r="I70">
            <v>129</v>
          </cell>
        </row>
        <row r="71">
          <cell r="D71" t="str">
            <v>116</v>
          </cell>
          <cell r="E71" t="str">
            <v>Durham</v>
          </cell>
          <cell r="F71">
            <v>323</v>
          </cell>
          <cell r="G71">
            <v>117</v>
          </cell>
          <cell r="H71">
            <v>0</v>
          </cell>
          <cell r="I71">
            <v>440</v>
          </cell>
        </row>
        <row r="72">
          <cell r="D72" t="str">
            <v>106</v>
          </cell>
          <cell r="E72" t="str">
            <v>Gateshead</v>
          </cell>
          <cell r="F72">
            <v>165</v>
          </cell>
          <cell r="G72">
            <v>192</v>
          </cell>
          <cell r="H72">
            <v>0</v>
          </cell>
          <cell r="I72">
            <v>357</v>
          </cell>
        </row>
        <row r="73">
          <cell r="D73" t="str">
            <v>111</v>
          </cell>
          <cell r="E73" t="str">
            <v>Hartlepool UA</v>
          </cell>
          <cell r="F73">
            <v>262</v>
          </cell>
          <cell r="G73">
            <v>38</v>
          </cell>
          <cell r="H73">
            <v>0</v>
          </cell>
          <cell r="I73">
            <v>300</v>
          </cell>
        </row>
        <row r="74">
          <cell r="D74" t="str">
            <v>112</v>
          </cell>
          <cell r="E74" t="str">
            <v>Middlesbrough UA</v>
          </cell>
          <cell r="F74">
            <v>251</v>
          </cell>
          <cell r="G74">
            <v>95</v>
          </cell>
          <cell r="H74">
            <v>0</v>
          </cell>
          <cell r="I74">
            <v>346</v>
          </cell>
        </row>
        <row r="75">
          <cell r="D75" t="str">
            <v>107</v>
          </cell>
          <cell r="E75" t="str">
            <v>Newcastle Upon Tyne</v>
          </cell>
          <cell r="F75">
            <v>444</v>
          </cell>
          <cell r="G75">
            <v>9</v>
          </cell>
          <cell r="H75">
            <v>0</v>
          </cell>
          <cell r="I75">
            <v>453</v>
          </cell>
        </row>
        <row r="76">
          <cell r="D76" t="str">
            <v>108</v>
          </cell>
          <cell r="E76" t="str">
            <v>North Tyneside</v>
          </cell>
          <cell r="F76">
            <v>196</v>
          </cell>
          <cell r="G76">
            <v>138</v>
          </cell>
          <cell r="H76">
            <v>0</v>
          </cell>
          <cell r="I76">
            <v>334</v>
          </cell>
        </row>
        <row r="77">
          <cell r="D77" t="str">
            <v>104</v>
          </cell>
          <cell r="E77" t="str">
            <v>Northumberland</v>
          </cell>
          <cell r="F77">
            <v>177</v>
          </cell>
          <cell r="G77">
            <v>30</v>
          </cell>
          <cell r="H77">
            <v>31</v>
          </cell>
          <cell r="I77">
            <v>238</v>
          </cell>
        </row>
        <row r="78">
          <cell r="D78" t="str">
            <v>113</v>
          </cell>
          <cell r="E78" t="str">
            <v>Redcar &amp; Cleveland UA</v>
          </cell>
          <cell r="F78">
            <v>341</v>
          </cell>
          <cell r="G78">
            <v>94</v>
          </cell>
          <cell r="H78">
            <v>93</v>
          </cell>
          <cell r="I78">
            <v>528</v>
          </cell>
        </row>
        <row r="79">
          <cell r="D79" t="str">
            <v>109</v>
          </cell>
          <cell r="E79" t="str">
            <v>South Tyneside</v>
          </cell>
          <cell r="F79">
            <v>158</v>
          </cell>
          <cell r="G79">
            <v>53</v>
          </cell>
          <cell r="H79">
            <v>32</v>
          </cell>
          <cell r="I79">
            <v>243</v>
          </cell>
        </row>
        <row r="80">
          <cell r="D80" t="str">
            <v>114</v>
          </cell>
          <cell r="E80" t="str">
            <v>Stockton On Tees UA</v>
          </cell>
          <cell r="F80">
            <v>238</v>
          </cell>
          <cell r="G80">
            <v>35</v>
          </cell>
          <cell r="H80">
            <v>0</v>
          </cell>
          <cell r="I80">
            <v>273</v>
          </cell>
        </row>
        <row r="81">
          <cell r="D81" t="str">
            <v>110</v>
          </cell>
          <cell r="E81" t="str">
            <v>Sunderland</v>
          </cell>
          <cell r="F81">
            <v>201</v>
          </cell>
          <cell r="G81">
            <v>48</v>
          </cell>
          <cell r="H81">
            <v>0</v>
          </cell>
          <cell r="I81">
            <v>249</v>
          </cell>
        </row>
        <row r="82">
          <cell r="D82" t="str">
            <v>324</v>
          </cell>
          <cell r="E82" t="str">
            <v>Blackburn With Darwen UA</v>
          </cell>
          <cell r="F82">
            <v>119</v>
          </cell>
          <cell r="G82">
            <v>201</v>
          </cell>
          <cell r="H82">
            <v>25</v>
          </cell>
          <cell r="I82">
            <v>345</v>
          </cell>
        </row>
        <row r="83">
          <cell r="D83" t="str">
            <v>325</v>
          </cell>
          <cell r="E83" t="str">
            <v>Blackpool UA</v>
          </cell>
          <cell r="F83">
            <v>309</v>
          </cell>
          <cell r="G83">
            <v>161</v>
          </cell>
          <cell r="H83">
            <v>33</v>
          </cell>
          <cell r="I83">
            <v>503</v>
          </cell>
        </row>
        <row r="84">
          <cell r="D84" t="str">
            <v>304</v>
          </cell>
          <cell r="E84" t="str">
            <v>Bolton</v>
          </cell>
          <cell r="F84">
            <v>398</v>
          </cell>
          <cell r="G84">
            <v>211</v>
          </cell>
          <cell r="H84">
            <v>16</v>
          </cell>
          <cell r="I84">
            <v>625</v>
          </cell>
        </row>
        <row r="85">
          <cell r="D85" t="str">
            <v>305</v>
          </cell>
          <cell r="E85" t="str">
            <v>Bury</v>
          </cell>
          <cell r="F85">
            <v>408</v>
          </cell>
          <cell r="G85">
            <v>389</v>
          </cell>
          <cell r="H85">
            <v>0</v>
          </cell>
          <cell r="I85">
            <v>797</v>
          </cell>
        </row>
        <row r="86">
          <cell r="D86" t="str">
            <v>00EQ</v>
          </cell>
          <cell r="E86" t="str">
            <v>Cheshire East</v>
          </cell>
          <cell r="F86">
            <v>942</v>
          </cell>
          <cell r="G86">
            <v>403</v>
          </cell>
          <cell r="H86">
            <v>16</v>
          </cell>
          <cell r="I86">
            <v>1361</v>
          </cell>
        </row>
        <row r="87">
          <cell r="D87" t="str">
            <v>00EW</v>
          </cell>
          <cell r="E87" t="str">
            <v>Cheshire West And Chester</v>
          </cell>
          <cell r="F87">
            <v>431</v>
          </cell>
          <cell r="G87">
            <v>595</v>
          </cell>
          <cell r="H87">
            <v>55</v>
          </cell>
          <cell r="I87">
            <v>1081</v>
          </cell>
        </row>
        <row r="88">
          <cell r="D88" t="str">
            <v>102</v>
          </cell>
          <cell r="E88" t="str">
            <v>Cumbria</v>
          </cell>
          <cell r="F88">
            <v>1576</v>
          </cell>
          <cell r="G88">
            <v>2409</v>
          </cell>
          <cell r="H88">
            <v>507</v>
          </cell>
          <cell r="I88">
            <v>4492</v>
          </cell>
        </row>
        <row r="89">
          <cell r="D89" t="str">
            <v>321</v>
          </cell>
          <cell r="E89" t="str">
            <v>Halton UA</v>
          </cell>
          <cell r="F89">
            <v>390</v>
          </cell>
          <cell r="G89">
            <v>70</v>
          </cell>
          <cell r="H89">
            <v>54</v>
          </cell>
          <cell r="I89">
            <v>514</v>
          </cell>
        </row>
        <row r="90">
          <cell r="D90" t="str">
            <v>315</v>
          </cell>
          <cell r="E90" t="str">
            <v>Knowsley</v>
          </cell>
          <cell r="F90">
            <v>473</v>
          </cell>
          <cell r="G90">
            <v>114</v>
          </cell>
          <cell r="H90">
            <v>49</v>
          </cell>
          <cell r="I90">
            <v>636</v>
          </cell>
        </row>
        <row r="91">
          <cell r="D91" t="str">
            <v>323</v>
          </cell>
          <cell r="E91" t="str">
            <v>Lancashire</v>
          </cell>
          <cell r="F91">
            <v>1780</v>
          </cell>
          <cell r="G91">
            <v>2306</v>
          </cell>
          <cell r="H91">
            <v>297</v>
          </cell>
          <cell r="I91">
            <v>4383</v>
          </cell>
        </row>
        <row r="92">
          <cell r="D92" t="str">
            <v>316</v>
          </cell>
          <cell r="E92" t="str">
            <v>Liverpool</v>
          </cell>
          <cell r="F92">
            <v>962</v>
          </cell>
          <cell r="G92">
            <v>705</v>
          </cell>
          <cell r="H92">
            <v>7</v>
          </cell>
          <cell r="I92">
            <v>1674</v>
          </cell>
        </row>
        <row r="93">
          <cell r="D93" t="str">
            <v>306</v>
          </cell>
          <cell r="E93" t="str">
            <v>Manchester</v>
          </cell>
          <cell r="F93">
            <v>1054</v>
          </cell>
          <cell r="G93">
            <v>992</v>
          </cell>
          <cell r="H93">
            <v>87</v>
          </cell>
          <cell r="I93">
            <v>2133</v>
          </cell>
        </row>
        <row r="94">
          <cell r="D94" t="str">
            <v>307</v>
          </cell>
          <cell r="E94" t="str">
            <v>Oldham</v>
          </cell>
          <cell r="F94">
            <v>106</v>
          </cell>
          <cell r="G94">
            <v>152</v>
          </cell>
          <cell r="H94">
            <v>0</v>
          </cell>
          <cell r="I94">
            <v>258</v>
          </cell>
        </row>
        <row r="95">
          <cell r="D95" t="str">
            <v>308</v>
          </cell>
          <cell r="E95" t="str">
            <v>Rochdale</v>
          </cell>
          <cell r="F95">
            <v>192</v>
          </cell>
          <cell r="G95">
            <v>94</v>
          </cell>
          <cell r="H95">
            <v>0</v>
          </cell>
          <cell r="I95">
            <v>286</v>
          </cell>
        </row>
        <row r="96">
          <cell r="D96" t="str">
            <v>309</v>
          </cell>
          <cell r="E96" t="str">
            <v>Salford</v>
          </cell>
          <cell r="F96">
            <v>483</v>
          </cell>
          <cell r="G96">
            <v>168</v>
          </cell>
          <cell r="H96">
            <v>36</v>
          </cell>
          <cell r="I96">
            <v>687</v>
          </cell>
        </row>
        <row r="97">
          <cell r="D97" t="str">
            <v>317</v>
          </cell>
          <cell r="E97" t="str">
            <v>Sefton</v>
          </cell>
          <cell r="F97">
            <v>696</v>
          </cell>
          <cell r="G97">
            <v>266</v>
          </cell>
          <cell r="H97">
            <v>39</v>
          </cell>
          <cell r="I97">
            <v>1001</v>
          </cell>
        </row>
        <row r="98">
          <cell r="D98" t="str">
            <v>318</v>
          </cell>
          <cell r="E98" t="str">
            <v>St Helens</v>
          </cell>
          <cell r="F98">
            <v>266</v>
          </cell>
          <cell r="G98">
            <v>179</v>
          </cell>
          <cell r="H98">
            <v>8</v>
          </cell>
          <cell r="I98">
            <v>453</v>
          </cell>
        </row>
        <row r="99">
          <cell r="D99" t="str">
            <v>310</v>
          </cell>
          <cell r="E99" t="str">
            <v>Stockport</v>
          </cell>
          <cell r="F99">
            <v>489</v>
          </cell>
          <cell r="G99">
            <v>774</v>
          </cell>
          <cell r="H99">
            <v>62</v>
          </cell>
          <cell r="I99">
            <v>1325</v>
          </cell>
        </row>
        <row r="100">
          <cell r="D100" t="str">
            <v>311</v>
          </cell>
          <cell r="E100" t="str">
            <v>Tameside</v>
          </cell>
          <cell r="F100">
            <v>462</v>
          </cell>
          <cell r="G100">
            <v>615</v>
          </cell>
          <cell r="H100">
            <v>0</v>
          </cell>
          <cell r="I100">
            <v>1077</v>
          </cell>
        </row>
        <row r="101">
          <cell r="D101" t="str">
            <v>312</v>
          </cell>
          <cell r="E101" t="str">
            <v>Trafford</v>
          </cell>
          <cell r="F101">
            <v>715</v>
          </cell>
          <cell r="G101">
            <v>905</v>
          </cell>
          <cell r="H101">
            <v>0</v>
          </cell>
          <cell r="I101">
            <v>1620</v>
          </cell>
        </row>
        <row r="102">
          <cell r="D102" t="str">
            <v>322</v>
          </cell>
          <cell r="E102" t="str">
            <v>Warrington UA</v>
          </cell>
          <cell r="F102">
            <v>316</v>
          </cell>
          <cell r="G102">
            <v>271</v>
          </cell>
          <cell r="H102">
            <v>62</v>
          </cell>
          <cell r="I102">
            <v>649</v>
          </cell>
        </row>
        <row r="103">
          <cell r="D103" t="str">
            <v>313</v>
          </cell>
          <cell r="E103" t="str">
            <v>Wigan</v>
          </cell>
          <cell r="F103">
            <v>185</v>
          </cell>
          <cell r="G103">
            <v>339</v>
          </cell>
          <cell r="H103">
            <v>9</v>
          </cell>
          <cell r="I103">
            <v>533</v>
          </cell>
        </row>
        <row r="104">
          <cell r="D104" t="str">
            <v>319</v>
          </cell>
          <cell r="E104" t="str">
            <v>Wirral</v>
          </cell>
          <cell r="F104">
            <v>587</v>
          </cell>
          <cell r="G104">
            <v>477</v>
          </cell>
          <cell r="H104">
            <v>4</v>
          </cell>
          <cell r="I104">
            <v>1068</v>
          </cell>
        </row>
        <row r="105">
          <cell r="D105" t="str">
            <v>614</v>
          </cell>
          <cell r="E105" t="str">
            <v>Bracknell Forest UA</v>
          </cell>
          <cell r="F105">
            <v>179</v>
          </cell>
          <cell r="G105">
            <v>128</v>
          </cell>
          <cell r="H105">
            <v>23</v>
          </cell>
          <cell r="I105">
            <v>330</v>
          </cell>
        </row>
        <row r="106">
          <cell r="D106" t="str">
            <v>816</v>
          </cell>
          <cell r="E106" t="str">
            <v>Brighton &amp; Hove UA</v>
          </cell>
          <cell r="F106">
            <v>564</v>
          </cell>
          <cell r="G106">
            <v>157</v>
          </cell>
          <cell r="H106">
            <v>96</v>
          </cell>
          <cell r="I106">
            <v>817</v>
          </cell>
        </row>
        <row r="107">
          <cell r="D107" t="str">
            <v>612</v>
          </cell>
          <cell r="E107" t="str">
            <v>Buckinghamshire</v>
          </cell>
          <cell r="F107">
            <v>1271</v>
          </cell>
          <cell r="G107">
            <v>303</v>
          </cell>
          <cell r="H107">
            <v>5</v>
          </cell>
          <cell r="I107">
            <v>1579</v>
          </cell>
        </row>
        <row r="108">
          <cell r="D108" t="str">
            <v>815</v>
          </cell>
          <cell r="E108" t="str">
            <v>East Sussex</v>
          </cell>
          <cell r="F108">
            <v>1282</v>
          </cell>
          <cell r="G108">
            <v>1083</v>
          </cell>
          <cell r="H108">
            <v>81</v>
          </cell>
          <cell r="I108">
            <v>2446</v>
          </cell>
        </row>
        <row r="109">
          <cell r="D109" t="str">
            <v>812</v>
          </cell>
          <cell r="E109" t="str">
            <v>Hampshire</v>
          </cell>
          <cell r="F109">
            <v>4478</v>
          </cell>
          <cell r="G109">
            <v>4093</v>
          </cell>
          <cell r="H109">
            <v>546</v>
          </cell>
          <cell r="I109">
            <v>9117</v>
          </cell>
        </row>
        <row r="110">
          <cell r="D110" t="str">
            <v>803</v>
          </cell>
          <cell r="E110" t="str">
            <v>Isle Of Wight UA</v>
          </cell>
          <cell r="F110">
            <v>274</v>
          </cell>
          <cell r="G110">
            <v>122</v>
          </cell>
          <cell r="H110">
            <v>0</v>
          </cell>
          <cell r="I110">
            <v>396</v>
          </cell>
        </row>
        <row r="111">
          <cell r="D111" t="str">
            <v>820</v>
          </cell>
          <cell r="E111" t="str">
            <v>Kent</v>
          </cell>
          <cell r="F111">
            <v>2522</v>
          </cell>
          <cell r="G111">
            <v>1619</v>
          </cell>
          <cell r="H111">
            <v>130</v>
          </cell>
          <cell r="I111">
            <v>4271</v>
          </cell>
        </row>
        <row r="112">
          <cell r="D112" t="str">
            <v>821</v>
          </cell>
          <cell r="E112" t="str">
            <v>Medway Towns UA</v>
          </cell>
          <cell r="F112">
            <v>450</v>
          </cell>
          <cell r="G112">
            <v>93</v>
          </cell>
          <cell r="H112">
            <v>31</v>
          </cell>
          <cell r="I112">
            <v>574</v>
          </cell>
        </row>
        <row r="113">
          <cell r="D113" t="str">
            <v>613</v>
          </cell>
          <cell r="E113" t="str">
            <v>Milton Keynes UA</v>
          </cell>
          <cell r="F113">
            <v>1279</v>
          </cell>
          <cell r="G113">
            <v>196</v>
          </cell>
          <cell r="H113">
            <v>100</v>
          </cell>
          <cell r="I113">
            <v>1575</v>
          </cell>
        </row>
        <row r="114">
          <cell r="D114" t="str">
            <v>608</v>
          </cell>
          <cell r="E114" t="str">
            <v>Oxfordshire</v>
          </cell>
          <cell r="F114">
            <v>2156</v>
          </cell>
          <cell r="G114">
            <v>653</v>
          </cell>
          <cell r="H114">
            <v>1589</v>
          </cell>
          <cell r="I114">
            <v>4398</v>
          </cell>
        </row>
        <row r="115">
          <cell r="D115" t="str">
            <v>813</v>
          </cell>
          <cell r="E115" t="str">
            <v>Portsmouth UA</v>
          </cell>
          <cell r="F115">
            <v>317</v>
          </cell>
          <cell r="G115">
            <v>462</v>
          </cell>
          <cell r="H115">
            <v>21</v>
          </cell>
          <cell r="I115">
            <v>800</v>
          </cell>
        </row>
        <row r="116">
          <cell r="D116" t="str">
            <v>616</v>
          </cell>
          <cell r="E116" t="str">
            <v>Reading UA</v>
          </cell>
          <cell r="F116">
            <v>360</v>
          </cell>
          <cell r="G116">
            <v>333</v>
          </cell>
          <cell r="H116">
            <v>54</v>
          </cell>
          <cell r="I116">
            <v>747</v>
          </cell>
        </row>
        <row r="117">
          <cell r="D117" t="str">
            <v>617</v>
          </cell>
          <cell r="E117" t="str">
            <v>Slough UA</v>
          </cell>
          <cell r="F117">
            <v>272</v>
          </cell>
          <cell r="G117">
            <v>52</v>
          </cell>
          <cell r="H117">
            <v>0</v>
          </cell>
          <cell r="I117">
            <v>324</v>
          </cell>
        </row>
        <row r="118">
          <cell r="D118" t="str">
            <v>814</v>
          </cell>
          <cell r="E118" t="str">
            <v>Southampton UA</v>
          </cell>
          <cell r="F118">
            <v>608</v>
          </cell>
          <cell r="G118">
            <v>588</v>
          </cell>
          <cell r="H118">
            <v>103</v>
          </cell>
          <cell r="I118">
            <v>1299</v>
          </cell>
        </row>
        <row r="119">
          <cell r="D119" t="str">
            <v>805</v>
          </cell>
          <cell r="E119" t="str">
            <v>Surrey</v>
          </cell>
          <cell r="F119">
            <v>2291</v>
          </cell>
          <cell r="G119">
            <v>841</v>
          </cell>
          <cell r="H119">
            <v>261</v>
          </cell>
          <cell r="I119">
            <v>3393</v>
          </cell>
        </row>
        <row r="120">
          <cell r="D120" t="str">
            <v>615</v>
          </cell>
          <cell r="E120" t="str">
            <v>West Berkshire UA</v>
          </cell>
          <cell r="F120">
            <v>200</v>
          </cell>
          <cell r="G120">
            <v>150</v>
          </cell>
          <cell r="H120">
            <v>258</v>
          </cell>
          <cell r="I120">
            <v>608</v>
          </cell>
        </row>
        <row r="121">
          <cell r="D121" t="str">
            <v>807</v>
          </cell>
          <cell r="E121" t="str">
            <v>West Sussex</v>
          </cell>
          <cell r="F121">
            <v>2482</v>
          </cell>
          <cell r="G121">
            <v>1121</v>
          </cell>
          <cell r="H121">
            <v>89</v>
          </cell>
          <cell r="I121">
            <v>3692</v>
          </cell>
        </row>
        <row r="122">
          <cell r="D122" t="str">
            <v>618</v>
          </cell>
          <cell r="E122" t="str">
            <v>Windsor &amp; Maidenhead UA</v>
          </cell>
          <cell r="F122">
            <v>470</v>
          </cell>
          <cell r="G122">
            <v>70</v>
          </cell>
          <cell r="H122">
            <v>0</v>
          </cell>
          <cell r="I122">
            <v>540</v>
          </cell>
        </row>
        <row r="123">
          <cell r="D123" t="str">
            <v>619</v>
          </cell>
          <cell r="E123" t="str">
            <v>Wokingham UA</v>
          </cell>
          <cell r="F123">
            <v>184</v>
          </cell>
          <cell r="G123">
            <v>20</v>
          </cell>
          <cell r="H123">
            <v>16</v>
          </cell>
          <cell r="I123">
            <v>220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247</v>
          </cell>
          <cell r="G124">
            <v>369</v>
          </cell>
          <cell r="H124">
            <v>0</v>
          </cell>
          <cell r="I124">
            <v>616</v>
          </cell>
        </row>
        <row r="125">
          <cell r="D125" t="str">
            <v>810</v>
          </cell>
          <cell r="E125" t="str">
            <v>Bournemouth UA</v>
          </cell>
          <cell r="F125">
            <v>604</v>
          </cell>
          <cell r="G125">
            <v>77</v>
          </cell>
          <cell r="H125">
            <v>59</v>
          </cell>
          <cell r="I125">
            <v>740</v>
          </cell>
        </row>
        <row r="126">
          <cell r="D126" t="str">
            <v>909</v>
          </cell>
          <cell r="E126" t="str">
            <v>Bristol UA</v>
          </cell>
          <cell r="F126">
            <v>903</v>
          </cell>
          <cell r="G126">
            <v>1059</v>
          </cell>
          <cell r="H126">
            <v>182</v>
          </cell>
          <cell r="I126">
            <v>2144</v>
          </cell>
        </row>
        <row r="127">
          <cell r="D127" t="str">
            <v>902</v>
          </cell>
          <cell r="E127" t="str">
            <v>Cornwall</v>
          </cell>
          <cell r="F127">
            <v>1894</v>
          </cell>
          <cell r="G127">
            <v>1847</v>
          </cell>
          <cell r="H127">
            <v>27</v>
          </cell>
          <cell r="I127">
            <v>3768</v>
          </cell>
        </row>
        <row r="128">
          <cell r="D128" t="str">
            <v>912</v>
          </cell>
          <cell r="E128" t="str">
            <v>Devon</v>
          </cell>
          <cell r="F128">
            <v>2200</v>
          </cell>
          <cell r="G128">
            <v>847</v>
          </cell>
          <cell r="H128">
            <v>204</v>
          </cell>
          <cell r="I128">
            <v>3251</v>
          </cell>
        </row>
        <row r="129">
          <cell r="D129" t="str">
            <v>809</v>
          </cell>
          <cell r="E129" t="str">
            <v>Dorset</v>
          </cell>
          <cell r="F129">
            <v>1362</v>
          </cell>
          <cell r="G129">
            <v>1131</v>
          </cell>
          <cell r="H129">
            <v>58</v>
          </cell>
          <cell r="I129">
            <v>2551</v>
          </cell>
        </row>
        <row r="130">
          <cell r="D130" t="str">
            <v>904</v>
          </cell>
          <cell r="E130" t="str">
            <v>Gloucestershire</v>
          </cell>
          <cell r="F130">
            <v>565</v>
          </cell>
          <cell r="G130">
            <v>811</v>
          </cell>
          <cell r="H130">
            <v>242</v>
          </cell>
          <cell r="I130">
            <v>1618</v>
          </cell>
        </row>
        <row r="131">
          <cell r="D131" t="str">
            <v>910</v>
          </cell>
          <cell r="E131" t="str">
            <v>North Somerset UA</v>
          </cell>
          <cell r="F131">
            <v>241</v>
          </cell>
          <cell r="G131">
            <v>118</v>
          </cell>
          <cell r="H131">
            <v>51</v>
          </cell>
          <cell r="I131">
            <v>410</v>
          </cell>
        </row>
        <row r="132">
          <cell r="D132" t="str">
            <v>913</v>
          </cell>
          <cell r="E132" t="str">
            <v>Plymouth UA</v>
          </cell>
          <cell r="F132">
            <v>924</v>
          </cell>
          <cell r="G132">
            <v>832</v>
          </cell>
          <cell r="H132">
            <v>15</v>
          </cell>
          <cell r="I132">
            <v>1771</v>
          </cell>
        </row>
        <row r="133">
          <cell r="D133" t="str">
            <v>811</v>
          </cell>
          <cell r="E133" t="str">
            <v>Poole UA</v>
          </cell>
          <cell r="F133">
            <v>407</v>
          </cell>
          <cell r="G133">
            <v>18</v>
          </cell>
          <cell r="H133">
            <v>94</v>
          </cell>
          <cell r="I133">
            <v>519</v>
          </cell>
        </row>
        <row r="134">
          <cell r="D134" t="str">
            <v>905</v>
          </cell>
          <cell r="E134" t="str">
            <v>Somerset</v>
          </cell>
          <cell r="F134">
            <v>571</v>
          </cell>
          <cell r="G134">
            <v>1148</v>
          </cell>
          <cell r="H134">
            <v>209</v>
          </cell>
          <cell r="I134">
            <v>1928</v>
          </cell>
        </row>
        <row r="135">
          <cell r="D135" t="str">
            <v>911</v>
          </cell>
          <cell r="E135" t="str">
            <v>South Gloucestershire UA</v>
          </cell>
          <cell r="F135">
            <v>398</v>
          </cell>
          <cell r="G135">
            <v>329</v>
          </cell>
          <cell r="H135">
            <v>44</v>
          </cell>
          <cell r="I135">
            <v>771</v>
          </cell>
        </row>
        <row r="136">
          <cell r="D136" t="str">
            <v>819</v>
          </cell>
          <cell r="E136" t="str">
            <v>Swindon UA</v>
          </cell>
          <cell r="F136">
            <v>470</v>
          </cell>
          <cell r="G136">
            <v>203</v>
          </cell>
          <cell r="H136">
            <v>1</v>
          </cell>
          <cell r="I136">
            <v>674</v>
          </cell>
        </row>
        <row r="137">
          <cell r="D137" t="str">
            <v>914</v>
          </cell>
          <cell r="E137" t="str">
            <v>Torbay UA</v>
          </cell>
          <cell r="F137">
            <v>266</v>
          </cell>
          <cell r="G137">
            <v>45</v>
          </cell>
          <cell r="H137">
            <v>32</v>
          </cell>
          <cell r="I137">
            <v>343</v>
          </cell>
        </row>
        <row r="138">
          <cell r="D138" t="str">
            <v>817</v>
          </cell>
          <cell r="E138" t="str">
            <v>Wiltshire</v>
          </cell>
          <cell r="F138">
            <v>1276</v>
          </cell>
          <cell r="G138">
            <v>934</v>
          </cell>
          <cell r="H138">
            <v>119</v>
          </cell>
          <cell r="I138">
            <v>2329</v>
          </cell>
        </row>
        <row r="139">
          <cell r="D139" t="str">
            <v>406</v>
          </cell>
          <cell r="E139" t="str">
            <v>Birmingham</v>
          </cell>
          <cell r="F139">
            <v>1894</v>
          </cell>
          <cell r="G139">
            <v>2830</v>
          </cell>
          <cell r="H139">
            <v>225</v>
          </cell>
          <cell r="I139">
            <v>4949</v>
          </cell>
        </row>
        <row r="140">
          <cell r="D140" t="str">
            <v>407</v>
          </cell>
          <cell r="E140" t="str">
            <v>Coventry</v>
          </cell>
          <cell r="F140">
            <v>1147</v>
          </cell>
          <cell r="G140">
            <v>73</v>
          </cell>
          <cell r="H140">
            <v>114</v>
          </cell>
          <cell r="I140">
            <v>1334</v>
          </cell>
        </row>
        <row r="141">
          <cell r="D141" t="str">
            <v>408</v>
          </cell>
          <cell r="E141" t="str">
            <v>Dudley</v>
          </cell>
          <cell r="F141">
            <v>382</v>
          </cell>
          <cell r="G141">
            <v>693</v>
          </cell>
          <cell r="H141">
            <v>177</v>
          </cell>
          <cell r="I141">
            <v>1252</v>
          </cell>
        </row>
        <row r="142">
          <cell r="D142" t="str">
            <v>415</v>
          </cell>
          <cell r="E142" t="str">
            <v>Herefordshire UA</v>
          </cell>
          <cell r="F142">
            <v>436</v>
          </cell>
          <cell r="G142">
            <v>289</v>
          </cell>
          <cell r="H142">
            <v>11</v>
          </cell>
          <cell r="I142">
            <v>736</v>
          </cell>
        </row>
        <row r="143">
          <cell r="D143" t="str">
            <v>409</v>
          </cell>
          <cell r="E143" t="str">
            <v>Sandwell</v>
          </cell>
          <cell r="F143">
            <v>133</v>
          </cell>
          <cell r="G143">
            <v>234</v>
          </cell>
          <cell r="H143">
            <v>0</v>
          </cell>
          <cell r="I143">
            <v>367</v>
          </cell>
        </row>
        <row r="144">
          <cell r="D144" t="str">
            <v>417</v>
          </cell>
          <cell r="E144" t="str">
            <v>Shropshire</v>
          </cell>
          <cell r="F144">
            <v>513</v>
          </cell>
          <cell r="G144">
            <v>101</v>
          </cell>
          <cell r="H144">
            <v>92</v>
          </cell>
          <cell r="I144">
            <v>706</v>
          </cell>
        </row>
        <row r="145">
          <cell r="D145" t="str">
            <v>410</v>
          </cell>
          <cell r="E145" t="str">
            <v>Solihull</v>
          </cell>
          <cell r="F145">
            <v>414</v>
          </cell>
          <cell r="G145">
            <v>266</v>
          </cell>
          <cell r="H145">
            <v>31</v>
          </cell>
          <cell r="I145">
            <v>711</v>
          </cell>
        </row>
        <row r="146">
          <cell r="D146" t="str">
            <v>413</v>
          </cell>
          <cell r="E146" t="str">
            <v>Staffordshire</v>
          </cell>
          <cell r="F146">
            <v>1939</v>
          </cell>
          <cell r="G146">
            <v>1839</v>
          </cell>
          <cell r="H146">
            <v>101</v>
          </cell>
          <cell r="I146">
            <v>3879</v>
          </cell>
        </row>
        <row r="147">
          <cell r="D147" t="str">
            <v>414</v>
          </cell>
          <cell r="E147" t="str">
            <v>Stoke-On-Trent UA</v>
          </cell>
          <cell r="F147">
            <v>1528</v>
          </cell>
          <cell r="G147">
            <v>287</v>
          </cell>
          <cell r="H147">
            <v>69</v>
          </cell>
          <cell r="I147">
            <v>1884</v>
          </cell>
        </row>
        <row r="148">
          <cell r="D148" t="str">
            <v>418</v>
          </cell>
          <cell r="E148" t="str">
            <v>Telford &amp; Wrekin UA</v>
          </cell>
          <cell r="F148">
            <v>141</v>
          </cell>
          <cell r="G148">
            <v>72</v>
          </cell>
          <cell r="H148">
            <v>80</v>
          </cell>
          <cell r="I148">
            <v>293</v>
          </cell>
        </row>
        <row r="149">
          <cell r="D149" t="str">
            <v>411</v>
          </cell>
          <cell r="E149" t="str">
            <v>Walsall</v>
          </cell>
          <cell r="F149">
            <v>305</v>
          </cell>
          <cell r="G149">
            <v>318</v>
          </cell>
          <cell r="H149">
            <v>55</v>
          </cell>
          <cell r="I149">
            <v>678</v>
          </cell>
        </row>
        <row r="150">
          <cell r="D150" t="str">
            <v>404</v>
          </cell>
          <cell r="E150" t="str">
            <v>Warwickshire</v>
          </cell>
          <cell r="F150">
            <v>720</v>
          </cell>
          <cell r="G150">
            <v>1219</v>
          </cell>
          <cell r="H150">
            <v>31</v>
          </cell>
          <cell r="I150">
            <v>1970</v>
          </cell>
        </row>
        <row r="151">
          <cell r="D151" t="str">
            <v>412</v>
          </cell>
          <cell r="E151" t="str">
            <v>Wolverhampton</v>
          </cell>
          <cell r="F151">
            <v>270</v>
          </cell>
          <cell r="G151">
            <v>362</v>
          </cell>
          <cell r="H151">
            <v>32</v>
          </cell>
          <cell r="I151">
            <v>664</v>
          </cell>
        </row>
        <row r="152">
          <cell r="D152" t="str">
            <v>416</v>
          </cell>
          <cell r="E152" t="str">
            <v>Worcestershire</v>
          </cell>
          <cell r="F152">
            <v>1079</v>
          </cell>
          <cell r="G152">
            <v>775</v>
          </cell>
          <cell r="H152">
            <v>727</v>
          </cell>
          <cell r="I152">
            <v>2581</v>
          </cell>
        </row>
        <row r="153">
          <cell r="D153" t="str">
            <v>204</v>
          </cell>
          <cell r="E153" t="str">
            <v>Barnsley</v>
          </cell>
          <cell r="F153">
            <v>15</v>
          </cell>
          <cell r="G153">
            <v>13</v>
          </cell>
          <cell r="H153">
            <v>0</v>
          </cell>
          <cell r="I153">
            <v>28</v>
          </cell>
        </row>
        <row r="154">
          <cell r="D154" t="str">
            <v>209</v>
          </cell>
          <cell r="E154" t="str">
            <v>Bradford</v>
          </cell>
          <cell r="F154">
            <v>320</v>
          </cell>
          <cell r="G154">
            <v>181</v>
          </cell>
          <cell r="H154">
            <v>30</v>
          </cell>
          <cell r="I154">
            <v>531</v>
          </cell>
        </row>
        <row r="155">
          <cell r="D155" t="str">
            <v>210</v>
          </cell>
          <cell r="E155" t="str">
            <v>Calderdale</v>
          </cell>
          <cell r="F155">
            <v>185</v>
          </cell>
          <cell r="G155">
            <v>345</v>
          </cell>
          <cell r="H155">
            <v>183</v>
          </cell>
          <cell r="I155">
            <v>713</v>
          </cell>
        </row>
        <row r="156">
          <cell r="D156" t="str">
            <v>205</v>
          </cell>
          <cell r="E156" t="str">
            <v>Doncaster</v>
          </cell>
          <cell r="F156">
            <v>133</v>
          </cell>
          <cell r="G156">
            <v>535</v>
          </cell>
          <cell r="H156">
            <v>192</v>
          </cell>
          <cell r="I156">
            <v>860</v>
          </cell>
        </row>
        <row r="157">
          <cell r="D157" t="str">
            <v>214</v>
          </cell>
          <cell r="E157" t="str">
            <v>East Riding Of Yorkshire UA</v>
          </cell>
          <cell r="F157">
            <v>383</v>
          </cell>
          <cell r="G157">
            <v>355</v>
          </cell>
          <cell r="H157">
            <v>16</v>
          </cell>
          <cell r="I157">
            <v>754</v>
          </cell>
        </row>
        <row r="158">
          <cell r="D158" t="str">
            <v>215</v>
          </cell>
          <cell r="E158" t="str">
            <v>Kingston Upon Hull UA</v>
          </cell>
          <cell r="F158">
            <v>385</v>
          </cell>
          <cell r="G158">
            <v>235</v>
          </cell>
          <cell r="H158">
            <v>31</v>
          </cell>
          <cell r="I158">
            <v>651</v>
          </cell>
        </row>
        <row r="159">
          <cell r="D159" t="str">
            <v>211</v>
          </cell>
          <cell r="E159" t="str">
            <v>Kirklees</v>
          </cell>
          <cell r="F159">
            <v>547</v>
          </cell>
          <cell r="G159">
            <v>171</v>
          </cell>
          <cell r="H159">
            <v>119</v>
          </cell>
          <cell r="I159">
            <v>837</v>
          </cell>
        </row>
        <row r="160">
          <cell r="D160" t="str">
            <v>212</v>
          </cell>
          <cell r="E160" t="str">
            <v>Leeds</v>
          </cell>
          <cell r="F160">
            <v>1971</v>
          </cell>
          <cell r="G160">
            <v>786</v>
          </cell>
          <cell r="H160">
            <v>62</v>
          </cell>
          <cell r="I160">
            <v>2819</v>
          </cell>
        </row>
        <row r="161">
          <cell r="D161" t="str">
            <v>216</v>
          </cell>
          <cell r="E161" t="str">
            <v>North East Lincolnshire UA</v>
          </cell>
          <cell r="F161">
            <v>184</v>
          </cell>
          <cell r="G161">
            <v>15</v>
          </cell>
          <cell r="H161">
            <v>4</v>
          </cell>
          <cell r="I161">
            <v>203</v>
          </cell>
        </row>
        <row r="162">
          <cell r="D162" t="str">
            <v>217</v>
          </cell>
          <cell r="E162" t="str">
            <v>North Lincolnshire UA</v>
          </cell>
          <cell r="F162">
            <v>84</v>
          </cell>
          <cell r="G162">
            <v>118</v>
          </cell>
          <cell r="H162">
            <v>24</v>
          </cell>
          <cell r="I162">
            <v>226</v>
          </cell>
        </row>
        <row r="163">
          <cell r="D163" t="str">
            <v>218</v>
          </cell>
          <cell r="E163" t="str">
            <v>North Yorkshire</v>
          </cell>
          <cell r="F163">
            <v>843</v>
          </cell>
          <cell r="G163">
            <v>755</v>
          </cell>
          <cell r="H163">
            <v>283</v>
          </cell>
          <cell r="I163">
            <v>1881</v>
          </cell>
        </row>
        <row r="164">
          <cell r="D164" t="str">
            <v>206</v>
          </cell>
          <cell r="E164" t="str">
            <v>Rotherham</v>
          </cell>
          <cell r="F164">
            <v>636</v>
          </cell>
          <cell r="G164">
            <v>109</v>
          </cell>
          <cell r="H164">
            <v>54</v>
          </cell>
          <cell r="I164">
            <v>799</v>
          </cell>
        </row>
        <row r="165">
          <cell r="D165" t="str">
            <v>207</v>
          </cell>
          <cell r="E165" t="str">
            <v>Sheffield</v>
          </cell>
          <cell r="F165">
            <v>1818</v>
          </cell>
          <cell r="G165">
            <v>796</v>
          </cell>
          <cell r="H165">
            <v>161</v>
          </cell>
          <cell r="I165">
            <v>2775</v>
          </cell>
        </row>
        <row r="166">
          <cell r="D166" t="str">
            <v>213</v>
          </cell>
          <cell r="E166" t="str">
            <v>Wakefield</v>
          </cell>
          <cell r="F166">
            <v>622</v>
          </cell>
          <cell r="G166">
            <v>2</v>
          </cell>
          <cell r="H166">
            <v>0</v>
          </cell>
          <cell r="I166">
            <v>624</v>
          </cell>
        </row>
        <row r="167">
          <cell r="D167" t="str">
            <v>219</v>
          </cell>
          <cell r="E167" t="str">
            <v>York UA</v>
          </cell>
          <cell r="F167">
            <v>372</v>
          </cell>
          <cell r="G167">
            <v>229</v>
          </cell>
          <cell r="H167">
            <v>3</v>
          </cell>
          <cell r="I167">
            <v>604</v>
          </cell>
        </row>
        <row r="168"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D169" t="str">
            <v>9900</v>
          </cell>
          <cell r="E169" t="str">
            <v>Resident In Wales</v>
          </cell>
          <cell r="F169">
            <v>443</v>
          </cell>
          <cell r="G169">
            <v>168</v>
          </cell>
          <cell r="H169">
            <v>24</v>
          </cell>
          <cell r="I169">
            <v>635</v>
          </cell>
        </row>
        <row r="170">
          <cell r="D170" t="str">
            <v>9902</v>
          </cell>
          <cell r="E170" t="str">
            <v>Resident outside GB</v>
          </cell>
          <cell r="F170">
            <v>4</v>
          </cell>
          <cell r="G170">
            <v>0</v>
          </cell>
          <cell r="H170">
            <v>0</v>
          </cell>
          <cell r="I170">
            <v>4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C17" t="str">
            <v>E06000015</v>
          </cell>
          <cell r="D17" t="str">
            <v>507</v>
          </cell>
          <cell r="E17" t="str">
            <v>Derby UA</v>
          </cell>
          <cell r="F17">
            <v>254</v>
          </cell>
          <cell r="G17">
            <v>45</v>
          </cell>
          <cell r="H17">
            <v>0</v>
          </cell>
          <cell r="I17">
            <v>299</v>
          </cell>
        </row>
        <row r="18">
          <cell r="C18" t="str">
            <v>E10000007</v>
          </cell>
          <cell r="D18" t="str">
            <v>506</v>
          </cell>
          <cell r="E18" t="str">
            <v>Derbyshire</v>
          </cell>
          <cell r="F18">
            <v>766</v>
          </cell>
          <cell r="G18">
            <v>334</v>
          </cell>
          <cell r="H18">
            <v>27</v>
          </cell>
          <cell r="I18">
            <v>1127</v>
          </cell>
        </row>
        <row r="19">
          <cell r="C19" t="str">
            <v>E06000016</v>
          </cell>
          <cell r="D19" t="str">
            <v>509</v>
          </cell>
          <cell r="E19" t="str">
            <v>Leicester UA</v>
          </cell>
          <cell r="F19">
            <v>538</v>
          </cell>
          <cell r="G19">
            <v>31</v>
          </cell>
          <cell r="H19">
            <v>260</v>
          </cell>
          <cell r="I19">
            <v>829</v>
          </cell>
        </row>
        <row r="20">
          <cell r="C20" t="str">
            <v>E10000018</v>
          </cell>
          <cell r="D20" t="str">
            <v>508</v>
          </cell>
          <cell r="E20" t="str">
            <v>Leicestershire</v>
          </cell>
          <cell r="F20">
            <v>1018</v>
          </cell>
          <cell r="G20">
            <v>129</v>
          </cell>
          <cell r="H20">
            <v>284</v>
          </cell>
          <cell r="I20">
            <v>1431</v>
          </cell>
        </row>
        <row r="21">
          <cell r="C21" t="str">
            <v>E10000019</v>
          </cell>
          <cell r="D21" t="str">
            <v>503</v>
          </cell>
          <cell r="E21" t="str">
            <v>Lincolnshire</v>
          </cell>
          <cell r="F21">
            <v>1804</v>
          </cell>
          <cell r="G21">
            <v>201</v>
          </cell>
          <cell r="H21">
            <v>308</v>
          </cell>
          <cell r="I21">
            <v>2313</v>
          </cell>
        </row>
        <row r="22">
          <cell r="C22" t="str">
            <v>E10000021</v>
          </cell>
          <cell r="D22" t="str">
            <v>504</v>
          </cell>
          <cell r="E22" t="str">
            <v>Northamptonshire</v>
          </cell>
          <cell r="F22">
            <v>1449</v>
          </cell>
          <cell r="G22">
            <v>2555</v>
          </cell>
          <cell r="H22">
            <v>686</v>
          </cell>
          <cell r="I22">
            <v>4690</v>
          </cell>
        </row>
        <row r="23">
          <cell r="C23" t="str">
            <v>E06000018</v>
          </cell>
          <cell r="D23" t="str">
            <v>512</v>
          </cell>
          <cell r="E23" t="str">
            <v>Nottingham UA</v>
          </cell>
          <cell r="F23">
            <v>998</v>
          </cell>
          <cell r="G23">
            <v>229</v>
          </cell>
          <cell r="H23">
            <v>21</v>
          </cell>
          <cell r="I23">
            <v>1248</v>
          </cell>
        </row>
        <row r="24">
          <cell r="C24" t="str">
            <v>E10000024</v>
          </cell>
          <cell r="D24" t="str">
            <v>511</v>
          </cell>
          <cell r="E24" t="str">
            <v>Nottinghamshire</v>
          </cell>
          <cell r="F24">
            <v>1267</v>
          </cell>
          <cell r="G24">
            <v>48</v>
          </cell>
          <cell r="H24">
            <v>22</v>
          </cell>
          <cell r="I24">
            <v>1337</v>
          </cell>
        </row>
        <row r="25">
          <cell r="C25" t="str">
            <v>E06000017</v>
          </cell>
          <cell r="D25" t="str">
            <v>510</v>
          </cell>
          <cell r="E25" t="str">
            <v>Rutland UA</v>
          </cell>
          <cell r="F25">
            <v>42</v>
          </cell>
          <cell r="G25">
            <v>3</v>
          </cell>
          <cell r="H25">
            <v>0</v>
          </cell>
          <cell r="I25">
            <v>45</v>
          </cell>
        </row>
        <row r="26">
          <cell r="C26" t="str">
            <v>E06000055</v>
          </cell>
          <cell r="D26" t="str">
            <v>00KB</v>
          </cell>
          <cell r="E26" t="str">
            <v>Bedford</v>
          </cell>
          <cell r="F26">
            <v>400</v>
          </cell>
          <cell r="G26">
            <v>0</v>
          </cell>
          <cell r="H26">
            <v>29</v>
          </cell>
          <cell r="I26">
            <v>429</v>
          </cell>
        </row>
        <row r="27">
          <cell r="C27" t="str">
            <v>E10000003</v>
          </cell>
          <cell r="D27" t="str">
            <v>623</v>
          </cell>
          <cell r="E27" t="str">
            <v>Cambridgeshire</v>
          </cell>
          <cell r="F27">
            <v>1877</v>
          </cell>
          <cell r="G27">
            <v>849</v>
          </cell>
          <cell r="H27">
            <v>118</v>
          </cell>
          <cell r="I27">
            <v>2844</v>
          </cell>
        </row>
        <row r="28">
          <cell r="C28" t="str">
            <v>E06000056</v>
          </cell>
          <cell r="D28" t="str">
            <v>00KC</v>
          </cell>
          <cell r="E28" t="str">
            <v>Central Bedfordshire</v>
          </cell>
          <cell r="F28">
            <v>527</v>
          </cell>
          <cell r="G28">
            <v>73</v>
          </cell>
          <cell r="H28">
            <v>47</v>
          </cell>
          <cell r="I28">
            <v>647</v>
          </cell>
        </row>
        <row r="29">
          <cell r="C29" t="str">
            <v>E10000012</v>
          </cell>
          <cell r="D29" t="str">
            <v>620</v>
          </cell>
          <cell r="E29" t="str">
            <v>Essex</v>
          </cell>
          <cell r="F29">
            <v>2443</v>
          </cell>
          <cell r="G29">
            <v>1166</v>
          </cell>
          <cell r="H29">
            <v>72</v>
          </cell>
          <cell r="I29">
            <v>3681</v>
          </cell>
        </row>
        <row r="30">
          <cell r="C30" t="str">
            <v>E10000015</v>
          </cell>
          <cell r="D30" t="str">
            <v>606</v>
          </cell>
          <cell r="E30" t="str">
            <v>Hertfordshire</v>
          </cell>
          <cell r="F30">
            <v>2701</v>
          </cell>
          <cell r="G30">
            <v>973</v>
          </cell>
          <cell r="H30">
            <v>57</v>
          </cell>
          <cell r="I30">
            <v>3731</v>
          </cell>
        </row>
        <row r="31">
          <cell r="C31" t="str">
            <v>E06000032</v>
          </cell>
          <cell r="D31" t="str">
            <v>611</v>
          </cell>
          <cell r="E31" t="str">
            <v>Luton UA</v>
          </cell>
          <cell r="F31">
            <v>193</v>
          </cell>
          <cell r="G31">
            <v>11</v>
          </cell>
          <cell r="H31">
            <v>73</v>
          </cell>
          <cell r="I31">
            <v>277</v>
          </cell>
        </row>
        <row r="32">
          <cell r="C32" t="str">
            <v>E10000020</v>
          </cell>
          <cell r="D32" t="str">
            <v>607</v>
          </cell>
          <cell r="E32" t="str">
            <v>Norfolk</v>
          </cell>
          <cell r="F32">
            <v>1413</v>
          </cell>
          <cell r="G32">
            <v>1016</v>
          </cell>
          <cell r="H32">
            <v>1</v>
          </cell>
          <cell r="I32">
            <v>2430</v>
          </cell>
        </row>
        <row r="33">
          <cell r="C33" t="str">
            <v>E06000031</v>
          </cell>
          <cell r="D33" t="str">
            <v>624</v>
          </cell>
          <cell r="E33" t="str">
            <v>Peterborough UA</v>
          </cell>
          <cell r="F33">
            <v>806</v>
          </cell>
          <cell r="G33">
            <v>30</v>
          </cell>
          <cell r="H33">
            <v>5</v>
          </cell>
          <cell r="I33">
            <v>841</v>
          </cell>
        </row>
        <row r="34">
          <cell r="C34" t="str">
            <v>E06000033</v>
          </cell>
          <cell r="D34" t="str">
            <v>621</v>
          </cell>
          <cell r="E34" t="str">
            <v>Southend UA</v>
          </cell>
          <cell r="F34">
            <v>371</v>
          </cell>
          <cell r="G34">
            <v>19</v>
          </cell>
          <cell r="H34">
            <v>0</v>
          </cell>
          <cell r="I34">
            <v>390</v>
          </cell>
        </row>
        <row r="35">
          <cell r="C35" t="str">
            <v>E10000029</v>
          </cell>
          <cell r="D35" t="str">
            <v>609</v>
          </cell>
          <cell r="E35" t="str">
            <v>Suffolk</v>
          </cell>
          <cell r="F35">
            <v>1154</v>
          </cell>
          <cell r="G35">
            <v>1074</v>
          </cell>
          <cell r="H35">
            <v>431</v>
          </cell>
          <cell r="I35">
            <v>2659</v>
          </cell>
        </row>
        <row r="36">
          <cell r="C36" t="str">
            <v>E06000034</v>
          </cell>
          <cell r="D36" t="str">
            <v>622</v>
          </cell>
          <cell r="E36" t="str">
            <v>Thurrock UA</v>
          </cell>
          <cell r="F36">
            <v>253</v>
          </cell>
          <cell r="G36">
            <v>46</v>
          </cell>
          <cell r="H36">
            <v>0</v>
          </cell>
          <cell r="I36">
            <v>299</v>
          </cell>
        </row>
        <row r="37">
          <cell r="C37" t="str">
            <v>E09000002</v>
          </cell>
          <cell r="D37" t="str">
            <v>716</v>
          </cell>
          <cell r="E37" t="str">
            <v>Barking &amp; Dagenham</v>
          </cell>
          <cell r="F37">
            <v>168</v>
          </cell>
          <cell r="G37">
            <v>14</v>
          </cell>
          <cell r="H37">
            <v>39</v>
          </cell>
          <cell r="I37">
            <v>221</v>
          </cell>
        </row>
        <row r="38">
          <cell r="C38" t="str">
            <v>E09000003</v>
          </cell>
          <cell r="D38" t="str">
            <v>717</v>
          </cell>
          <cell r="E38" t="str">
            <v>Barnet</v>
          </cell>
          <cell r="F38">
            <v>406</v>
          </cell>
          <cell r="G38">
            <v>349</v>
          </cell>
          <cell r="H38">
            <v>17</v>
          </cell>
          <cell r="I38">
            <v>772</v>
          </cell>
        </row>
        <row r="39">
          <cell r="C39" t="str">
            <v>E09000004</v>
          </cell>
          <cell r="D39" t="str">
            <v>718</v>
          </cell>
          <cell r="E39" t="str">
            <v>Bexley</v>
          </cell>
          <cell r="F39">
            <v>291</v>
          </cell>
          <cell r="G39">
            <v>139</v>
          </cell>
          <cell r="H39">
            <v>30</v>
          </cell>
          <cell r="I39">
            <v>460</v>
          </cell>
        </row>
        <row r="40">
          <cell r="C40" t="str">
            <v>E09000005</v>
          </cell>
          <cell r="D40" t="str">
            <v>719</v>
          </cell>
          <cell r="E40" t="str">
            <v>Brent</v>
          </cell>
          <cell r="F40">
            <v>358</v>
          </cell>
          <cell r="G40">
            <v>395</v>
          </cell>
          <cell r="H40">
            <v>14</v>
          </cell>
          <cell r="I40">
            <v>767</v>
          </cell>
        </row>
        <row r="41">
          <cell r="C41" t="str">
            <v>E09000006</v>
          </cell>
          <cell r="D41" t="str">
            <v>720</v>
          </cell>
          <cell r="E41" t="str">
            <v>Bromley</v>
          </cell>
          <cell r="F41">
            <v>127</v>
          </cell>
          <cell r="G41">
            <v>322</v>
          </cell>
          <cell r="H41">
            <v>6</v>
          </cell>
          <cell r="I41">
            <v>455</v>
          </cell>
        </row>
        <row r="42">
          <cell r="C42" t="str">
            <v>E09000007</v>
          </cell>
          <cell r="D42" t="str">
            <v>702</v>
          </cell>
          <cell r="E42" t="str">
            <v>Camden</v>
          </cell>
          <cell r="F42">
            <v>189</v>
          </cell>
          <cell r="G42">
            <v>296</v>
          </cell>
          <cell r="H42">
            <v>0</v>
          </cell>
          <cell r="I42">
            <v>485</v>
          </cell>
        </row>
        <row r="43">
          <cell r="C43" t="str">
            <v>E09000001</v>
          </cell>
          <cell r="D43" t="str">
            <v>714</v>
          </cell>
          <cell r="E43" t="str">
            <v>City Of London</v>
          </cell>
          <cell r="F43">
            <v>69</v>
          </cell>
          <cell r="G43">
            <v>30</v>
          </cell>
          <cell r="H43">
            <v>0</v>
          </cell>
          <cell r="I43">
            <v>99</v>
          </cell>
        </row>
        <row r="44">
          <cell r="C44" t="str">
            <v>E09000008</v>
          </cell>
          <cell r="D44" t="str">
            <v>721</v>
          </cell>
          <cell r="E44" t="str">
            <v>Croydon</v>
          </cell>
          <cell r="F44">
            <v>460</v>
          </cell>
          <cell r="G44">
            <v>243</v>
          </cell>
          <cell r="H44">
            <v>0</v>
          </cell>
          <cell r="I44">
            <v>703</v>
          </cell>
        </row>
        <row r="45">
          <cell r="C45" t="str">
            <v>E09000009</v>
          </cell>
          <cell r="D45" t="str">
            <v>722</v>
          </cell>
          <cell r="E45" t="str">
            <v>Ealing</v>
          </cell>
          <cell r="F45">
            <v>315</v>
          </cell>
          <cell r="G45">
            <v>873</v>
          </cell>
          <cell r="H45">
            <v>91</v>
          </cell>
          <cell r="I45">
            <v>1279</v>
          </cell>
        </row>
        <row r="46">
          <cell r="C46" t="str">
            <v>E09000010</v>
          </cell>
          <cell r="D46" t="str">
            <v>723</v>
          </cell>
          <cell r="E46" t="str">
            <v>Enfield</v>
          </cell>
          <cell r="F46">
            <v>286</v>
          </cell>
          <cell r="G46">
            <v>107</v>
          </cell>
          <cell r="H46">
            <v>12</v>
          </cell>
          <cell r="I46">
            <v>405</v>
          </cell>
        </row>
        <row r="47">
          <cell r="C47" t="str">
            <v>E09000011</v>
          </cell>
          <cell r="D47" t="str">
            <v>703</v>
          </cell>
          <cell r="E47" t="str">
            <v>Greenwich</v>
          </cell>
          <cell r="F47">
            <v>295</v>
          </cell>
          <cell r="G47">
            <v>316</v>
          </cell>
          <cell r="H47">
            <v>0</v>
          </cell>
          <cell r="I47">
            <v>611</v>
          </cell>
        </row>
        <row r="48">
          <cell r="C48" t="str">
            <v>E09000012</v>
          </cell>
          <cell r="D48" t="str">
            <v>704</v>
          </cell>
          <cell r="E48" t="str">
            <v>Hackney</v>
          </cell>
          <cell r="F48">
            <v>225</v>
          </cell>
          <cell r="G48">
            <v>513</v>
          </cell>
          <cell r="H48">
            <v>30</v>
          </cell>
          <cell r="I48">
            <v>768</v>
          </cell>
        </row>
        <row r="49">
          <cell r="C49" t="str">
            <v>E09000013</v>
          </cell>
          <cell r="D49" t="str">
            <v>705</v>
          </cell>
          <cell r="E49" t="str">
            <v>Hammersmith &amp; Fulham</v>
          </cell>
          <cell r="F49">
            <v>97</v>
          </cell>
          <cell r="G49">
            <v>143</v>
          </cell>
          <cell r="H49">
            <v>41</v>
          </cell>
          <cell r="I49">
            <v>281</v>
          </cell>
        </row>
        <row r="50">
          <cell r="C50" t="str">
            <v>E09000014</v>
          </cell>
          <cell r="D50" t="str">
            <v>724</v>
          </cell>
          <cell r="E50" t="str">
            <v>Haringey</v>
          </cell>
          <cell r="F50">
            <v>83</v>
          </cell>
          <cell r="G50">
            <v>233</v>
          </cell>
          <cell r="H50">
            <v>6</v>
          </cell>
          <cell r="I50">
            <v>322</v>
          </cell>
        </row>
        <row r="51">
          <cell r="C51" t="str">
            <v>E09000015</v>
          </cell>
          <cell r="D51" t="str">
            <v>725</v>
          </cell>
          <cell r="E51" t="str">
            <v>Harrow</v>
          </cell>
          <cell r="F51">
            <v>238</v>
          </cell>
          <cell r="G51">
            <v>463</v>
          </cell>
          <cell r="H51">
            <v>7</v>
          </cell>
          <cell r="I51">
            <v>708</v>
          </cell>
        </row>
        <row r="52">
          <cell r="C52" t="str">
            <v>E09000016</v>
          </cell>
          <cell r="D52" t="str">
            <v>726</v>
          </cell>
          <cell r="E52" t="str">
            <v>Havering</v>
          </cell>
          <cell r="F52">
            <v>346</v>
          </cell>
          <cell r="G52">
            <v>84</v>
          </cell>
          <cell r="H52">
            <v>74</v>
          </cell>
          <cell r="I52">
            <v>504</v>
          </cell>
        </row>
        <row r="53">
          <cell r="C53" t="str">
            <v>E09000017</v>
          </cell>
          <cell r="D53" t="str">
            <v>727</v>
          </cell>
          <cell r="E53" t="str">
            <v>Hillingdon</v>
          </cell>
          <cell r="F53">
            <v>299</v>
          </cell>
          <cell r="G53">
            <v>219</v>
          </cell>
          <cell r="H53">
            <v>33</v>
          </cell>
          <cell r="I53">
            <v>551</v>
          </cell>
        </row>
        <row r="54">
          <cell r="C54" t="str">
            <v>E09000018</v>
          </cell>
          <cell r="D54" t="str">
            <v>728</v>
          </cell>
          <cell r="E54" t="str">
            <v>Hounslow</v>
          </cell>
          <cell r="F54">
            <v>302</v>
          </cell>
          <cell r="G54">
            <v>130</v>
          </cell>
          <cell r="H54">
            <v>8</v>
          </cell>
          <cell r="I54">
            <v>440</v>
          </cell>
        </row>
        <row r="55">
          <cell r="C55" t="str">
            <v>E09000019</v>
          </cell>
          <cell r="D55" t="str">
            <v>706</v>
          </cell>
          <cell r="E55" t="str">
            <v>Islington</v>
          </cell>
          <cell r="F55">
            <v>464</v>
          </cell>
          <cell r="G55">
            <v>247</v>
          </cell>
          <cell r="H55">
            <v>0</v>
          </cell>
          <cell r="I55">
            <v>711</v>
          </cell>
        </row>
        <row r="56">
          <cell r="C56" t="str">
            <v>E09000020</v>
          </cell>
          <cell r="D56" t="str">
            <v>707</v>
          </cell>
          <cell r="E56" t="str">
            <v>Kensington &amp; Chelsea</v>
          </cell>
          <cell r="F56">
            <v>256</v>
          </cell>
          <cell r="G56">
            <v>77</v>
          </cell>
          <cell r="H56">
            <v>0</v>
          </cell>
          <cell r="I56">
            <v>333</v>
          </cell>
        </row>
        <row r="57">
          <cell r="C57" t="str">
            <v>E09000021</v>
          </cell>
          <cell r="D57" t="str">
            <v>729</v>
          </cell>
          <cell r="E57" t="str">
            <v>Kingston Upon Thames</v>
          </cell>
          <cell r="F57">
            <v>151</v>
          </cell>
          <cell r="G57">
            <v>25</v>
          </cell>
          <cell r="H57">
            <v>0</v>
          </cell>
          <cell r="I57">
            <v>176</v>
          </cell>
        </row>
        <row r="58">
          <cell r="C58" t="str">
            <v>E09000022</v>
          </cell>
          <cell r="D58" t="str">
            <v>708</v>
          </cell>
          <cell r="E58" t="str">
            <v>Lambeth</v>
          </cell>
          <cell r="F58">
            <v>429</v>
          </cell>
          <cell r="G58">
            <v>188</v>
          </cell>
          <cell r="H58">
            <v>30</v>
          </cell>
          <cell r="I58">
            <v>647</v>
          </cell>
        </row>
        <row r="59">
          <cell r="C59" t="str">
            <v>E09000023</v>
          </cell>
          <cell r="D59" t="str">
            <v>709</v>
          </cell>
          <cell r="E59" t="str">
            <v>Lewisham</v>
          </cell>
          <cell r="F59">
            <v>209</v>
          </cell>
          <cell r="G59">
            <v>166</v>
          </cell>
          <cell r="H59">
            <v>7</v>
          </cell>
          <cell r="I59">
            <v>382</v>
          </cell>
        </row>
        <row r="60">
          <cell r="C60" t="str">
            <v>E09000024</v>
          </cell>
          <cell r="D60" t="str">
            <v>730</v>
          </cell>
          <cell r="E60" t="str">
            <v>Merton</v>
          </cell>
          <cell r="F60">
            <v>181</v>
          </cell>
          <cell r="G60">
            <v>174</v>
          </cell>
          <cell r="H60">
            <v>29</v>
          </cell>
          <cell r="I60">
            <v>384</v>
          </cell>
        </row>
        <row r="61">
          <cell r="C61" t="str">
            <v>E09000025</v>
          </cell>
          <cell r="D61" t="str">
            <v>731</v>
          </cell>
          <cell r="E61" t="str">
            <v>Newham</v>
          </cell>
          <cell r="F61">
            <v>142</v>
          </cell>
          <cell r="G61">
            <v>127</v>
          </cell>
          <cell r="H61">
            <v>30</v>
          </cell>
          <cell r="I61">
            <v>299</v>
          </cell>
        </row>
        <row r="62">
          <cell r="C62" t="str">
            <v>E09000026</v>
          </cell>
          <cell r="D62" t="str">
            <v>732</v>
          </cell>
          <cell r="E62" t="str">
            <v>Redbridge</v>
          </cell>
          <cell r="F62">
            <v>147</v>
          </cell>
          <cell r="G62">
            <v>0</v>
          </cell>
          <cell r="H62">
            <v>0</v>
          </cell>
          <cell r="I62">
            <v>147</v>
          </cell>
        </row>
        <row r="63">
          <cell r="C63" t="str">
            <v>E09000027</v>
          </cell>
          <cell r="D63" t="str">
            <v>733</v>
          </cell>
          <cell r="E63" t="str">
            <v>Richmond Upon Thames</v>
          </cell>
          <cell r="F63">
            <v>378</v>
          </cell>
          <cell r="G63">
            <v>102</v>
          </cell>
          <cell r="H63">
            <v>2</v>
          </cell>
          <cell r="I63">
            <v>482</v>
          </cell>
        </row>
        <row r="64">
          <cell r="C64" t="str">
            <v>E09000028</v>
          </cell>
          <cell r="D64" t="str">
            <v>710</v>
          </cell>
          <cell r="E64" t="str">
            <v>Southwark</v>
          </cell>
          <cell r="F64">
            <v>181</v>
          </cell>
          <cell r="G64">
            <v>73</v>
          </cell>
          <cell r="H64">
            <v>0</v>
          </cell>
          <cell r="I64">
            <v>254</v>
          </cell>
        </row>
        <row r="65">
          <cell r="C65" t="str">
            <v>E09000029</v>
          </cell>
          <cell r="D65" t="str">
            <v>734</v>
          </cell>
          <cell r="E65" t="str">
            <v>Sutton</v>
          </cell>
          <cell r="F65">
            <v>113</v>
          </cell>
          <cell r="G65">
            <v>142</v>
          </cell>
          <cell r="H65">
            <v>0</v>
          </cell>
          <cell r="I65">
            <v>255</v>
          </cell>
        </row>
        <row r="66">
          <cell r="C66" t="str">
            <v>E09000030</v>
          </cell>
          <cell r="D66" t="str">
            <v>711</v>
          </cell>
          <cell r="E66" t="str">
            <v>Tower Hamlets</v>
          </cell>
          <cell r="F66">
            <v>305</v>
          </cell>
          <cell r="G66">
            <v>99</v>
          </cell>
          <cell r="H66">
            <v>85</v>
          </cell>
          <cell r="I66">
            <v>489</v>
          </cell>
        </row>
        <row r="67">
          <cell r="C67" t="str">
            <v>E09000031</v>
          </cell>
          <cell r="D67" t="str">
            <v>735</v>
          </cell>
          <cell r="E67" t="str">
            <v>Waltham Forest</v>
          </cell>
          <cell r="F67">
            <v>137</v>
          </cell>
          <cell r="G67">
            <v>302</v>
          </cell>
          <cell r="H67">
            <v>30</v>
          </cell>
          <cell r="I67">
            <v>469</v>
          </cell>
        </row>
        <row r="68">
          <cell r="C68" t="str">
            <v>E09000032</v>
          </cell>
          <cell r="D68" t="str">
            <v>712</v>
          </cell>
          <cell r="E68" t="str">
            <v>Wandsworth</v>
          </cell>
          <cell r="F68">
            <v>350</v>
          </cell>
          <cell r="G68">
            <v>68</v>
          </cell>
          <cell r="H68">
            <v>0</v>
          </cell>
          <cell r="I68">
            <v>418</v>
          </cell>
        </row>
        <row r="69">
          <cell r="C69" t="str">
            <v>E09000033</v>
          </cell>
          <cell r="D69" t="str">
            <v>713</v>
          </cell>
          <cell r="E69" t="str">
            <v>Westminster</v>
          </cell>
          <cell r="F69">
            <v>157</v>
          </cell>
          <cell r="G69">
            <v>44</v>
          </cell>
          <cell r="H69">
            <v>0</v>
          </cell>
          <cell r="I69">
            <v>201</v>
          </cell>
        </row>
        <row r="70">
          <cell r="C70" t="str">
            <v>E06000005</v>
          </cell>
          <cell r="D70" t="str">
            <v>117</v>
          </cell>
          <cell r="E70" t="str">
            <v>Darlington UA</v>
          </cell>
          <cell r="F70">
            <v>110</v>
          </cell>
          <cell r="G70">
            <v>0</v>
          </cell>
          <cell r="H70">
            <v>60</v>
          </cell>
          <cell r="I70">
            <v>170</v>
          </cell>
        </row>
        <row r="71">
          <cell r="C71" t="str">
            <v>E06000047</v>
          </cell>
          <cell r="D71" t="str">
            <v>116</v>
          </cell>
          <cell r="E71" t="str">
            <v>Durham</v>
          </cell>
          <cell r="F71">
            <v>311</v>
          </cell>
          <cell r="G71">
            <v>100</v>
          </cell>
          <cell r="H71">
            <v>0</v>
          </cell>
          <cell r="I71">
            <v>411</v>
          </cell>
        </row>
        <row r="72">
          <cell r="C72" t="str">
            <v>E08000037</v>
          </cell>
          <cell r="D72" t="str">
            <v>106</v>
          </cell>
          <cell r="E72" t="str">
            <v>Gateshead</v>
          </cell>
          <cell r="F72">
            <v>271</v>
          </cell>
          <cell r="G72">
            <v>63</v>
          </cell>
          <cell r="H72">
            <v>0</v>
          </cell>
          <cell r="I72">
            <v>334</v>
          </cell>
        </row>
        <row r="73">
          <cell r="C73" t="str">
            <v>E06000001</v>
          </cell>
          <cell r="D73" t="str">
            <v>111</v>
          </cell>
          <cell r="E73" t="str">
            <v>Hartlepool UA</v>
          </cell>
          <cell r="F73">
            <v>258</v>
          </cell>
          <cell r="G73">
            <v>30</v>
          </cell>
          <cell r="H73">
            <v>16</v>
          </cell>
          <cell r="I73">
            <v>304</v>
          </cell>
        </row>
        <row r="74">
          <cell r="C74" t="str">
            <v>E06000002</v>
          </cell>
          <cell r="D74" t="str">
            <v>112</v>
          </cell>
          <cell r="E74" t="str">
            <v>Middlesbrough UA</v>
          </cell>
          <cell r="F74">
            <v>231</v>
          </cell>
          <cell r="G74">
            <v>25</v>
          </cell>
          <cell r="H74">
            <v>0</v>
          </cell>
          <cell r="I74">
            <v>256</v>
          </cell>
        </row>
        <row r="75">
          <cell r="C75" t="str">
            <v>E08000021</v>
          </cell>
          <cell r="D75" t="str">
            <v>107</v>
          </cell>
          <cell r="E75" t="str">
            <v>Newcastle Upon Tyne</v>
          </cell>
          <cell r="F75">
            <v>320</v>
          </cell>
          <cell r="G75">
            <v>0</v>
          </cell>
          <cell r="H75">
            <v>0</v>
          </cell>
          <cell r="I75">
            <v>320</v>
          </cell>
        </row>
        <row r="76">
          <cell r="C76" t="str">
            <v>E08000022</v>
          </cell>
          <cell r="D76" t="str">
            <v>108</v>
          </cell>
          <cell r="E76" t="str">
            <v>North Tyneside</v>
          </cell>
          <cell r="F76">
            <v>135</v>
          </cell>
          <cell r="G76">
            <v>66</v>
          </cell>
          <cell r="H76">
            <v>0</v>
          </cell>
          <cell r="I76">
            <v>201</v>
          </cell>
        </row>
        <row r="77">
          <cell r="C77" t="str">
            <v>E06000057</v>
          </cell>
          <cell r="D77" t="str">
            <v>104</v>
          </cell>
          <cell r="E77" t="str">
            <v>Northumberland</v>
          </cell>
          <cell r="F77">
            <v>214</v>
          </cell>
          <cell r="G77">
            <v>35</v>
          </cell>
          <cell r="H77">
            <v>41</v>
          </cell>
          <cell r="I77">
            <v>290</v>
          </cell>
        </row>
        <row r="78">
          <cell r="C78" t="str">
            <v>E06000003</v>
          </cell>
          <cell r="D78" t="str">
            <v>113</v>
          </cell>
          <cell r="E78" t="str">
            <v>Redcar &amp; Cleveland UA</v>
          </cell>
          <cell r="F78">
            <v>283</v>
          </cell>
          <cell r="G78">
            <v>53</v>
          </cell>
          <cell r="H78">
            <v>90</v>
          </cell>
          <cell r="I78">
            <v>426</v>
          </cell>
        </row>
        <row r="79">
          <cell r="C79" t="str">
            <v>E08000023</v>
          </cell>
          <cell r="D79" t="str">
            <v>109</v>
          </cell>
          <cell r="E79" t="str">
            <v>South Tyneside</v>
          </cell>
          <cell r="F79">
            <v>62</v>
          </cell>
          <cell r="G79">
            <v>84</v>
          </cell>
          <cell r="H79">
            <v>57</v>
          </cell>
          <cell r="I79">
            <v>203</v>
          </cell>
        </row>
        <row r="80">
          <cell r="C80" t="str">
            <v>E06000004</v>
          </cell>
          <cell r="D80" t="str">
            <v>114</v>
          </cell>
          <cell r="E80" t="str">
            <v>Stockton On Tees UA</v>
          </cell>
          <cell r="F80">
            <v>296</v>
          </cell>
          <cell r="G80">
            <v>35</v>
          </cell>
          <cell r="H80">
            <v>0</v>
          </cell>
          <cell r="I80">
            <v>331</v>
          </cell>
        </row>
        <row r="81">
          <cell r="C81" t="str">
            <v>E08000024</v>
          </cell>
          <cell r="D81" t="str">
            <v>110</v>
          </cell>
          <cell r="E81" t="str">
            <v>Sunderland</v>
          </cell>
          <cell r="F81">
            <v>87</v>
          </cell>
          <cell r="G81">
            <v>55</v>
          </cell>
          <cell r="H81">
            <v>0</v>
          </cell>
          <cell r="I81">
            <v>142</v>
          </cell>
        </row>
        <row r="82">
          <cell r="C82" t="str">
            <v>E06000008</v>
          </cell>
          <cell r="D82" t="str">
            <v>324</v>
          </cell>
          <cell r="E82" t="str">
            <v>Blackburn With Darwen UA</v>
          </cell>
          <cell r="F82">
            <v>70</v>
          </cell>
          <cell r="G82">
            <v>151</v>
          </cell>
          <cell r="H82">
            <v>91</v>
          </cell>
          <cell r="I82">
            <v>312</v>
          </cell>
        </row>
        <row r="83">
          <cell r="C83" t="str">
            <v>E06000009</v>
          </cell>
          <cell r="D83" t="str">
            <v>325</v>
          </cell>
          <cell r="E83" t="str">
            <v>Blackpool UA</v>
          </cell>
          <cell r="F83">
            <v>225</v>
          </cell>
          <cell r="G83">
            <v>219</v>
          </cell>
          <cell r="H83">
            <v>28</v>
          </cell>
          <cell r="I83">
            <v>472</v>
          </cell>
        </row>
        <row r="84">
          <cell r="C84" t="str">
            <v>E08000001</v>
          </cell>
          <cell r="D84" t="str">
            <v>304</v>
          </cell>
          <cell r="E84" t="str">
            <v>Bolton</v>
          </cell>
          <cell r="F84">
            <v>533</v>
          </cell>
          <cell r="G84">
            <v>276</v>
          </cell>
          <cell r="H84">
            <v>110</v>
          </cell>
          <cell r="I84">
            <v>919</v>
          </cell>
        </row>
        <row r="85">
          <cell r="C85" t="str">
            <v>E08000002</v>
          </cell>
          <cell r="D85" t="str">
            <v>305</v>
          </cell>
          <cell r="E85" t="str">
            <v>Bury</v>
          </cell>
          <cell r="F85">
            <v>544</v>
          </cell>
          <cell r="G85">
            <v>478</v>
          </cell>
          <cell r="H85">
            <v>10</v>
          </cell>
          <cell r="I85">
            <v>1032</v>
          </cell>
        </row>
        <row r="86">
          <cell r="C86" t="str">
            <v>E06000049</v>
          </cell>
          <cell r="D86" t="str">
            <v>00EQ</v>
          </cell>
          <cell r="E86" t="str">
            <v>Cheshire East</v>
          </cell>
          <cell r="F86">
            <v>796</v>
          </cell>
          <cell r="G86">
            <v>461</v>
          </cell>
          <cell r="H86">
            <v>1</v>
          </cell>
          <cell r="I86">
            <v>1258</v>
          </cell>
        </row>
        <row r="87">
          <cell r="C87" t="str">
            <v>E06000050</v>
          </cell>
          <cell r="D87" t="str">
            <v>00EW</v>
          </cell>
          <cell r="E87" t="str">
            <v>Cheshire West And Chester</v>
          </cell>
          <cell r="F87">
            <v>510</v>
          </cell>
          <cell r="G87">
            <v>386</v>
          </cell>
          <cell r="H87">
            <v>63</v>
          </cell>
          <cell r="I87">
            <v>959</v>
          </cell>
        </row>
        <row r="88">
          <cell r="C88" t="str">
            <v>E10000006</v>
          </cell>
          <cell r="D88" t="str">
            <v>102</v>
          </cell>
          <cell r="E88" t="str">
            <v>Cumbria</v>
          </cell>
          <cell r="F88">
            <v>1754</v>
          </cell>
          <cell r="G88">
            <v>2213</v>
          </cell>
          <cell r="H88">
            <v>605</v>
          </cell>
          <cell r="I88">
            <v>4572</v>
          </cell>
        </row>
        <row r="89">
          <cell r="C89" t="str">
            <v>E06000006</v>
          </cell>
          <cell r="D89" t="str">
            <v>321</v>
          </cell>
          <cell r="E89" t="str">
            <v>Halton UA</v>
          </cell>
          <cell r="F89">
            <v>419</v>
          </cell>
          <cell r="G89">
            <v>107</v>
          </cell>
          <cell r="H89">
            <v>64</v>
          </cell>
          <cell r="I89">
            <v>590</v>
          </cell>
        </row>
        <row r="90">
          <cell r="C90" t="str">
            <v>E08000011</v>
          </cell>
          <cell r="D90" t="str">
            <v>315</v>
          </cell>
          <cell r="E90" t="str">
            <v>Knowsley</v>
          </cell>
          <cell r="F90">
            <v>449</v>
          </cell>
          <cell r="G90">
            <v>115</v>
          </cell>
          <cell r="H90">
            <v>0</v>
          </cell>
          <cell r="I90">
            <v>564</v>
          </cell>
        </row>
        <row r="91">
          <cell r="C91" t="str">
            <v>E10000017</v>
          </cell>
          <cell r="D91" t="str">
            <v>323</v>
          </cell>
          <cell r="E91" t="str">
            <v>Lancashire</v>
          </cell>
          <cell r="F91">
            <v>1922</v>
          </cell>
          <cell r="G91">
            <v>2218</v>
          </cell>
          <cell r="H91">
            <v>371</v>
          </cell>
          <cell r="I91">
            <v>4511</v>
          </cell>
        </row>
        <row r="92">
          <cell r="C92" t="str">
            <v>E08000012</v>
          </cell>
          <cell r="D92" t="str">
            <v>316</v>
          </cell>
          <cell r="E92" t="str">
            <v>Liverpool</v>
          </cell>
          <cell r="F92">
            <v>951</v>
          </cell>
          <cell r="G92">
            <v>522</v>
          </cell>
          <cell r="H92">
            <v>6</v>
          </cell>
          <cell r="I92">
            <v>1479</v>
          </cell>
        </row>
        <row r="93">
          <cell r="C93" t="str">
            <v>E08000003</v>
          </cell>
          <cell r="D93" t="str">
            <v>306</v>
          </cell>
          <cell r="E93" t="str">
            <v>Manchester</v>
          </cell>
          <cell r="F93">
            <v>792</v>
          </cell>
          <cell r="G93">
            <v>850</v>
          </cell>
          <cell r="H93">
            <v>85</v>
          </cell>
          <cell r="I93">
            <v>1727</v>
          </cell>
        </row>
        <row r="94">
          <cell r="C94" t="str">
            <v>E08000004</v>
          </cell>
          <cell r="D94" t="str">
            <v>307</v>
          </cell>
          <cell r="E94" t="str">
            <v>Oldham</v>
          </cell>
          <cell r="F94">
            <v>180</v>
          </cell>
          <cell r="G94">
            <v>121</v>
          </cell>
          <cell r="H94">
            <v>0</v>
          </cell>
          <cell r="I94">
            <v>301</v>
          </cell>
        </row>
        <row r="95">
          <cell r="C95" t="str">
            <v>E08000005</v>
          </cell>
          <cell r="D95" t="str">
            <v>308</v>
          </cell>
          <cell r="E95" t="str">
            <v>Rochdale</v>
          </cell>
          <cell r="F95">
            <v>181</v>
          </cell>
          <cell r="G95">
            <v>78</v>
          </cell>
          <cell r="H95">
            <v>0</v>
          </cell>
          <cell r="I95">
            <v>259</v>
          </cell>
        </row>
        <row r="96">
          <cell r="C96" t="str">
            <v>E08000006</v>
          </cell>
          <cell r="D96" t="str">
            <v>309</v>
          </cell>
          <cell r="E96" t="str">
            <v>Salford</v>
          </cell>
          <cell r="F96">
            <v>277</v>
          </cell>
          <cell r="G96">
            <v>182</v>
          </cell>
          <cell r="H96">
            <v>40</v>
          </cell>
          <cell r="I96">
            <v>499</v>
          </cell>
        </row>
        <row r="97">
          <cell r="C97" t="str">
            <v>E08000014</v>
          </cell>
          <cell r="D97" t="str">
            <v>317</v>
          </cell>
          <cell r="E97" t="str">
            <v>Sefton</v>
          </cell>
          <cell r="F97">
            <v>766</v>
          </cell>
          <cell r="G97">
            <v>85</v>
          </cell>
          <cell r="H97">
            <v>61</v>
          </cell>
          <cell r="I97">
            <v>912</v>
          </cell>
        </row>
        <row r="98">
          <cell r="C98" t="str">
            <v>E08000013</v>
          </cell>
          <cell r="D98" t="str">
            <v>318</v>
          </cell>
          <cell r="E98" t="str">
            <v>St Helens</v>
          </cell>
          <cell r="F98">
            <v>328</v>
          </cell>
          <cell r="G98">
            <v>117</v>
          </cell>
          <cell r="H98">
            <v>27</v>
          </cell>
          <cell r="I98">
            <v>472</v>
          </cell>
        </row>
        <row r="99">
          <cell r="C99" t="str">
            <v>E08000007</v>
          </cell>
          <cell r="D99" t="str">
            <v>310</v>
          </cell>
          <cell r="E99" t="str">
            <v>Stockport</v>
          </cell>
          <cell r="F99">
            <v>473</v>
          </cell>
          <cell r="G99">
            <v>602</v>
          </cell>
          <cell r="H99">
            <v>49</v>
          </cell>
          <cell r="I99">
            <v>1124</v>
          </cell>
        </row>
        <row r="100">
          <cell r="C100" t="str">
            <v>E08000008</v>
          </cell>
          <cell r="D100" t="str">
            <v>311</v>
          </cell>
          <cell r="E100" t="str">
            <v>Tameside</v>
          </cell>
          <cell r="F100">
            <v>497</v>
          </cell>
          <cell r="G100">
            <v>342</v>
          </cell>
          <cell r="H100">
            <v>0</v>
          </cell>
          <cell r="I100">
            <v>839</v>
          </cell>
        </row>
        <row r="101">
          <cell r="C101" t="str">
            <v>E08000009</v>
          </cell>
          <cell r="D101" t="str">
            <v>312</v>
          </cell>
          <cell r="E101" t="str">
            <v>Trafford</v>
          </cell>
          <cell r="F101">
            <v>716</v>
          </cell>
          <cell r="G101">
            <v>824</v>
          </cell>
          <cell r="H101">
            <v>4</v>
          </cell>
          <cell r="I101">
            <v>1544</v>
          </cell>
        </row>
        <row r="102">
          <cell r="C102" t="str">
            <v>E06000007</v>
          </cell>
          <cell r="D102" t="str">
            <v>322</v>
          </cell>
          <cell r="E102" t="str">
            <v>Warrington UA</v>
          </cell>
          <cell r="F102">
            <v>350</v>
          </cell>
          <cell r="G102">
            <v>276</v>
          </cell>
          <cell r="H102">
            <v>66</v>
          </cell>
          <cell r="I102">
            <v>692</v>
          </cell>
        </row>
        <row r="103">
          <cell r="C103" t="str">
            <v>E08000010</v>
          </cell>
          <cell r="D103" t="str">
            <v>313</v>
          </cell>
          <cell r="E103" t="str">
            <v>Wigan</v>
          </cell>
          <cell r="F103">
            <v>271</v>
          </cell>
          <cell r="G103">
            <v>286</v>
          </cell>
          <cell r="H103">
            <v>21</v>
          </cell>
          <cell r="I103">
            <v>578</v>
          </cell>
        </row>
        <row r="104">
          <cell r="C104" t="str">
            <v>E08000015</v>
          </cell>
          <cell r="D104" t="str">
            <v>319</v>
          </cell>
          <cell r="E104" t="str">
            <v>Wirral</v>
          </cell>
          <cell r="F104">
            <v>331</v>
          </cell>
          <cell r="G104">
            <v>418</v>
          </cell>
          <cell r="H104">
            <v>7</v>
          </cell>
          <cell r="I104">
            <v>756</v>
          </cell>
        </row>
        <row r="105">
          <cell r="C105" t="str">
            <v>E06000036</v>
          </cell>
          <cell r="D105" t="str">
            <v>614</v>
          </cell>
          <cell r="E105" t="str">
            <v>Bracknell Forest UA</v>
          </cell>
          <cell r="F105">
            <v>200</v>
          </cell>
          <cell r="G105">
            <v>118</v>
          </cell>
          <cell r="H105">
            <v>45</v>
          </cell>
          <cell r="I105">
            <v>363</v>
          </cell>
        </row>
        <row r="106">
          <cell r="C106" t="str">
            <v>E06000043</v>
          </cell>
          <cell r="D106" t="str">
            <v>816</v>
          </cell>
          <cell r="E106" t="str">
            <v>Brighton &amp; Hove UA</v>
          </cell>
          <cell r="F106">
            <v>555</v>
          </cell>
          <cell r="G106">
            <v>208</v>
          </cell>
          <cell r="H106">
            <v>158</v>
          </cell>
          <cell r="I106">
            <v>921</v>
          </cell>
        </row>
        <row r="107">
          <cell r="C107" t="str">
            <v>E10000002</v>
          </cell>
          <cell r="D107" t="str">
            <v>612</v>
          </cell>
          <cell r="E107" t="str">
            <v>Buckinghamshire</v>
          </cell>
          <cell r="F107">
            <v>1220</v>
          </cell>
          <cell r="G107">
            <v>298</v>
          </cell>
          <cell r="H107">
            <v>15</v>
          </cell>
          <cell r="I107">
            <v>1533</v>
          </cell>
        </row>
        <row r="108">
          <cell r="C108" t="str">
            <v>E10000011</v>
          </cell>
          <cell r="D108" t="str">
            <v>815</v>
          </cell>
          <cell r="E108" t="str">
            <v>East Sussex</v>
          </cell>
          <cell r="F108">
            <v>1310</v>
          </cell>
          <cell r="G108">
            <v>995</v>
          </cell>
          <cell r="H108">
            <v>93</v>
          </cell>
          <cell r="I108">
            <v>2398</v>
          </cell>
        </row>
        <row r="109">
          <cell r="C109" t="str">
            <v>E10000014</v>
          </cell>
          <cell r="D109" t="str">
            <v>812</v>
          </cell>
          <cell r="E109" t="str">
            <v>Hampshire</v>
          </cell>
          <cell r="F109">
            <v>3505</v>
          </cell>
          <cell r="G109">
            <v>4638</v>
          </cell>
          <cell r="H109">
            <v>654</v>
          </cell>
          <cell r="I109">
            <v>8797</v>
          </cell>
        </row>
        <row r="110">
          <cell r="C110" t="str">
            <v>E06000046</v>
          </cell>
          <cell r="D110" t="str">
            <v>803</v>
          </cell>
          <cell r="E110" t="str">
            <v>Isle Of Wight UA</v>
          </cell>
          <cell r="F110">
            <v>42</v>
          </cell>
          <cell r="G110">
            <v>40</v>
          </cell>
          <cell r="H110">
            <v>0</v>
          </cell>
          <cell r="I110">
            <v>82</v>
          </cell>
        </row>
        <row r="111">
          <cell r="C111" t="str">
            <v>E10000016</v>
          </cell>
          <cell r="D111" t="str">
            <v>820</v>
          </cell>
          <cell r="E111" t="str">
            <v>Kent</v>
          </cell>
          <cell r="F111">
            <v>2506</v>
          </cell>
          <cell r="G111">
            <v>1476</v>
          </cell>
          <cell r="H111">
            <v>108</v>
          </cell>
          <cell r="I111">
            <v>4090</v>
          </cell>
        </row>
        <row r="112">
          <cell r="C112" t="str">
            <v>E06000035</v>
          </cell>
          <cell r="D112" t="str">
            <v>821</v>
          </cell>
          <cell r="E112" t="str">
            <v>Medway Towns UA</v>
          </cell>
          <cell r="F112">
            <v>337</v>
          </cell>
          <cell r="G112">
            <v>82</v>
          </cell>
          <cell r="H112">
            <v>25</v>
          </cell>
          <cell r="I112">
            <v>444</v>
          </cell>
        </row>
        <row r="113">
          <cell r="C113" t="str">
            <v>E06000042</v>
          </cell>
          <cell r="D113" t="str">
            <v>613</v>
          </cell>
          <cell r="E113" t="str">
            <v>Milton Keynes UA</v>
          </cell>
          <cell r="F113">
            <v>1157</v>
          </cell>
          <cell r="G113">
            <v>199</v>
          </cell>
          <cell r="H113">
            <v>118</v>
          </cell>
          <cell r="I113">
            <v>1474</v>
          </cell>
        </row>
        <row r="114">
          <cell r="C114" t="str">
            <v>E10000025</v>
          </cell>
          <cell r="D114" t="str">
            <v>608</v>
          </cell>
          <cell r="E114" t="str">
            <v>Oxfordshire</v>
          </cell>
          <cell r="F114">
            <v>1867</v>
          </cell>
          <cell r="G114">
            <v>713</v>
          </cell>
          <cell r="H114">
            <v>1390</v>
          </cell>
          <cell r="I114">
            <v>3970</v>
          </cell>
        </row>
        <row r="115">
          <cell r="C115" t="str">
            <v>E06000044</v>
          </cell>
          <cell r="D115" t="str">
            <v>813</v>
          </cell>
          <cell r="E115" t="str">
            <v>Portsmouth UA</v>
          </cell>
          <cell r="F115">
            <v>270</v>
          </cell>
          <cell r="G115">
            <v>285</v>
          </cell>
          <cell r="H115">
            <v>35</v>
          </cell>
          <cell r="I115">
            <v>590</v>
          </cell>
        </row>
        <row r="116">
          <cell r="C116" t="str">
            <v>E06000038</v>
          </cell>
          <cell r="D116" t="str">
            <v>616</v>
          </cell>
          <cell r="E116" t="str">
            <v>Reading UA</v>
          </cell>
          <cell r="F116">
            <v>363</v>
          </cell>
          <cell r="G116">
            <v>238</v>
          </cell>
          <cell r="H116">
            <v>46</v>
          </cell>
          <cell r="I116">
            <v>647</v>
          </cell>
        </row>
        <row r="117">
          <cell r="C117" t="str">
            <v>E06000039</v>
          </cell>
          <cell r="D117" t="str">
            <v>617</v>
          </cell>
          <cell r="E117" t="str">
            <v>Slough UA</v>
          </cell>
          <cell r="F117">
            <v>222</v>
          </cell>
          <cell r="G117">
            <v>16</v>
          </cell>
          <cell r="H117">
            <v>0</v>
          </cell>
          <cell r="I117">
            <v>238</v>
          </cell>
        </row>
        <row r="118">
          <cell r="C118" t="str">
            <v>E06000045</v>
          </cell>
          <cell r="D118" t="str">
            <v>814</v>
          </cell>
          <cell r="E118" t="str">
            <v>Southampton UA</v>
          </cell>
          <cell r="F118">
            <v>640</v>
          </cell>
          <cell r="G118">
            <v>687</v>
          </cell>
          <cell r="H118">
            <v>127</v>
          </cell>
          <cell r="I118">
            <v>1454</v>
          </cell>
        </row>
        <row r="119">
          <cell r="C119" t="str">
            <v>E10000030</v>
          </cell>
          <cell r="D119" t="str">
            <v>805</v>
          </cell>
          <cell r="E119" t="str">
            <v>Surrey</v>
          </cell>
          <cell r="F119">
            <v>2048</v>
          </cell>
          <cell r="G119">
            <v>668</v>
          </cell>
          <cell r="H119">
            <v>106</v>
          </cell>
          <cell r="I119">
            <v>2822</v>
          </cell>
        </row>
        <row r="120">
          <cell r="C120" t="str">
            <v>E06000037</v>
          </cell>
          <cell r="D120" t="str">
            <v>615</v>
          </cell>
          <cell r="E120" t="str">
            <v>West Berkshire UA</v>
          </cell>
          <cell r="F120">
            <v>259</v>
          </cell>
          <cell r="G120">
            <v>158</v>
          </cell>
          <cell r="H120">
            <v>196</v>
          </cell>
          <cell r="I120">
            <v>613</v>
          </cell>
        </row>
        <row r="121">
          <cell r="C121" t="str">
            <v>E10000032</v>
          </cell>
          <cell r="D121" t="str">
            <v>807</v>
          </cell>
          <cell r="E121" t="str">
            <v>West Sussex</v>
          </cell>
          <cell r="F121">
            <v>2734</v>
          </cell>
          <cell r="G121">
            <v>852</v>
          </cell>
          <cell r="H121">
            <v>120</v>
          </cell>
          <cell r="I121">
            <v>3706</v>
          </cell>
        </row>
        <row r="122">
          <cell r="C122" t="str">
            <v>E06000040</v>
          </cell>
          <cell r="D122" t="str">
            <v>618</v>
          </cell>
          <cell r="E122" t="str">
            <v>Windsor &amp; Maidenhead UA</v>
          </cell>
          <cell r="F122">
            <v>420</v>
          </cell>
          <cell r="G122">
            <v>113</v>
          </cell>
          <cell r="H122">
            <v>23</v>
          </cell>
          <cell r="I122">
            <v>556</v>
          </cell>
        </row>
        <row r="123">
          <cell r="C123" t="str">
            <v>E06000041</v>
          </cell>
          <cell r="D123" t="str">
            <v>619</v>
          </cell>
          <cell r="E123" t="str">
            <v>Wokingham UA</v>
          </cell>
          <cell r="F123">
            <v>205</v>
          </cell>
          <cell r="G123">
            <v>84</v>
          </cell>
          <cell r="H123">
            <v>26</v>
          </cell>
          <cell r="I123">
            <v>315</v>
          </cell>
        </row>
        <row r="124">
          <cell r="C124" t="str">
            <v>E06000022</v>
          </cell>
          <cell r="D124" t="str">
            <v>908</v>
          </cell>
          <cell r="E124" t="str">
            <v>Bath &amp; North East Somerset UA</v>
          </cell>
          <cell r="F124">
            <v>347</v>
          </cell>
          <cell r="G124">
            <v>140</v>
          </cell>
          <cell r="H124">
            <v>0</v>
          </cell>
          <cell r="I124">
            <v>487</v>
          </cell>
        </row>
        <row r="125">
          <cell r="C125" t="str">
            <v>E06000028</v>
          </cell>
          <cell r="D125" t="str">
            <v>810</v>
          </cell>
          <cell r="E125" t="str">
            <v>Bournemouth UA</v>
          </cell>
          <cell r="F125">
            <v>635</v>
          </cell>
          <cell r="G125">
            <v>44</v>
          </cell>
          <cell r="H125">
            <v>79</v>
          </cell>
          <cell r="I125">
            <v>758</v>
          </cell>
        </row>
        <row r="126">
          <cell r="C126" t="str">
            <v>E06000023</v>
          </cell>
          <cell r="D126" t="str">
            <v>909</v>
          </cell>
          <cell r="E126" t="str">
            <v>Bristol UA</v>
          </cell>
          <cell r="F126">
            <v>641</v>
          </cell>
          <cell r="G126">
            <v>1141</v>
          </cell>
          <cell r="H126">
            <v>217</v>
          </cell>
          <cell r="I126">
            <v>1999</v>
          </cell>
        </row>
        <row r="127">
          <cell r="C127" t="str">
            <v>E06000052</v>
          </cell>
          <cell r="D127" t="str">
            <v>902</v>
          </cell>
          <cell r="E127" t="str">
            <v>Cornwall</v>
          </cell>
          <cell r="F127">
            <v>1700</v>
          </cell>
          <cell r="G127">
            <v>1838</v>
          </cell>
          <cell r="H127">
            <v>56</v>
          </cell>
          <cell r="I127">
            <v>3594</v>
          </cell>
        </row>
        <row r="128">
          <cell r="C128" t="str">
            <v>E10000008</v>
          </cell>
          <cell r="D128" t="str">
            <v>912</v>
          </cell>
          <cell r="E128" t="str">
            <v>Devon</v>
          </cell>
          <cell r="F128">
            <v>2196</v>
          </cell>
          <cell r="G128">
            <v>843</v>
          </cell>
          <cell r="H128">
            <v>157</v>
          </cell>
          <cell r="I128">
            <v>3196</v>
          </cell>
        </row>
        <row r="129">
          <cell r="C129" t="str">
            <v>E10000009</v>
          </cell>
          <cell r="D129" t="str">
            <v>809</v>
          </cell>
          <cell r="E129" t="str">
            <v>Dorset</v>
          </cell>
          <cell r="F129">
            <v>1203</v>
          </cell>
          <cell r="G129">
            <v>754</v>
          </cell>
          <cell r="H129">
            <v>68</v>
          </cell>
          <cell r="I129">
            <v>2025</v>
          </cell>
        </row>
        <row r="130">
          <cell r="C130" t="str">
            <v>E10000013</v>
          </cell>
          <cell r="D130" t="str">
            <v>904</v>
          </cell>
          <cell r="E130" t="str">
            <v>Gloucestershire</v>
          </cell>
          <cell r="F130">
            <v>618</v>
          </cell>
          <cell r="G130">
            <v>633</v>
          </cell>
          <cell r="H130">
            <v>138</v>
          </cell>
          <cell r="I130">
            <v>1389</v>
          </cell>
        </row>
        <row r="131">
          <cell r="C131" t="str">
            <v>E06000024</v>
          </cell>
          <cell r="D131" t="str">
            <v>910</v>
          </cell>
          <cell r="E131" t="str">
            <v>North Somerset UA</v>
          </cell>
          <cell r="F131">
            <v>214</v>
          </cell>
          <cell r="G131">
            <v>131</v>
          </cell>
          <cell r="H131">
            <v>37</v>
          </cell>
          <cell r="I131">
            <v>382</v>
          </cell>
        </row>
        <row r="132">
          <cell r="C132" t="str">
            <v>E06000026</v>
          </cell>
          <cell r="D132" t="str">
            <v>913</v>
          </cell>
          <cell r="E132" t="str">
            <v>Plymouth UA</v>
          </cell>
          <cell r="F132">
            <v>1001</v>
          </cell>
          <cell r="G132">
            <v>706</v>
          </cell>
          <cell r="H132">
            <v>8</v>
          </cell>
          <cell r="I132">
            <v>1715</v>
          </cell>
        </row>
        <row r="133">
          <cell r="C133" t="str">
            <v>E06000029</v>
          </cell>
          <cell r="D133" t="str">
            <v>811</v>
          </cell>
          <cell r="E133" t="str">
            <v>Poole UA</v>
          </cell>
          <cell r="F133">
            <v>486</v>
          </cell>
          <cell r="G133">
            <v>0</v>
          </cell>
          <cell r="H133">
            <v>97</v>
          </cell>
          <cell r="I133">
            <v>583</v>
          </cell>
        </row>
        <row r="134">
          <cell r="C134" t="str">
            <v>E10000027</v>
          </cell>
          <cell r="D134" t="str">
            <v>905</v>
          </cell>
          <cell r="E134" t="str">
            <v>Somerset</v>
          </cell>
          <cell r="F134">
            <v>708</v>
          </cell>
          <cell r="G134">
            <v>1059</v>
          </cell>
          <cell r="H134">
            <v>82</v>
          </cell>
          <cell r="I134">
            <v>1849</v>
          </cell>
        </row>
        <row r="135">
          <cell r="C135" t="str">
            <v>E06000025</v>
          </cell>
          <cell r="D135" t="str">
            <v>911</v>
          </cell>
          <cell r="E135" t="str">
            <v>South Gloucestershire UA</v>
          </cell>
          <cell r="F135">
            <v>364</v>
          </cell>
          <cell r="G135">
            <v>334</v>
          </cell>
          <cell r="H135">
            <v>44</v>
          </cell>
          <cell r="I135">
            <v>742</v>
          </cell>
        </row>
        <row r="136">
          <cell r="C136" t="str">
            <v>E06000030</v>
          </cell>
          <cell r="D136" t="str">
            <v>819</v>
          </cell>
          <cell r="E136" t="str">
            <v>Swindon UA</v>
          </cell>
          <cell r="F136">
            <v>468</v>
          </cell>
          <cell r="G136">
            <v>182</v>
          </cell>
          <cell r="H136">
            <v>0</v>
          </cell>
          <cell r="I136">
            <v>650</v>
          </cell>
        </row>
        <row r="137">
          <cell r="C137" t="str">
            <v>E06000027</v>
          </cell>
          <cell r="D137" t="str">
            <v>914</v>
          </cell>
          <cell r="E137" t="str">
            <v>Torbay UA</v>
          </cell>
          <cell r="F137">
            <v>283</v>
          </cell>
          <cell r="G137">
            <v>87</v>
          </cell>
          <cell r="H137">
            <v>35</v>
          </cell>
          <cell r="I137">
            <v>405</v>
          </cell>
        </row>
        <row r="138">
          <cell r="C138" t="str">
            <v>E06000054</v>
          </cell>
          <cell r="D138" t="str">
            <v>817</v>
          </cell>
          <cell r="E138" t="str">
            <v>Wiltshire</v>
          </cell>
          <cell r="F138">
            <v>1082</v>
          </cell>
          <cell r="G138">
            <v>926</v>
          </cell>
          <cell r="H138">
            <v>126</v>
          </cell>
          <cell r="I138">
            <v>2134</v>
          </cell>
        </row>
        <row r="139">
          <cell r="C139" t="str">
            <v>E08000025</v>
          </cell>
          <cell r="D139" t="str">
            <v>406</v>
          </cell>
          <cell r="E139" t="str">
            <v>Birmingham</v>
          </cell>
          <cell r="F139">
            <v>1670</v>
          </cell>
          <cell r="G139">
            <v>2930</v>
          </cell>
          <cell r="H139">
            <v>254</v>
          </cell>
          <cell r="I139">
            <v>4854</v>
          </cell>
        </row>
        <row r="140">
          <cell r="C140" t="str">
            <v>E08000026</v>
          </cell>
          <cell r="D140" t="str">
            <v>407</v>
          </cell>
          <cell r="E140" t="str">
            <v>Coventry</v>
          </cell>
          <cell r="F140">
            <v>937</v>
          </cell>
          <cell r="G140">
            <v>66</v>
          </cell>
          <cell r="H140">
            <v>132</v>
          </cell>
          <cell r="I140">
            <v>1135</v>
          </cell>
        </row>
        <row r="141">
          <cell r="C141" t="str">
            <v>E08000027</v>
          </cell>
          <cell r="D141" t="str">
            <v>408</v>
          </cell>
          <cell r="E141" t="str">
            <v>Dudley</v>
          </cell>
          <cell r="F141">
            <v>295</v>
          </cell>
          <cell r="G141">
            <v>598</v>
          </cell>
          <cell r="H141">
            <v>313</v>
          </cell>
          <cell r="I141">
            <v>1206</v>
          </cell>
        </row>
        <row r="142">
          <cell r="C142" t="str">
            <v>E06000019</v>
          </cell>
          <cell r="D142" t="str">
            <v>415</v>
          </cell>
          <cell r="E142" t="str">
            <v>Herefordshire UA</v>
          </cell>
          <cell r="F142">
            <v>417</v>
          </cell>
          <cell r="G142">
            <v>117</v>
          </cell>
          <cell r="H142">
            <v>7</v>
          </cell>
          <cell r="I142">
            <v>541</v>
          </cell>
        </row>
        <row r="143">
          <cell r="C143" t="str">
            <v>E08000028</v>
          </cell>
          <cell r="D143" t="str">
            <v>409</v>
          </cell>
          <cell r="E143" t="str">
            <v>Sandwell</v>
          </cell>
          <cell r="F143">
            <v>159</v>
          </cell>
          <cell r="G143">
            <v>204</v>
          </cell>
          <cell r="H143">
            <v>30</v>
          </cell>
          <cell r="I143">
            <v>393</v>
          </cell>
        </row>
        <row r="144">
          <cell r="C144" t="str">
            <v>E06000051</v>
          </cell>
          <cell r="D144" t="str">
            <v>417</v>
          </cell>
          <cell r="E144" t="str">
            <v>Shropshire</v>
          </cell>
          <cell r="F144">
            <v>518</v>
          </cell>
          <cell r="G144">
            <v>95</v>
          </cell>
          <cell r="H144">
            <v>40</v>
          </cell>
          <cell r="I144">
            <v>653</v>
          </cell>
        </row>
        <row r="145">
          <cell r="C145" t="str">
            <v>E08000029</v>
          </cell>
          <cell r="D145" t="str">
            <v>410</v>
          </cell>
          <cell r="E145" t="str">
            <v>Solihull</v>
          </cell>
          <cell r="F145">
            <v>294</v>
          </cell>
          <cell r="G145">
            <v>75</v>
          </cell>
          <cell r="H145">
            <v>34</v>
          </cell>
          <cell r="I145">
            <v>403</v>
          </cell>
        </row>
        <row r="146">
          <cell r="C146" t="str">
            <v>E10000028</v>
          </cell>
          <cell r="D146" t="str">
            <v>413</v>
          </cell>
          <cell r="E146" t="str">
            <v>Staffordshire</v>
          </cell>
          <cell r="F146">
            <v>1774</v>
          </cell>
          <cell r="G146">
            <v>1740</v>
          </cell>
          <cell r="H146">
            <v>141</v>
          </cell>
          <cell r="I146">
            <v>3655</v>
          </cell>
        </row>
        <row r="147">
          <cell r="C147" t="str">
            <v>E06000021</v>
          </cell>
          <cell r="D147" t="str">
            <v>414</v>
          </cell>
          <cell r="E147" t="str">
            <v>Stoke-On-Trent UA</v>
          </cell>
          <cell r="F147">
            <v>1136</v>
          </cell>
          <cell r="G147">
            <v>110</v>
          </cell>
          <cell r="H147">
            <v>65</v>
          </cell>
          <cell r="I147">
            <v>1311</v>
          </cell>
        </row>
        <row r="148">
          <cell r="C148" t="str">
            <v>E06000020</v>
          </cell>
          <cell r="D148" t="str">
            <v>418</v>
          </cell>
          <cell r="E148" t="str">
            <v>Telford &amp; Wrekin UA</v>
          </cell>
          <cell r="F148">
            <v>153</v>
          </cell>
          <cell r="G148">
            <v>58</v>
          </cell>
          <cell r="H148">
            <v>48</v>
          </cell>
          <cell r="I148">
            <v>259</v>
          </cell>
        </row>
        <row r="149">
          <cell r="C149" t="str">
            <v>E08000030</v>
          </cell>
          <cell r="D149" t="str">
            <v>411</v>
          </cell>
          <cell r="E149" t="str">
            <v>Walsall</v>
          </cell>
          <cell r="F149">
            <v>212</v>
          </cell>
          <cell r="G149">
            <v>317</v>
          </cell>
          <cell r="H149">
            <v>26</v>
          </cell>
          <cell r="I149">
            <v>555</v>
          </cell>
        </row>
        <row r="150">
          <cell r="C150" t="str">
            <v>E10000031</v>
          </cell>
          <cell r="D150" t="str">
            <v>404</v>
          </cell>
          <cell r="E150" t="str">
            <v>Warwickshire</v>
          </cell>
          <cell r="F150">
            <v>738</v>
          </cell>
          <cell r="G150">
            <v>1169</v>
          </cell>
          <cell r="H150">
            <v>0</v>
          </cell>
          <cell r="I150">
            <v>1907</v>
          </cell>
        </row>
        <row r="151">
          <cell r="C151" t="str">
            <v>E08000031</v>
          </cell>
          <cell r="D151" t="str">
            <v>412</v>
          </cell>
          <cell r="E151" t="str">
            <v>Wolverhampton</v>
          </cell>
          <cell r="F151">
            <v>238</v>
          </cell>
          <cell r="G151">
            <v>347</v>
          </cell>
          <cell r="H151">
            <v>80</v>
          </cell>
          <cell r="I151">
            <v>665</v>
          </cell>
        </row>
        <row r="152">
          <cell r="C152" t="str">
            <v>E10000034</v>
          </cell>
          <cell r="D152" t="str">
            <v>416</v>
          </cell>
          <cell r="E152" t="str">
            <v>Worcestershire</v>
          </cell>
          <cell r="F152">
            <v>1309</v>
          </cell>
          <cell r="G152">
            <v>574</v>
          </cell>
          <cell r="H152">
            <v>506</v>
          </cell>
          <cell r="I152">
            <v>2389</v>
          </cell>
        </row>
        <row r="153">
          <cell r="C153" t="str">
            <v>E08000016</v>
          </cell>
          <cell r="D153" t="str">
            <v>204</v>
          </cell>
          <cell r="E153" t="str">
            <v>Barnsley</v>
          </cell>
          <cell r="F153">
            <v>41</v>
          </cell>
          <cell r="G153">
            <v>25</v>
          </cell>
          <cell r="H153">
            <v>10</v>
          </cell>
          <cell r="I153">
            <v>76</v>
          </cell>
        </row>
        <row r="154">
          <cell r="C154" t="str">
            <v>E08000032</v>
          </cell>
          <cell r="D154" t="str">
            <v>209</v>
          </cell>
          <cell r="E154" t="str">
            <v>Bradford</v>
          </cell>
          <cell r="F154">
            <v>381</v>
          </cell>
          <cell r="G154">
            <v>195</v>
          </cell>
          <cell r="H154">
            <v>0</v>
          </cell>
          <cell r="I154">
            <v>576</v>
          </cell>
        </row>
        <row r="155">
          <cell r="C155" t="str">
            <v>E08000033</v>
          </cell>
          <cell r="D155" t="str">
            <v>210</v>
          </cell>
          <cell r="E155" t="str">
            <v>Calderdale</v>
          </cell>
          <cell r="F155">
            <v>108</v>
          </cell>
          <cell r="G155">
            <v>158</v>
          </cell>
          <cell r="H155">
            <v>101</v>
          </cell>
          <cell r="I155">
            <v>367</v>
          </cell>
        </row>
        <row r="156">
          <cell r="C156" t="str">
            <v>E08000017</v>
          </cell>
          <cell r="D156" t="str">
            <v>205</v>
          </cell>
          <cell r="E156" t="str">
            <v>Doncaster</v>
          </cell>
          <cell r="F156">
            <v>123</v>
          </cell>
          <cell r="G156">
            <v>323</v>
          </cell>
          <cell r="H156">
            <v>143</v>
          </cell>
          <cell r="I156">
            <v>589</v>
          </cell>
        </row>
        <row r="157">
          <cell r="C157" t="str">
            <v>E06000011</v>
          </cell>
          <cell r="D157" t="str">
            <v>214</v>
          </cell>
          <cell r="E157" t="str">
            <v>East Riding Of Yorkshire UA</v>
          </cell>
          <cell r="F157">
            <v>454</v>
          </cell>
          <cell r="G157">
            <v>286</v>
          </cell>
          <cell r="H157">
            <v>20</v>
          </cell>
          <cell r="I157">
            <v>760</v>
          </cell>
        </row>
        <row r="158">
          <cell r="C158" t="str">
            <v>E06000010</v>
          </cell>
          <cell r="D158" t="str">
            <v>215</v>
          </cell>
          <cell r="E158" t="str">
            <v>Kingston Upon Hull UA</v>
          </cell>
          <cell r="F158">
            <v>413</v>
          </cell>
          <cell r="G158">
            <v>356</v>
          </cell>
          <cell r="H158">
            <v>30</v>
          </cell>
          <cell r="I158">
            <v>799</v>
          </cell>
        </row>
        <row r="159">
          <cell r="C159" t="str">
            <v>E08000034</v>
          </cell>
          <cell r="D159" t="str">
            <v>211</v>
          </cell>
          <cell r="E159" t="str">
            <v>Kirklees</v>
          </cell>
          <cell r="F159">
            <v>455</v>
          </cell>
          <cell r="G159">
            <v>210</v>
          </cell>
          <cell r="H159">
            <v>78</v>
          </cell>
          <cell r="I159">
            <v>743</v>
          </cell>
        </row>
        <row r="160">
          <cell r="C160" t="str">
            <v>E08000035</v>
          </cell>
          <cell r="D160" t="str">
            <v>212</v>
          </cell>
          <cell r="E160" t="str">
            <v>Leeds</v>
          </cell>
          <cell r="F160">
            <v>2341</v>
          </cell>
          <cell r="G160">
            <v>1017</v>
          </cell>
          <cell r="H160">
            <v>90</v>
          </cell>
          <cell r="I160">
            <v>3448</v>
          </cell>
        </row>
        <row r="161">
          <cell r="C161" t="str">
            <v>E06000012</v>
          </cell>
          <cell r="D161" t="str">
            <v>216</v>
          </cell>
          <cell r="E161" t="str">
            <v>North East Lincolnshire UA</v>
          </cell>
          <cell r="F161">
            <v>147</v>
          </cell>
          <cell r="G161">
            <v>16</v>
          </cell>
          <cell r="H161">
            <v>0</v>
          </cell>
          <cell r="I161">
            <v>163</v>
          </cell>
        </row>
        <row r="162">
          <cell r="C162" t="str">
            <v>E06000013</v>
          </cell>
          <cell r="D162" t="str">
            <v>217</v>
          </cell>
          <cell r="E162" t="str">
            <v>North Lincolnshire UA</v>
          </cell>
          <cell r="F162">
            <v>118</v>
          </cell>
          <cell r="G162">
            <v>97</v>
          </cell>
          <cell r="H162">
            <v>44</v>
          </cell>
          <cell r="I162">
            <v>259</v>
          </cell>
        </row>
        <row r="163">
          <cell r="C163" t="str">
            <v>E10000023</v>
          </cell>
          <cell r="D163" t="str">
            <v>218</v>
          </cell>
          <cell r="E163" t="str">
            <v>North Yorkshire</v>
          </cell>
          <cell r="F163">
            <v>1044</v>
          </cell>
          <cell r="G163">
            <v>785</v>
          </cell>
          <cell r="H163">
            <v>161</v>
          </cell>
          <cell r="I163">
            <v>1990</v>
          </cell>
        </row>
        <row r="164">
          <cell r="C164" t="str">
            <v>E08000018</v>
          </cell>
          <cell r="D164" t="str">
            <v>206</v>
          </cell>
          <cell r="E164" t="str">
            <v>Rotherham</v>
          </cell>
          <cell r="F164">
            <v>530</v>
          </cell>
          <cell r="G164">
            <v>105</v>
          </cell>
          <cell r="H164">
            <v>39</v>
          </cell>
          <cell r="I164">
            <v>674</v>
          </cell>
        </row>
        <row r="165">
          <cell r="C165" t="str">
            <v>E08000019</v>
          </cell>
          <cell r="D165" t="str">
            <v>207</v>
          </cell>
          <cell r="E165" t="str">
            <v>Sheffield</v>
          </cell>
          <cell r="F165">
            <v>1306</v>
          </cell>
          <cell r="G165">
            <v>494</v>
          </cell>
          <cell r="H165">
            <v>169</v>
          </cell>
          <cell r="I165">
            <v>1969</v>
          </cell>
        </row>
        <row r="166">
          <cell r="C166" t="str">
            <v>E08000036</v>
          </cell>
          <cell r="D166" t="str">
            <v>213</v>
          </cell>
          <cell r="E166" t="str">
            <v>Wakefield</v>
          </cell>
          <cell r="F166">
            <v>886</v>
          </cell>
          <cell r="G166">
            <v>22</v>
          </cell>
          <cell r="H166">
            <v>14</v>
          </cell>
          <cell r="I166">
            <v>922</v>
          </cell>
        </row>
        <row r="167">
          <cell r="C167" t="str">
            <v>E06000014</v>
          </cell>
          <cell r="D167" t="str">
            <v>219</v>
          </cell>
          <cell r="E167" t="str">
            <v>York UA</v>
          </cell>
          <cell r="F167">
            <v>314</v>
          </cell>
          <cell r="G167">
            <v>435</v>
          </cell>
          <cell r="H167">
            <v>5</v>
          </cell>
          <cell r="I167">
            <v>754</v>
          </cell>
        </row>
        <row r="168">
          <cell r="C168" t="str">
            <v>-</v>
          </cell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C169" t="str">
            <v>-</v>
          </cell>
          <cell r="D169" t="str">
            <v>9900</v>
          </cell>
          <cell r="E169" t="str">
            <v>Resident In Wales</v>
          </cell>
          <cell r="F169">
            <v>445</v>
          </cell>
          <cell r="G169">
            <v>129</v>
          </cell>
          <cell r="H169">
            <v>7</v>
          </cell>
          <cell r="I169">
            <v>581</v>
          </cell>
        </row>
        <row r="170">
          <cell r="C170" t="str">
            <v>-</v>
          </cell>
          <cell r="D170" t="str">
            <v>9902</v>
          </cell>
          <cell r="E170" t="str">
            <v>Resident outside GB</v>
          </cell>
          <cell r="F170">
            <v>1</v>
          </cell>
          <cell r="G170">
            <v>0</v>
          </cell>
          <cell r="H170">
            <v>0</v>
          </cell>
          <cell r="I170">
            <v>1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C17" t="str">
            <v>E06000015</v>
          </cell>
          <cell r="D17" t="str">
            <v>507</v>
          </cell>
          <cell r="E17" t="str">
            <v>Derby UA</v>
          </cell>
          <cell r="F17">
            <v>351</v>
          </cell>
          <cell r="G17">
            <v>24</v>
          </cell>
          <cell r="H17">
            <v>12</v>
          </cell>
          <cell r="I17">
            <v>387</v>
          </cell>
        </row>
        <row r="18">
          <cell r="C18" t="str">
            <v>E10000007</v>
          </cell>
          <cell r="D18" t="str">
            <v>506</v>
          </cell>
          <cell r="E18" t="str">
            <v>Derbyshire</v>
          </cell>
          <cell r="F18">
            <v>941</v>
          </cell>
          <cell r="G18">
            <v>319</v>
          </cell>
          <cell r="H18">
            <v>9</v>
          </cell>
          <cell r="I18">
            <v>1269</v>
          </cell>
        </row>
        <row r="19">
          <cell r="C19" t="str">
            <v>E06000016</v>
          </cell>
          <cell r="D19" t="str">
            <v>509</v>
          </cell>
          <cell r="E19" t="str">
            <v>Leicester UA</v>
          </cell>
          <cell r="F19">
            <v>584</v>
          </cell>
          <cell r="G19">
            <v>4</v>
          </cell>
          <cell r="H19">
            <v>369</v>
          </cell>
          <cell r="I19">
            <v>957</v>
          </cell>
        </row>
        <row r="20">
          <cell r="C20" t="str">
            <v>E10000018</v>
          </cell>
          <cell r="D20" t="str">
            <v>508</v>
          </cell>
          <cell r="E20" t="str">
            <v>Leicestershire</v>
          </cell>
          <cell r="F20">
            <v>1304</v>
          </cell>
          <cell r="G20">
            <v>354</v>
          </cell>
          <cell r="H20">
            <v>218</v>
          </cell>
          <cell r="I20">
            <v>1876</v>
          </cell>
        </row>
        <row r="21">
          <cell r="C21" t="str">
            <v>E10000019</v>
          </cell>
          <cell r="D21" t="str">
            <v>503</v>
          </cell>
          <cell r="E21" t="str">
            <v>Lincolnshire</v>
          </cell>
          <cell r="F21">
            <v>1822</v>
          </cell>
          <cell r="G21">
            <v>122</v>
          </cell>
          <cell r="H21">
            <v>319</v>
          </cell>
          <cell r="I21">
            <v>2263</v>
          </cell>
        </row>
        <row r="22">
          <cell r="C22" t="str">
            <v>E10000021</v>
          </cell>
          <cell r="D22" t="str">
            <v>504</v>
          </cell>
          <cell r="E22" t="str">
            <v>Northamptonshire</v>
          </cell>
          <cell r="F22">
            <v>1395</v>
          </cell>
          <cell r="G22">
            <v>2112</v>
          </cell>
          <cell r="H22">
            <v>932</v>
          </cell>
          <cell r="I22">
            <v>4439</v>
          </cell>
        </row>
        <row r="23">
          <cell r="C23" t="str">
            <v>E06000018</v>
          </cell>
          <cell r="D23" t="str">
            <v>512</v>
          </cell>
          <cell r="E23" t="str">
            <v>Nottingham UA</v>
          </cell>
          <cell r="F23">
            <v>1100</v>
          </cell>
          <cell r="G23">
            <v>378</v>
          </cell>
          <cell r="H23">
            <v>42</v>
          </cell>
          <cell r="I23">
            <v>1520</v>
          </cell>
        </row>
        <row r="24">
          <cell r="C24" t="str">
            <v>E10000024</v>
          </cell>
          <cell r="D24" t="str">
            <v>511</v>
          </cell>
          <cell r="E24" t="str">
            <v>Nottinghamshire</v>
          </cell>
          <cell r="F24">
            <v>1300</v>
          </cell>
          <cell r="G24">
            <v>83</v>
          </cell>
          <cell r="H24">
            <v>29</v>
          </cell>
          <cell r="I24">
            <v>1412</v>
          </cell>
        </row>
        <row r="25">
          <cell r="C25" t="str">
            <v>E06000017</v>
          </cell>
          <cell r="D25" t="str">
            <v>510</v>
          </cell>
          <cell r="E25" t="str">
            <v>Rutland UA</v>
          </cell>
          <cell r="F25">
            <v>41</v>
          </cell>
          <cell r="G25">
            <v>3</v>
          </cell>
          <cell r="H25">
            <v>1</v>
          </cell>
          <cell r="I25">
            <v>45</v>
          </cell>
        </row>
        <row r="26">
          <cell r="C26" t="str">
            <v>E06000055</v>
          </cell>
          <cell r="D26" t="str">
            <v>00KB</v>
          </cell>
          <cell r="E26" t="str">
            <v>Bedford</v>
          </cell>
          <cell r="F26">
            <v>341</v>
          </cell>
          <cell r="G26">
            <v>4</v>
          </cell>
          <cell r="H26">
            <v>49</v>
          </cell>
          <cell r="I26">
            <v>394</v>
          </cell>
        </row>
        <row r="27">
          <cell r="C27" t="str">
            <v>E10000003</v>
          </cell>
          <cell r="D27" t="str">
            <v>623</v>
          </cell>
          <cell r="E27" t="str">
            <v>Cambridgeshire</v>
          </cell>
          <cell r="F27">
            <v>1558</v>
          </cell>
          <cell r="G27">
            <v>701</v>
          </cell>
          <cell r="H27">
            <v>143</v>
          </cell>
          <cell r="I27">
            <v>2402</v>
          </cell>
        </row>
        <row r="28">
          <cell r="C28" t="str">
            <v>E06000056</v>
          </cell>
          <cell r="D28" t="str">
            <v>00KC</v>
          </cell>
          <cell r="E28" t="str">
            <v>Central Bedfordshire</v>
          </cell>
          <cell r="F28">
            <v>391</v>
          </cell>
          <cell r="G28">
            <v>89</v>
          </cell>
          <cell r="H28">
            <v>51</v>
          </cell>
          <cell r="I28">
            <v>531</v>
          </cell>
        </row>
        <row r="29">
          <cell r="C29" t="str">
            <v>E10000012</v>
          </cell>
          <cell r="D29" t="str">
            <v>620</v>
          </cell>
          <cell r="E29" t="str">
            <v>Essex</v>
          </cell>
          <cell r="F29">
            <v>2467</v>
          </cell>
          <cell r="G29">
            <v>1163</v>
          </cell>
          <cell r="H29">
            <v>115</v>
          </cell>
          <cell r="I29">
            <v>3745</v>
          </cell>
        </row>
        <row r="30">
          <cell r="C30" t="str">
            <v>E10000015</v>
          </cell>
          <cell r="D30" t="str">
            <v>606</v>
          </cell>
          <cell r="E30" t="str">
            <v>Hertfordshire</v>
          </cell>
          <cell r="F30">
            <v>2852</v>
          </cell>
          <cell r="G30">
            <v>1096</v>
          </cell>
          <cell r="H30">
            <v>53</v>
          </cell>
          <cell r="I30">
            <v>4001</v>
          </cell>
        </row>
        <row r="31">
          <cell r="C31" t="str">
            <v>E06000032</v>
          </cell>
          <cell r="D31" t="str">
            <v>611</v>
          </cell>
          <cell r="E31" t="str">
            <v>Luton UA</v>
          </cell>
          <cell r="F31">
            <v>103</v>
          </cell>
          <cell r="G31">
            <v>13</v>
          </cell>
          <cell r="H31">
            <v>14</v>
          </cell>
          <cell r="I31">
            <v>130</v>
          </cell>
        </row>
        <row r="32">
          <cell r="C32" t="str">
            <v>E10000020</v>
          </cell>
          <cell r="D32" t="str">
            <v>607</v>
          </cell>
          <cell r="E32" t="str">
            <v>Norfolk</v>
          </cell>
          <cell r="F32">
            <v>1622</v>
          </cell>
          <cell r="G32">
            <v>1542</v>
          </cell>
          <cell r="H32">
            <v>28</v>
          </cell>
          <cell r="I32">
            <v>3192</v>
          </cell>
        </row>
        <row r="33">
          <cell r="C33" t="str">
            <v>E06000031</v>
          </cell>
          <cell r="D33" t="str">
            <v>624</v>
          </cell>
          <cell r="E33" t="str">
            <v>Peterborough UA</v>
          </cell>
          <cell r="F33">
            <v>597</v>
          </cell>
          <cell r="G33">
            <v>0</v>
          </cell>
          <cell r="H33">
            <v>62</v>
          </cell>
          <cell r="I33">
            <v>659</v>
          </cell>
        </row>
        <row r="34">
          <cell r="C34" t="str">
            <v>E06000033</v>
          </cell>
          <cell r="D34" t="str">
            <v>621</v>
          </cell>
          <cell r="E34" t="str">
            <v>Southend UA</v>
          </cell>
          <cell r="F34">
            <v>416</v>
          </cell>
          <cell r="G34">
            <v>107</v>
          </cell>
          <cell r="H34">
            <v>0</v>
          </cell>
          <cell r="I34">
            <v>523</v>
          </cell>
        </row>
        <row r="35">
          <cell r="C35" t="str">
            <v>E10000029</v>
          </cell>
          <cell r="D35" t="str">
            <v>609</v>
          </cell>
          <cell r="E35" t="str">
            <v>Suffolk</v>
          </cell>
          <cell r="F35">
            <v>1096</v>
          </cell>
          <cell r="G35">
            <v>928</v>
          </cell>
          <cell r="H35">
            <v>483</v>
          </cell>
          <cell r="I35">
            <v>2507</v>
          </cell>
        </row>
        <row r="36">
          <cell r="C36" t="str">
            <v>E06000034</v>
          </cell>
          <cell r="D36" t="str">
            <v>622</v>
          </cell>
          <cell r="E36" t="str">
            <v>Thurrock UA</v>
          </cell>
          <cell r="F36">
            <v>200</v>
          </cell>
          <cell r="G36">
            <v>77</v>
          </cell>
          <cell r="H36">
            <v>0</v>
          </cell>
          <cell r="I36">
            <v>277</v>
          </cell>
        </row>
        <row r="37">
          <cell r="C37" t="str">
            <v>E09000002</v>
          </cell>
          <cell r="D37" t="str">
            <v>716</v>
          </cell>
          <cell r="E37" t="str">
            <v>Barking &amp; Dagenham</v>
          </cell>
          <cell r="F37">
            <v>141</v>
          </cell>
          <cell r="G37">
            <v>4</v>
          </cell>
          <cell r="H37">
            <v>0</v>
          </cell>
          <cell r="I37">
            <v>145</v>
          </cell>
        </row>
        <row r="38">
          <cell r="C38" t="str">
            <v>E09000003</v>
          </cell>
          <cell r="D38" t="str">
            <v>717</v>
          </cell>
          <cell r="E38" t="str">
            <v>Barnet</v>
          </cell>
          <cell r="F38">
            <v>446</v>
          </cell>
          <cell r="G38">
            <v>293</v>
          </cell>
          <cell r="H38">
            <v>29</v>
          </cell>
          <cell r="I38">
            <v>768</v>
          </cell>
        </row>
        <row r="39">
          <cell r="C39" t="str">
            <v>E09000004</v>
          </cell>
          <cell r="D39" t="str">
            <v>718</v>
          </cell>
          <cell r="E39" t="str">
            <v>Bexley</v>
          </cell>
          <cell r="F39">
            <v>269</v>
          </cell>
          <cell r="G39">
            <v>137</v>
          </cell>
          <cell r="H39">
            <v>29</v>
          </cell>
          <cell r="I39">
            <v>435</v>
          </cell>
        </row>
        <row r="40">
          <cell r="C40" t="str">
            <v>E09000005</v>
          </cell>
          <cell r="D40" t="str">
            <v>719</v>
          </cell>
          <cell r="E40" t="str">
            <v>Brent</v>
          </cell>
          <cell r="F40">
            <v>410</v>
          </cell>
          <cell r="G40">
            <v>248</v>
          </cell>
          <cell r="H40">
            <v>0</v>
          </cell>
          <cell r="I40">
            <v>658</v>
          </cell>
        </row>
        <row r="41">
          <cell r="C41" t="str">
            <v>E09000006</v>
          </cell>
          <cell r="D41" t="str">
            <v>720</v>
          </cell>
          <cell r="E41" t="str">
            <v>Bromley</v>
          </cell>
          <cell r="F41">
            <v>97</v>
          </cell>
          <cell r="G41">
            <v>334</v>
          </cell>
          <cell r="H41">
            <v>0</v>
          </cell>
          <cell r="I41">
            <v>431</v>
          </cell>
        </row>
        <row r="42">
          <cell r="C42" t="str">
            <v>E09000007</v>
          </cell>
          <cell r="D42" t="str">
            <v>702</v>
          </cell>
          <cell r="E42" t="str">
            <v>Camden</v>
          </cell>
          <cell r="F42">
            <v>276</v>
          </cell>
          <cell r="G42">
            <v>311</v>
          </cell>
          <cell r="H42">
            <v>0</v>
          </cell>
          <cell r="I42">
            <v>587</v>
          </cell>
        </row>
        <row r="43">
          <cell r="C43" t="str">
            <v>E09000001</v>
          </cell>
          <cell r="D43" t="str">
            <v>714</v>
          </cell>
          <cell r="E43" t="str">
            <v>City Of London</v>
          </cell>
          <cell r="F43">
            <v>7</v>
          </cell>
          <cell r="G43">
            <v>14</v>
          </cell>
          <cell r="H43">
            <v>0</v>
          </cell>
          <cell r="I43">
            <v>21</v>
          </cell>
        </row>
        <row r="44">
          <cell r="C44" t="str">
            <v>E09000008</v>
          </cell>
          <cell r="D44" t="str">
            <v>721</v>
          </cell>
          <cell r="E44" t="str">
            <v>Croydon</v>
          </cell>
          <cell r="F44">
            <v>403</v>
          </cell>
          <cell r="G44">
            <v>255</v>
          </cell>
          <cell r="H44">
            <v>0</v>
          </cell>
          <cell r="I44">
            <v>658</v>
          </cell>
        </row>
        <row r="45">
          <cell r="C45" t="str">
            <v>E09000009</v>
          </cell>
          <cell r="D45" t="str">
            <v>722</v>
          </cell>
          <cell r="E45" t="str">
            <v>Ealing</v>
          </cell>
          <cell r="F45">
            <v>278</v>
          </cell>
          <cell r="G45">
            <v>712</v>
          </cell>
          <cell r="H45">
            <v>116</v>
          </cell>
          <cell r="I45">
            <v>1106</v>
          </cell>
        </row>
        <row r="46">
          <cell r="C46" t="str">
            <v>E09000010</v>
          </cell>
          <cell r="D46" t="str">
            <v>723</v>
          </cell>
          <cell r="E46" t="str">
            <v>Enfield</v>
          </cell>
          <cell r="F46">
            <v>267</v>
          </cell>
          <cell r="G46">
            <v>185</v>
          </cell>
          <cell r="H46">
            <v>32</v>
          </cell>
          <cell r="I46">
            <v>484</v>
          </cell>
        </row>
        <row r="47">
          <cell r="C47" t="str">
            <v>E09000011</v>
          </cell>
          <cell r="D47" t="str">
            <v>703</v>
          </cell>
          <cell r="E47" t="str">
            <v>Greenwich</v>
          </cell>
          <cell r="F47">
            <v>309</v>
          </cell>
          <cell r="G47">
            <v>329</v>
          </cell>
          <cell r="H47">
            <v>16</v>
          </cell>
          <cell r="I47">
            <v>654</v>
          </cell>
        </row>
        <row r="48">
          <cell r="C48" t="str">
            <v>E09000012</v>
          </cell>
          <cell r="D48" t="str">
            <v>704</v>
          </cell>
          <cell r="E48" t="str">
            <v>Hackney</v>
          </cell>
          <cell r="F48">
            <v>345</v>
          </cell>
          <cell r="G48">
            <v>336</v>
          </cell>
          <cell r="H48">
            <v>27</v>
          </cell>
          <cell r="I48">
            <v>708</v>
          </cell>
        </row>
        <row r="49">
          <cell r="C49" t="str">
            <v>E09000013</v>
          </cell>
          <cell r="D49" t="str">
            <v>705</v>
          </cell>
          <cell r="E49" t="str">
            <v>Hammersmith &amp; Fulham</v>
          </cell>
          <cell r="F49">
            <v>99</v>
          </cell>
          <cell r="G49">
            <v>60</v>
          </cell>
          <cell r="H49">
            <v>92</v>
          </cell>
          <cell r="I49">
            <v>251</v>
          </cell>
        </row>
        <row r="50">
          <cell r="C50" t="str">
            <v>E09000014</v>
          </cell>
          <cell r="D50" t="str">
            <v>724</v>
          </cell>
          <cell r="E50" t="str">
            <v>Haringey</v>
          </cell>
          <cell r="F50">
            <v>292</v>
          </cell>
          <cell r="G50">
            <v>205</v>
          </cell>
          <cell r="H50">
            <v>17</v>
          </cell>
          <cell r="I50">
            <v>514</v>
          </cell>
        </row>
        <row r="51">
          <cell r="C51" t="str">
            <v>E09000015</v>
          </cell>
          <cell r="D51" t="str">
            <v>725</v>
          </cell>
          <cell r="E51" t="str">
            <v>Harrow</v>
          </cell>
          <cell r="F51">
            <v>214</v>
          </cell>
          <cell r="G51">
            <v>186</v>
          </cell>
          <cell r="H51">
            <v>31</v>
          </cell>
          <cell r="I51">
            <v>431</v>
          </cell>
        </row>
        <row r="52">
          <cell r="C52" t="str">
            <v>E09000016</v>
          </cell>
          <cell r="D52" t="str">
            <v>726</v>
          </cell>
          <cell r="E52" t="str">
            <v>Havering</v>
          </cell>
          <cell r="F52">
            <v>268</v>
          </cell>
          <cell r="G52">
            <v>7</v>
          </cell>
          <cell r="H52">
            <v>5</v>
          </cell>
          <cell r="I52">
            <v>280</v>
          </cell>
        </row>
        <row r="53">
          <cell r="C53" t="str">
            <v>E09000017</v>
          </cell>
          <cell r="D53" t="str">
            <v>727</v>
          </cell>
          <cell r="E53" t="str">
            <v>Hillingdon</v>
          </cell>
          <cell r="F53">
            <v>252</v>
          </cell>
          <cell r="G53">
            <v>130</v>
          </cell>
          <cell r="H53">
            <v>68</v>
          </cell>
          <cell r="I53">
            <v>450</v>
          </cell>
        </row>
        <row r="54">
          <cell r="C54" t="str">
            <v>E09000018</v>
          </cell>
          <cell r="D54" t="str">
            <v>728</v>
          </cell>
          <cell r="E54" t="str">
            <v>Hounslow</v>
          </cell>
          <cell r="F54">
            <v>225</v>
          </cell>
          <cell r="G54">
            <v>127</v>
          </cell>
          <cell r="H54">
            <v>23</v>
          </cell>
          <cell r="I54">
            <v>375</v>
          </cell>
        </row>
        <row r="55">
          <cell r="C55" t="str">
            <v>E09000019</v>
          </cell>
          <cell r="D55" t="str">
            <v>706</v>
          </cell>
          <cell r="E55" t="str">
            <v>Islington</v>
          </cell>
          <cell r="F55">
            <v>455</v>
          </cell>
          <cell r="G55">
            <v>263</v>
          </cell>
          <cell r="H55">
            <v>23</v>
          </cell>
          <cell r="I55">
            <v>741</v>
          </cell>
        </row>
        <row r="56">
          <cell r="C56" t="str">
            <v>E09000020</v>
          </cell>
          <cell r="D56" t="str">
            <v>707</v>
          </cell>
          <cell r="E56" t="str">
            <v>Kensington &amp; Chelsea</v>
          </cell>
          <cell r="F56">
            <v>193</v>
          </cell>
          <cell r="G56">
            <v>129</v>
          </cell>
          <cell r="H56">
            <v>0</v>
          </cell>
          <cell r="I56">
            <v>322</v>
          </cell>
        </row>
        <row r="57">
          <cell r="C57" t="str">
            <v>E09000021</v>
          </cell>
          <cell r="D57" t="str">
            <v>729</v>
          </cell>
          <cell r="E57" t="str">
            <v>Kingston Upon Thames</v>
          </cell>
          <cell r="F57">
            <v>181</v>
          </cell>
          <cell r="G57">
            <v>26</v>
          </cell>
          <cell r="H57">
            <v>0</v>
          </cell>
          <cell r="I57">
            <v>207</v>
          </cell>
        </row>
        <row r="58">
          <cell r="C58" t="str">
            <v>E09000022</v>
          </cell>
          <cell r="D58" t="str">
            <v>708</v>
          </cell>
          <cell r="E58" t="str">
            <v>Lambeth</v>
          </cell>
          <cell r="F58">
            <v>339</v>
          </cell>
          <cell r="G58">
            <v>164</v>
          </cell>
          <cell r="H58">
            <v>30</v>
          </cell>
          <cell r="I58">
            <v>533</v>
          </cell>
        </row>
        <row r="59">
          <cell r="C59" t="str">
            <v>E09000023</v>
          </cell>
          <cell r="D59" t="str">
            <v>709</v>
          </cell>
          <cell r="E59" t="str">
            <v>Lewisham</v>
          </cell>
          <cell r="F59">
            <v>182</v>
          </cell>
          <cell r="G59">
            <v>218</v>
          </cell>
          <cell r="H59">
            <v>8</v>
          </cell>
          <cell r="I59">
            <v>408</v>
          </cell>
        </row>
        <row r="60">
          <cell r="C60" t="str">
            <v>E09000024</v>
          </cell>
          <cell r="D60" t="str">
            <v>730</v>
          </cell>
          <cell r="E60" t="str">
            <v>Merton</v>
          </cell>
          <cell r="F60">
            <v>165</v>
          </cell>
          <cell r="G60">
            <v>148</v>
          </cell>
          <cell r="H60">
            <v>27</v>
          </cell>
          <cell r="I60">
            <v>340</v>
          </cell>
        </row>
        <row r="61">
          <cell r="C61" t="str">
            <v>E09000025</v>
          </cell>
          <cell r="D61" t="str">
            <v>731</v>
          </cell>
          <cell r="E61" t="str">
            <v>Newham</v>
          </cell>
          <cell r="F61">
            <v>203</v>
          </cell>
          <cell r="G61">
            <v>110</v>
          </cell>
          <cell r="H61">
            <v>5</v>
          </cell>
          <cell r="I61">
            <v>318</v>
          </cell>
        </row>
        <row r="62">
          <cell r="C62" t="str">
            <v>E09000026</v>
          </cell>
          <cell r="D62" t="str">
            <v>732</v>
          </cell>
          <cell r="E62" t="str">
            <v>Redbridge</v>
          </cell>
          <cell r="F62">
            <v>156</v>
          </cell>
          <cell r="G62">
            <v>15</v>
          </cell>
          <cell r="H62">
            <v>0</v>
          </cell>
          <cell r="I62">
            <v>171</v>
          </cell>
        </row>
        <row r="63">
          <cell r="C63" t="str">
            <v>E09000027</v>
          </cell>
          <cell r="D63" t="str">
            <v>733</v>
          </cell>
          <cell r="E63" t="str">
            <v>Richmond Upon Thames</v>
          </cell>
          <cell r="F63">
            <v>455</v>
          </cell>
          <cell r="G63">
            <v>79</v>
          </cell>
          <cell r="H63">
            <v>35</v>
          </cell>
          <cell r="I63">
            <v>569</v>
          </cell>
        </row>
        <row r="64">
          <cell r="C64" t="str">
            <v>E09000028</v>
          </cell>
          <cell r="D64" t="str">
            <v>710</v>
          </cell>
          <cell r="E64" t="str">
            <v>Southwark</v>
          </cell>
          <cell r="F64">
            <v>218</v>
          </cell>
          <cell r="G64">
            <v>69</v>
          </cell>
          <cell r="H64">
            <v>0</v>
          </cell>
          <cell r="I64">
            <v>287</v>
          </cell>
        </row>
        <row r="65">
          <cell r="C65" t="str">
            <v>E09000029</v>
          </cell>
          <cell r="D65" t="str">
            <v>734</v>
          </cell>
          <cell r="E65" t="str">
            <v>Sutton</v>
          </cell>
          <cell r="F65">
            <v>131</v>
          </cell>
          <cell r="G65">
            <v>82</v>
          </cell>
          <cell r="H65">
            <v>0</v>
          </cell>
          <cell r="I65">
            <v>213</v>
          </cell>
        </row>
        <row r="66">
          <cell r="C66" t="str">
            <v>E09000030</v>
          </cell>
          <cell r="D66" t="str">
            <v>711</v>
          </cell>
          <cell r="E66" t="str">
            <v>Tower Hamlets</v>
          </cell>
          <cell r="F66">
            <v>252</v>
          </cell>
          <cell r="G66">
            <v>88</v>
          </cell>
          <cell r="H66">
            <v>17</v>
          </cell>
          <cell r="I66">
            <v>357</v>
          </cell>
        </row>
        <row r="67">
          <cell r="C67" t="str">
            <v>E09000031</v>
          </cell>
          <cell r="D67" t="str">
            <v>735</v>
          </cell>
          <cell r="E67" t="str">
            <v>Waltham Forest</v>
          </cell>
          <cell r="F67">
            <v>110</v>
          </cell>
          <cell r="G67">
            <v>100</v>
          </cell>
          <cell r="H67">
            <v>53</v>
          </cell>
          <cell r="I67">
            <v>263</v>
          </cell>
        </row>
        <row r="68">
          <cell r="C68" t="str">
            <v>E09000032</v>
          </cell>
          <cell r="D68" t="str">
            <v>712</v>
          </cell>
          <cell r="E68" t="str">
            <v>Wandsworth</v>
          </cell>
          <cell r="F68">
            <v>337</v>
          </cell>
          <cell r="G68">
            <v>121</v>
          </cell>
          <cell r="H68">
            <v>0</v>
          </cell>
          <cell r="I68">
            <v>458</v>
          </cell>
        </row>
        <row r="69">
          <cell r="C69" t="str">
            <v>E09000033</v>
          </cell>
          <cell r="D69" t="str">
            <v>713</v>
          </cell>
          <cell r="E69" t="str">
            <v>Westminster</v>
          </cell>
          <cell r="F69">
            <v>253</v>
          </cell>
          <cell r="G69">
            <v>67</v>
          </cell>
          <cell r="H69">
            <v>0</v>
          </cell>
          <cell r="I69">
            <v>320</v>
          </cell>
        </row>
        <row r="70">
          <cell r="C70" t="str">
            <v>E06000005</v>
          </cell>
          <cell r="D70" t="str">
            <v>117</v>
          </cell>
          <cell r="E70" t="str">
            <v>Darlington UA</v>
          </cell>
          <cell r="F70">
            <v>142</v>
          </cell>
          <cell r="G70">
            <v>0</v>
          </cell>
          <cell r="H70">
            <v>62</v>
          </cell>
          <cell r="I70">
            <v>204</v>
          </cell>
        </row>
        <row r="71">
          <cell r="C71" t="str">
            <v>E06000047</v>
          </cell>
          <cell r="D71" t="str">
            <v>116</v>
          </cell>
          <cell r="E71" t="str">
            <v>Durham</v>
          </cell>
          <cell r="F71">
            <v>424</v>
          </cell>
          <cell r="G71">
            <v>98</v>
          </cell>
          <cell r="H71">
            <v>0</v>
          </cell>
          <cell r="I71">
            <v>522</v>
          </cell>
        </row>
        <row r="72">
          <cell r="C72" t="str">
            <v>E08000037</v>
          </cell>
          <cell r="D72" t="str">
            <v>106</v>
          </cell>
          <cell r="E72" t="str">
            <v>Gateshead</v>
          </cell>
          <cell r="F72">
            <v>116</v>
          </cell>
          <cell r="G72">
            <v>32</v>
          </cell>
          <cell r="H72">
            <v>0</v>
          </cell>
          <cell r="I72">
            <v>148</v>
          </cell>
        </row>
        <row r="73">
          <cell r="C73" t="str">
            <v>E06000001</v>
          </cell>
          <cell r="D73" t="str">
            <v>111</v>
          </cell>
          <cell r="E73" t="str">
            <v>Hartlepool UA</v>
          </cell>
          <cell r="F73">
            <v>265</v>
          </cell>
          <cell r="G73">
            <v>40</v>
          </cell>
          <cell r="H73">
            <v>31</v>
          </cell>
          <cell r="I73">
            <v>336</v>
          </cell>
        </row>
        <row r="74">
          <cell r="C74" t="str">
            <v>E06000002</v>
          </cell>
          <cell r="D74" t="str">
            <v>112</v>
          </cell>
          <cell r="E74" t="str">
            <v>Middlesbrough UA</v>
          </cell>
          <cell r="F74">
            <v>333</v>
          </cell>
          <cell r="G74">
            <v>35</v>
          </cell>
          <cell r="H74">
            <v>0</v>
          </cell>
          <cell r="I74">
            <v>368</v>
          </cell>
        </row>
        <row r="75">
          <cell r="C75" t="str">
            <v>E08000021</v>
          </cell>
          <cell r="D75" t="str">
            <v>107</v>
          </cell>
          <cell r="E75" t="str">
            <v>Newcastle Upon Tyne</v>
          </cell>
          <cell r="F75">
            <v>415</v>
          </cell>
          <cell r="G75">
            <v>38</v>
          </cell>
          <cell r="H75">
            <v>0</v>
          </cell>
          <cell r="I75">
            <v>453</v>
          </cell>
        </row>
        <row r="76">
          <cell r="C76" t="str">
            <v>E08000022</v>
          </cell>
          <cell r="D76" t="str">
            <v>108</v>
          </cell>
          <cell r="E76" t="str">
            <v>North Tyneside</v>
          </cell>
          <cell r="F76">
            <v>117</v>
          </cell>
          <cell r="G76">
            <v>68</v>
          </cell>
          <cell r="H76">
            <v>0</v>
          </cell>
          <cell r="I76">
            <v>185</v>
          </cell>
        </row>
        <row r="77">
          <cell r="C77" t="str">
            <v>E06000057</v>
          </cell>
          <cell r="D77" t="str">
            <v>104</v>
          </cell>
          <cell r="E77" t="str">
            <v>Northumberland</v>
          </cell>
          <cell r="F77">
            <v>228</v>
          </cell>
          <cell r="G77">
            <v>20</v>
          </cell>
          <cell r="H77">
            <v>31</v>
          </cell>
          <cell r="I77">
            <v>279</v>
          </cell>
        </row>
        <row r="78">
          <cell r="C78" t="str">
            <v>E06000003</v>
          </cell>
          <cell r="D78" t="str">
            <v>113</v>
          </cell>
          <cell r="E78" t="str">
            <v>Redcar &amp; Cleveland UA</v>
          </cell>
          <cell r="F78">
            <v>421</v>
          </cell>
          <cell r="G78">
            <v>69</v>
          </cell>
          <cell r="H78">
            <v>93</v>
          </cell>
          <cell r="I78">
            <v>583</v>
          </cell>
        </row>
        <row r="79">
          <cell r="C79" t="str">
            <v>E08000023</v>
          </cell>
          <cell r="D79" t="str">
            <v>109</v>
          </cell>
          <cell r="E79" t="str">
            <v>South Tyneside</v>
          </cell>
          <cell r="F79">
            <v>148</v>
          </cell>
          <cell r="G79">
            <v>46</v>
          </cell>
          <cell r="H79">
            <v>35</v>
          </cell>
          <cell r="I79">
            <v>229</v>
          </cell>
        </row>
        <row r="80">
          <cell r="C80" t="str">
            <v>E06000004</v>
          </cell>
          <cell r="D80" t="str">
            <v>114</v>
          </cell>
          <cell r="E80" t="str">
            <v>Stockton On Tees UA</v>
          </cell>
          <cell r="F80">
            <v>298</v>
          </cell>
          <cell r="G80">
            <v>16</v>
          </cell>
          <cell r="H80">
            <v>0</v>
          </cell>
          <cell r="I80">
            <v>314</v>
          </cell>
        </row>
        <row r="81">
          <cell r="C81" t="str">
            <v>E08000024</v>
          </cell>
          <cell r="D81" t="str">
            <v>110</v>
          </cell>
          <cell r="E81" t="str">
            <v>Sunderland</v>
          </cell>
          <cell r="F81">
            <v>163</v>
          </cell>
          <cell r="G81">
            <v>74</v>
          </cell>
          <cell r="H81">
            <v>0</v>
          </cell>
          <cell r="I81">
            <v>237</v>
          </cell>
        </row>
        <row r="82">
          <cell r="C82" t="str">
            <v>E06000008</v>
          </cell>
          <cell r="D82" t="str">
            <v>324</v>
          </cell>
          <cell r="E82" t="str">
            <v>Blackburn With Darwen UA</v>
          </cell>
          <cell r="F82">
            <v>178</v>
          </cell>
          <cell r="G82">
            <v>94</v>
          </cell>
          <cell r="H82">
            <v>56</v>
          </cell>
          <cell r="I82">
            <v>328</v>
          </cell>
        </row>
        <row r="83">
          <cell r="C83" t="str">
            <v>E06000009</v>
          </cell>
          <cell r="D83" t="str">
            <v>325</v>
          </cell>
          <cell r="E83" t="str">
            <v>Blackpool UA</v>
          </cell>
          <cell r="F83">
            <v>204</v>
          </cell>
          <cell r="G83">
            <v>214</v>
          </cell>
          <cell r="H83">
            <v>136</v>
          </cell>
          <cell r="I83">
            <v>554</v>
          </cell>
        </row>
        <row r="84">
          <cell r="C84" t="str">
            <v>E08000001</v>
          </cell>
          <cell r="D84" t="str">
            <v>304</v>
          </cell>
          <cell r="E84" t="str">
            <v>Bolton</v>
          </cell>
          <cell r="F84">
            <v>701</v>
          </cell>
          <cell r="G84">
            <v>284</v>
          </cell>
          <cell r="H84">
            <v>89</v>
          </cell>
          <cell r="I84">
            <v>1074</v>
          </cell>
        </row>
        <row r="85">
          <cell r="C85" t="str">
            <v>E08000002</v>
          </cell>
          <cell r="D85" t="str">
            <v>305</v>
          </cell>
          <cell r="E85" t="str">
            <v>Bury</v>
          </cell>
          <cell r="F85">
            <v>697</v>
          </cell>
          <cell r="G85">
            <v>545</v>
          </cell>
          <cell r="H85">
            <v>1</v>
          </cell>
          <cell r="I85">
            <v>1243</v>
          </cell>
        </row>
        <row r="86">
          <cell r="C86" t="str">
            <v>E06000049</v>
          </cell>
          <cell r="D86" t="str">
            <v>00EQ</v>
          </cell>
          <cell r="E86" t="str">
            <v>Cheshire East</v>
          </cell>
          <cell r="F86">
            <v>677</v>
          </cell>
          <cell r="G86">
            <v>363</v>
          </cell>
          <cell r="H86">
            <v>0</v>
          </cell>
          <cell r="I86">
            <v>1040</v>
          </cell>
        </row>
        <row r="87">
          <cell r="C87" t="str">
            <v>E06000050</v>
          </cell>
          <cell r="D87" t="str">
            <v>00EW</v>
          </cell>
          <cell r="E87" t="str">
            <v>Cheshire West And Chester</v>
          </cell>
          <cell r="F87">
            <v>398</v>
          </cell>
          <cell r="G87">
            <v>319</v>
          </cell>
          <cell r="H87">
            <v>11</v>
          </cell>
          <cell r="I87">
            <v>728</v>
          </cell>
        </row>
        <row r="88">
          <cell r="C88" t="str">
            <v>E10000006</v>
          </cell>
          <cell r="D88" t="str">
            <v>102</v>
          </cell>
          <cell r="E88" t="str">
            <v>Cumbria</v>
          </cell>
          <cell r="F88">
            <v>1857</v>
          </cell>
          <cell r="G88">
            <v>2114</v>
          </cell>
          <cell r="H88">
            <v>530</v>
          </cell>
          <cell r="I88">
            <v>4501</v>
          </cell>
        </row>
        <row r="89">
          <cell r="C89" t="str">
            <v>E06000006</v>
          </cell>
          <cell r="D89" t="str">
            <v>321</v>
          </cell>
          <cell r="E89" t="str">
            <v>Halton UA</v>
          </cell>
          <cell r="F89">
            <v>483</v>
          </cell>
          <cell r="G89">
            <v>56</v>
          </cell>
          <cell r="H89">
            <v>24</v>
          </cell>
          <cell r="I89">
            <v>563</v>
          </cell>
        </row>
        <row r="90">
          <cell r="C90" t="str">
            <v>E08000011</v>
          </cell>
          <cell r="D90" t="str">
            <v>315</v>
          </cell>
          <cell r="E90" t="str">
            <v>Knowsley</v>
          </cell>
          <cell r="F90">
            <v>296</v>
          </cell>
          <cell r="G90">
            <v>103</v>
          </cell>
          <cell r="H90">
            <v>0</v>
          </cell>
          <cell r="I90">
            <v>399</v>
          </cell>
        </row>
        <row r="91">
          <cell r="C91" t="str">
            <v>E10000017</v>
          </cell>
          <cell r="D91" t="str">
            <v>323</v>
          </cell>
          <cell r="E91" t="str">
            <v>Lancashire</v>
          </cell>
          <cell r="F91">
            <v>2472</v>
          </cell>
          <cell r="G91">
            <v>1872</v>
          </cell>
          <cell r="H91">
            <v>365</v>
          </cell>
          <cell r="I91">
            <v>4709</v>
          </cell>
        </row>
        <row r="92">
          <cell r="C92" t="str">
            <v>E08000012</v>
          </cell>
          <cell r="D92" t="str">
            <v>316</v>
          </cell>
          <cell r="E92" t="str">
            <v>Liverpool</v>
          </cell>
          <cell r="F92">
            <v>1060</v>
          </cell>
          <cell r="G92">
            <v>510</v>
          </cell>
          <cell r="H92">
            <v>31</v>
          </cell>
          <cell r="I92">
            <v>1601</v>
          </cell>
        </row>
        <row r="93">
          <cell r="C93" t="str">
            <v>E08000003</v>
          </cell>
          <cell r="D93" t="str">
            <v>306</v>
          </cell>
          <cell r="E93" t="str">
            <v>Manchester</v>
          </cell>
          <cell r="F93">
            <v>677</v>
          </cell>
          <cell r="G93">
            <v>1166</v>
          </cell>
          <cell r="H93">
            <v>93</v>
          </cell>
          <cell r="I93">
            <v>1936</v>
          </cell>
        </row>
        <row r="94">
          <cell r="C94" t="str">
            <v>E08000004</v>
          </cell>
          <cell r="D94" t="str">
            <v>307</v>
          </cell>
          <cell r="E94" t="str">
            <v>Oldham</v>
          </cell>
          <cell r="F94">
            <v>157</v>
          </cell>
          <cell r="G94">
            <v>95</v>
          </cell>
          <cell r="H94">
            <v>0</v>
          </cell>
          <cell r="I94">
            <v>252</v>
          </cell>
        </row>
        <row r="95">
          <cell r="C95" t="str">
            <v>E08000005</v>
          </cell>
          <cell r="D95" t="str">
            <v>308</v>
          </cell>
          <cell r="E95" t="str">
            <v>Rochdale</v>
          </cell>
          <cell r="F95">
            <v>158</v>
          </cell>
          <cell r="G95">
            <v>128</v>
          </cell>
          <cell r="H95">
            <v>0</v>
          </cell>
          <cell r="I95">
            <v>286</v>
          </cell>
        </row>
        <row r="96">
          <cell r="C96" t="str">
            <v>E08000006</v>
          </cell>
          <cell r="D96" t="str">
            <v>309</v>
          </cell>
          <cell r="E96" t="str">
            <v>Salford</v>
          </cell>
          <cell r="F96">
            <v>347</v>
          </cell>
          <cell r="G96">
            <v>148</v>
          </cell>
          <cell r="H96">
            <v>40</v>
          </cell>
          <cell r="I96">
            <v>535</v>
          </cell>
        </row>
        <row r="97">
          <cell r="C97" t="str">
            <v>E08000014</v>
          </cell>
          <cell r="D97" t="str">
            <v>317</v>
          </cell>
          <cell r="E97" t="str">
            <v>Sefton</v>
          </cell>
          <cell r="F97">
            <v>828</v>
          </cell>
          <cell r="G97">
            <v>112</v>
          </cell>
          <cell r="H97">
            <v>54</v>
          </cell>
          <cell r="I97">
            <v>994</v>
          </cell>
        </row>
        <row r="98">
          <cell r="C98" t="str">
            <v>E08000013</v>
          </cell>
          <cell r="D98" t="str">
            <v>318</v>
          </cell>
          <cell r="E98" t="str">
            <v>St Helens</v>
          </cell>
          <cell r="F98">
            <v>403</v>
          </cell>
          <cell r="G98">
            <v>95</v>
          </cell>
          <cell r="H98">
            <v>3</v>
          </cell>
          <cell r="I98">
            <v>501</v>
          </cell>
        </row>
        <row r="99">
          <cell r="C99" t="str">
            <v>E08000007</v>
          </cell>
          <cell r="D99" t="str">
            <v>310</v>
          </cell>
          <cell r="E99" t="str">
            <v>Stockport</v>
          </cell>
          <cell r="F99">
            <v>315</v>
          </cell>
          <cell r="G99">
            <v>601</v>
          </cell>
          <cell r="H99">
            <v>33</v>
          </cell>
          <cell r="I99">
            <v>949</v>
          </cell>
        </row>
        <row r="100">
          <cell r="C100" t="str">
            <v>E08000008</v>
          </cell>
          <cell r="D100" t="str">
            <v>311</v>
          </cell>
          <cell r="E100" t="str">
            <v>Tameside</v>
          </cell>
          <cell r="F100">
            <v>321</v>
          </cell>
          <cell r="G100">
            <v>435</v>
          </cell>
          <cell r="H100">
            <v>0</v>
          </cell>
          <cell r="I100">
            <v>756</v>
          </cell>
        </row>
        <row r="101">
          <cell r="C101" t="str">
            <v>E08000009</v>
          </cell>
          <cell r="D101" t="str">
            <v>312</v>
          </cell>
          <cell r="E101" t="str">
            <v>Trafford</v>
          </cell>
          <cell r="F101">
            <v>726</v>
          </cell>
          <cell r="G101">
            <v>1123</v>
          </cell>
          <cell r="H101">
            <v>5</v>
          </cell>
          <cell r="I101">
            <v>1854</v>
          </cell>
        </row>
        <row r="102">
          <cell r="C102" t="str">
            <v>E06000007</v>
          </cell>
          <cell r="D102" t="str">
            <v>322</v>
          </cell>
          <cell r="E102" t="str">
            <v>Warrington UA</v>
          </cell>
          <cell r="F102">
            <v>507</v>
          </cell>
          <cell r="G102">
            <v>393</v>
          </cell>
          <cell r="H102">
            <v>86</v>
          </cell>
          <cell r="I102">
            <v>986</v>
          </cell>
        </row>
        <row r="103">
          <cell r="C103" t="str">
            <v>E08000010</v>
          </cell>
          <cell r="D103" t="str">
            <v>313</v>
          </cell>
          <cell r="E103" t="str">
            <v>Wigan</v>
          </cell>
          <cell r="F103">
            <v>242</v>
          </cell>
          <cell r="G103">
            <v>164</v>
          </cell>
          <cell r="H103">
            <v>0</v>
          </cell>
          <cell r="I103">
            <v>406</v>
          </cell>
        </row>
        <row r="104">
          <cell r="C104" t="str">
            <v>E08000015</v>
          </cell>
          <cell r="D104" t="str">
            <v>319</v>
          </cell>
          <cell r="E104" t="str">
            <v>Wirral</v>
          </cell>
          <cell r="F104">
            <v>439</v>
          </cell>
          <cell r="G104">
            <v>290</v>
          </cell>
          <cell r="H104">
            <v>2</v>
          </cell>
          <cell r="I104">
            <v>731</v>
          </cell>
        </row>
        <row r="105">
          <cell r="C105" t="str">
            <v>E06000036</v>
          </cell>
          <cell r="D105" t="str">
            <v>614</v>
          </cell>
          <cell r="E105" t="str">
            <v>Bracknell Forest UA</v>
          </cell>
          <cell r="F105">
            <v>161</v>
          </cell>
          <cell r="G105">
            <v>141</v>
          </cell>
          <cell r="H105">
            <v>77</v>
          </cell>
          <cell r="I105">
            <v>379</v>
          </cell>
        </row>
        <row r="106">
          <cell r="C106" t="str">
            <v>E06000043</v>
          </cell>
          <cell r="D106" t="str">
            <v>816</v>
          </cell>
          <cell r="E106" t="str">
            <v>Brighton &amp; Hove UA</v>
          </cell>
          <cell r="F106">
            <v>518</v>
          </cell>
          <cell r="G106">
            <v>443</v>
          </cell>
          <cell r="H106">
            <v>199</v>
          </cell>
          <cell r="I106">
            <v>1160</v>
          </cell>
        </row>
        <row r="107">
          <cell r="C107" t="str">
            <v>E10000002</v>
          </cell>
          <cell r="D107" t="str">
            <v>612</v>
          </cell>
          <cell r="E107" t="str">
            <v>Buckinghamshire</v>
          </cell>
          <cell r="F107">
            <v>1162</v>
          </cell>
          <cell r="G107">
            <v>231</v>
          </cell>
          <cell r="H107">
            <v>0</v>
          </cell>
          <cell r="I107">
            <v>1393</v>
          </cell>
        </row>
        <row r="108">
          <cell r="C108" t="str">
            <v>E10000011</v>
          </cell>
          <cell r="D108" t="str">
            <v>815</v>
          </cell>
          <cell r="E108" t="str">
            <v>East Sussex</v>
          </cell>
          <cell r="F108">
            <v>1163</v>
          </cell>
          <cell r="G108">
            <v>720</v>
          </cell>
          <cell r="H108">
            <v>169</v>
          </cell>
          <cell r="I108">
            <v>2052</v>
          </cell>
        </row>
        <row r="109">
          <cell r="C109" t="str">
            <v>E10000014</v>
          </cell>
          <cell r="D109" t="str">
            <v>812</v>
          </cell>
          <cell r="E109" t="str">
            <v>Hampshire</v>
          </cell>
          <cell r="F109">
            <v>3749</v>
          </cell>
          <cell r="G109">
            <v>5038</v>
          </cell>
          <cell r="H109">
            <v>500</v>
          </cell>
          <cell r="I109">
            <v>9287</v>
          </cell>
        </row>
        <row r="110">
          <cell r="C110" t="str">
            <v>E06000046</v>
          </cell>
          <cell r="D110" t="str">
            <v>803</v>
          </cell>
          <cell r="E110" t="str">
            <v>Isle Of Wight UA</v>
          </cell>
          <cell r="F110">
            <v>45</v>
          </cell>
          <cell r="G110">
            <v>134</v>
          </cell>
          <cell r="H110">
            <v>0</v>
          </cell>
          <cell r="I110">
            <v>179</v>
          </cell>
        </row>
        <row r="111">
          <cell r="C111" t="str">
            <v>E10000016</v>
          </cell>
          <cell r="D111" t="str">
            <v>820</v>
          </cell>
          <cell r="E111" t="str">
            <v>Kent</v>
          </cell>
          <cell r="F111">
            <v>2868</v>
          </cell>
          <cell r="G111">
            <v>1233</v>
          </cell>
          <cell r="H111">
            <v>158</v>
          </cell>
          <cell r="I111">
            <v>4259</v>
          </cell>
        </row>
        <row r="112">
          <cell r="C112" t="str">
            <v>E06000035</v>
          </cell>
          <cell r="D112" t="str">
            <v>821</v>
          </cell>
          <cell r="E112" t="str">
            <v>Medway Towns UA</v>
          </cell>
          <cell r="F112">
            <v>401</v>
          </cell>
          <cell r="G112">
            <v>99</v>
          </cell>
          <cell r="H112">
            <v>0</v>
          </cell>
          <cell r="I112">
            <v>500</v>
          </cell>
        </row>
        <row r="113">
          <cell r="C113" t="str">
            <v>E06000042</v>
          </cell>
          <cell r="D113" t="str">
            <v>613</v>
          </cell>
          <cell r="E113" t="str">
            <v>Milton Keynes UA</v>
          </cell>
          <cell r="F113">
            <v>1254</v>
          </cell>
          <cell r="G113">
            <v>179</v>
          </cell>
          <cell r="H113">
            <v>62</v>
          </cell>
          <cell r="I113">
            <v>1495</v>
          </cell>
        </row>
        <row r="114">
          <cell r="C114" t="str">
            <v>E10000025</v>
          </cell>
          <cell r="D114" t="str">
            <v>608</v>
          </cell>
          <cell r="E114" t="str">
            <v>Oxfordshire</v>
          </cell>
          <cell r="F114">
            <v>2013</v>
          </cell>
          <cell r="G114">
            <v>1055</v>
          </cell>
          <cell r="H114">
            <v>1371</v>
          </cell>
          <cell r="I114">
            <v>4439</v>
          </cell>
        </row>
        <row r="115">
          <cell r="C115" t="str">
            <v>E06000044</v>
          </cell>
          <cell r="D115" t="str">
            <v>813</v>
          </cell>
          <cell r="E115" t="str">
            <v>Portsmouth UA</v>
          </cell>
          <cell r="F115">
            <v>255</v>
          </cell>
          <cell r="G115">
            <v>290</v>
          </cell>
          <cell r="H115">
            <v>14</v>
          </cell>
          <cell r="I115">
            <v>559</v>
          </cell>
        </row>
        <row r="116">
          <cell r="C116" t="str">
            <v>E06000038</v>
          </cell>
          <cell r="D116" t="str">
            <v>616</v>
          </cell>
          <cell r="E116" t="str">
            <v>Reading UA</v>
          </cell>
          <cell r="F116">
            <v>354</v>
          </cell>
          <cell r="G116">
            <v>298</v>
          </cell>
          <cell r="H116">
            <v>58</v>
          </cell>
          <cell r="I116">
            <v>710</v>
          </cell>
        </row>
        <row r="117">
          <cell r="C117" t="str">
            <v>E06000039</v>
          </cell>
          <cell r="D117" t="str">
            <v>617</v>
          </cell>
          <cell r="E117" t="str">
            <v>Slough UA</v>
          </cell>
          <cell r="F117">
            <v>163</v>
          </cell>
          <cell r="G117">
            <v>31</v>
          </cell>
          <cell r="H117">
            <v>0</v>
          </cell>
          <cell r="I117">
            <v>194</v>
          </cell>
        </row>
        <row r="118">
          <cell r="C118" t="str">
            <v>E06000045</v>
          </cell>
          <cell r="D118" t="str">
            <v>814</v>
          </cell>
          <cell r="E118" t="str">
            <v>Southampton UA</v>
          </cell>
          <cell r="F118">
            <v>584</v>
          </cell>
          <cell r="G118">
            <v>601</v>
          </cell>
          <cell r="H118">
            <v>161</v>
          </cell>
          <cell r="I118">
            <v>1346</v>
          </cell>
        </row>
        <row r="119">
          <cell r="C119" t="str">
            <v>E10000030</v>
          </cell>
          <cell r="D119" t="str">
            <v>805</v>
          </cell>
          <cell r="E119" t="str">
            <v>Surrey</v>
          </cell>
          <cell r="F119">
            <v>2117</v>
          </cell>
          <cell r="G119">
            <v>755</v>
          </cell>
          <cell r="H119">
            <v>183</v>
          </cell>
          <cell r="I119">
            <v>3055</v>
          </cell>
        </row>
        <row r="120">
          <cell r="C120" t="str">
            <v>E06000037</v>
          </cell>
          <cell r="D120" t="str">
            <v>615</v>
          </cell>
          <cell r="E120" t="str">
            <v>West Berkshire UA</v>
          </cell>
          <cell r="F120">
            <v>377</v>
          </cell>
          <cell r="G120">
            <v>182</v>
          </cell>
          <cell r="H120">
            <v>266</v>
          </cell>
          <cell r="I120">
            <v>825</v>
          </cell>
        </row>
        <row r="121">
          <cell r="C121" t="str">
            <v>E10000032</v>
          </cell>
          <cell r="D121" t="str">
            <v>807</v>
          </cell>
          <cell r="E121" t="str">
            <v>West Sussex</v>
          </cell>
          <cell r="F121">
            <v>2581</v>
          </cell>
          <cell r="G121">
            <v>797</v>
          </cell>
          <cell r="H121">
            <v>174</v>
          </cell>
          <cell r="I121">
            <v>3552</v>
          </cell>
        </row>
        <row r="122">
          <cell r="C122" t="str">
            <v>E06000040</v>
          </cell>
          <cell r="D122" t="str">
            <v>618</v>
          </cell>
          <cell r="E122" t="str">
            <v>Windsor &amp; Maidenhead UA</v>
          </cell>
          <cell r="F122">
            <v>350</v>
          </cell>
          <cell r="G122">
            <v>172</v>
          </cell>
          <cell r="H122">
            <v>23</v>
          </cell>
          <cell r="I122">
            <v>545</v>
          </cell>
        </row>
        <row r="123">
          <cell r="C123" t="str">
            <v>E06000041</v>
          </cell>
          <cell r="D123" t="str">
            <v>619</v>
          </cell>
          <cell r="E123" t="str">
            <v>Wokingham UA</v>
          </cell>
          <cell r="F123">
            <v>151</v>
          </cell>
          <cell r="G123">
            <v>109</v>
          </cell>
          <cell r="H123">
            <v>17</v>
          </cell>
          <cell r="I123">
            <v>277</v>
          </cell>
        </row>
        <row r="124">
          <cell r="C124" t="str">
            <v>E06000022</v>
          </cell>
          <cell r="D124" t="str">
            <v>908</v>
          </cell>
          <cell r="E124" t="str">
            <v>Bath &amp; North East Somerset UA</v>
          </cell>
          <cell r="F124">
            <v>361</v>
          </cell>
          <cell r="G124">
            <v>217</v>
          </cell>
          <cell r="H124">
            <v>20</v>
          </cell>
          <cell r="I124">
            <v>598</v>
          </cell>
        </row>
        <row r="125">
          <cell r="C125" t="str">
            <v>E06000028</v>
          </cell>
          <cell r="D125" t="str">
            <v>810</v>
          </cell>
          <cell r="E125" t="str">
            <v>Bournemouth UA</v>
          </cell>
          <cell r="F125">
            <v>536</v>
          </cell>
          <cell r="G125">
            <v>104</v>
          </cell>
          <cell r="H125">
            <v>103</v>
          </cell>
          <cell r="I125">
            <v>743</v>
          </cell>
        </row>
        <row r="126">
          <cell r="C126" t="str">
            <v>E06000023</v>
          </cell>
          <cell r="D126" t="str">
            <v>909</v>
          </cell>
          <cell r="E126" t="str">
            <v>Bristol UA</v>
          </cell>
          <cell r="F126">
            <v>584</v>
          </cell>
          <cell r="G126">
            <v>1017</v>
          </cell>
          <cell r="H126">
            <v>318</v>
          </cell>
          <cell r="I126">
            <v>1919</v>
          </cell>
        </row>
        <row r="127">
          <cell r="C127" t="str">
            <v>E06000052</v>
          </cell>
          <cell r="D127" t="str">
            <v>902</v>
          </cell>
          <cell r="E127" t="str">
            <v>Cornwall</v>
          </cell>
          <cell r="F127">
            <v>1463</v>
          </cell>
          <cell r="G127">
            <v>2067</v>
          </cell>
          <cell r="H127">
            <v>86</v>
          </cell>
          <cell r="I127">
            <v>3616</v>
          </cell>
        </row>
        <row r="128">
          <cell r="C128" t="str">
            <v>E10000008</v>
          </cell>
          <cell r="D128" t="str">
            <v>912</v>
          </cell>
          <cell r="E128" t="str">
            <v>Devon</v>
          </cell>
          <cell r="F128">
            <v>2273</v>
          </cell>
          <cell r="G128">
            <v>601</v>
          </cell>
          <cell r="H128">
            <v>230</v>
          </cell>
          <cell r="I128">
            <v>3104</v>
          </cell>
        </row>
        <row r="129">
          <cell r="C129" t="str">
            <v>E10000009</v>
          </cell>
          <cell r="D129" t="str">
            <v>809</v>
          </cell>
          <cell r="E129" t="str">
            <v>Dorset</v>
          </cell>
          <cell r="F129">
            <v>1108</v>
          </cell>
          <cell r="G129">
            <v>650</v>
          </cell>
          <cell r="H129">
            <v>167</v>
          </cell>
          <cell r="I129">
            <v>1925</v>
          </cell>
        </row>
        <row r="130">
          <cell r="C130" t="str">
            <v>E10000013</v>
          </cell>
          <cell r="D130" t="str">
            <v>904</v>
          </cell>
          <cell r="E130" t="str">
            <v>Gloucestershire</v>
          </cell>
          <cell r="F130">
            <v>651</v>
          </cell>
          <cell r="G130">
            <v>567</v>
          </cell>
          <cell r="H130">
            <v>174</v>
          </cell>
          <cell r="I130">
            <v>1392</v>
          </cell>
        </row>
        <row r="131">
          <cell r="C131" t="str">
            <v>E06000024</v>
          </cell>
          <cell r="D131" t="str">
            <v>910</v>
          </cell>
          <cell r="E131" t="str">
            <v>North Somerset UA</v>
          </cell>
          <cell r="F131">
            <v>194</v>
          </cell>
          <cell r="G131">
            <v>87</v>
          </cell>
          <cell r="H131">
            <v>21</v>
          </cell>
          <cell r="I131">
            <v>302</v>
          </cell>
        </row>
        <row r="132">
          <cell r="C132" t="str">
            <v>E06000026</v>
          </cell>
          <cell r="D132" t="str">
            <v>913</v>
          </cell>
          <cell r="E132" t="str">
            <v>Plymouth UA</v>
          </cell>
          <cell r="F132">
            <v>769</v>
          </cell>
          <cell r="G132">
            <v>662</v>
          </cell>
          <cell r="H132">
            <v>63</v>
          </cell>
          <cell r="I132">
            <v>1494</v>
          </cell>
        </row>
        <row r="133">
          <cell r="C133" t="str">
            <v>E06000029</v>
          </cell>
          <cell r="D133" t="str">
            <v>811</v>
          </cell>
          <cell r="E133" t="str">
            <v>Poole UA</v>
          </cell>
          <cell r="F133">
            <v>307</v>
          </cell>
          <cell r="G133">
            <v>1</v>
          </cell>
          <cell r="H133">
            <v>37</v>
          </cell>
          <cell r="I133">
            <v>345</v>
          </cell>
        </row>
        <row r="134">
          <cell r="C134" t="str">
            <v>E10000027</v>
          </cell>
          <cell r="D134" t="str">
            <v>905</v>
          </cell>
          <cell r="E134" t="str">
            <v>Somerset</v>
          </cell>
          <cell r="F134">
            <v>962</v>
          </cell>
          <cell r="G134">
            <v>828</v>
          </cell>
          <cell r="H134">
            <v>73</v>
          </cell>
          <cell r="I134">
            <v>1863</v>
          </cell>
        </row>
        <row r="135">
          <cell r="C135" t="str">
            <v>E06000025</v>
          </cell>
          <cell r="D135" t="str">
            <v>911</v>
          </cell>
          <cell r="E135" t="str">
            <v>South Gloucestershire UA</v>
          </cell>
          <cell r="F135">
            <v>512</v>
          </cell>
          <cell r="G135">
            <v>323</v>
          </cell>
          <cell r="H135">
            <v>5</v>
          </cell>
          <cell r="I135">
            <v>840</v>
          </cell>
        </row>
        <row r="136">
          <cell r="C136" t="str">
            <v>E06000030</v>
          </cell>
          <cell r="D136" t="str">
            <v>819</v>
          </cell>
          <cell r="E136" t="str">
            <v>Swindon UA</v>
          </cell>
          <cell r="F136">
            <v>496</v>
          </cell>
          <cell r="G136">
            <v>171</v>
          </cell>
          <cell r="H136">
            <v>0</v>
          </cell>
          <cell r="I136">
            <v>667</v>
          </cell>
        </row>
        <row r="137">
          <cell r="C137" t="str">
            <v>E06000027</v>
          </cell>
          <cell r="D137" t="str">
            <v>914</v>
          </cell>
          <cell r="E137" t="str">
            <v>Torbay UA</v>
          </cell>
          <cell r="F137">
            <v>183</v>
          </cell>
          <cell r="G137">
            <v>113</v>
          </cell>
          <cell r="H137">
            <v>14</v>
          </cell>
          <cell r="I137">
            <v>310</v>
          </cell>
        </row>
        <row r="138">
          <cell r="C138" t="str">
            <v>E06000054</v>
          </cell>
          <cell r="D138" t="str">
            <v>817</v>
          </cell>
          <cell r="E138" t="str">
            <v>Wiltshire</v>
          </cell>
          <cell r="F138">
            <v>1325</v>
          </cell>
          <cell r="G138">
            <v>640</v>
          </cell>
          <cell r="H138">
            <v>93</v>
          </cell>
          <cell r="I138">
            <v>2058</v>
          </cell>
        </row>
        <row r="139">
          <cell r="C139" t="str">
            <v>E08000025</v>
          </cell>
          <cell r="D139" t="str">
            <v>406</v>
          </cell>
          <cell r="E139" t="str">
            <v>Birmingham</v>
          </cell>
          <cell r="F139">
            <v>1671</v>
          </cell>
          <cell r="G139">
            <v>3163</v>
          </cell>
          <cell r="H139">
            <v>208</v>
          </cell>
          <cell r="I139">
            <v>5042</v>
          </cell>
        </row>
        <row r="140">
          <cell r="C140" t="str">
            <v>E08000026</v>
          </cell>
          <cell r="D140" t="str">
            <v>407</v>
          </cell>
          <cell r="E140" t="str">
            <v>Coventry</v>
          </cell>
          <cell r="F140">
            <v>946</v>
          </cell>
          <cell r="G140">
            <v>117</v>
          </cell>
          <cell r="H140">
            <v>167</v>
          </cell>
          <cell r="I140">
            <v>1230</v>
          </cell>
        </row>
        <row r="141">
          <cell r="C141" t="str">
            <v>E08000027</v>
          </cell>
          <cell r="D141" t="str">
            <v>408</v>
          </cell>
          <cell r="E141" t="str">
            <v>Dudley</v>
          </cell>
          <cell r="F141">
            <v>334</v>
          </cell>
          <cell r="G141">
            <v>553</v>
          </cell>
          <cell r="H141">
            <v>170</v>
          </cell>
          <cell r="I141">
            <v>1057</v>
          </cell>
        </row>
        <row r="142">
          <cell r="C142" t="str">
            <v>E06000019</v>
          </cell>
          <cell r="D142" t="str">
            <v>415</v>
          </cell>
          <cell r="E142" t="str">
            <v>Herefordshire UA</v>
          </cell>
          <cell r="F142">
            <v>234</v>
          </cell>
          <cell r="G142">
            <v>142</v>
          </cell>
          <cell r="H142">
            <v>30</v>
          </cell>
          <cell r="I142">
            <v>406</v>
          </cell>
        </row>
        <row r="143">
          <cell r="C143" t="str">
            <v>E08000028</v>
          </cell>
          <cell r="D143" t="str">
            <v>409</v>
          </cell>
          <cell r="E143" t="str">
            <v>Sandwell</v>
          </cell>
          <cell r="F143">
            <v>208</v>
          </cell>
          <cell r="G143">
            <v>195</v>
          </cell>
          <cell r="H143">
            <v>2</v>
          </cell>
          <cell r="I143">
            <v>405</v>
          </cell>
        </row>
        <row r="144">
          <cell r="C144" t="str">
            <v>E06000051</v>
          </cell>
          <cell r="D144" t="str">
            <v>417</v>
          </cell>
          <cell r="E144" t="str">
            <v>Shropshire</v>
          </cell>
          <cell r="F144">
            <v>477</v>
          </cell>
          <cell r="G144">
            <v>60</v>
          </cell>
          <cell r="H144">
            <v>37</v>
          </cell>
          <cell r="I144">
            <v>574</v>
          </cell>
        </row>
        <row r="145">
          <cell r="C145" t="str">
            <v>E08000029</v>
          </cell>
          <cell r="D145" t="str">
            <v>410</v>
          </cell>
          <cell r="E145" t="str">
            <v>Solihull</v>
          </cell>
          <cell r="F145">
            <v>292</v>
          </cell>
          <cell r="G145">
            <v>30</v>
          </cell>
          <cell r="H145">
            <v>9</v>
          </cell>
          <cell r="I145">
            <v>331</v>
          </cell>
        </row>
        <row r="146">
          <cell r="C146" t="str">
            <v>E10000028</v>
          </cell>
          <cell r="D146" t="str">
            <v>413</v>
          </cell>
          <cell r="E146" t="str">
            <v>Staffordshire</v>
          </cell>
          <cell r="F146">
            <v>1909</v>
          </cell>
          <cell r="G146">
            <v>1584</v>
          </cell>
          <cell r="H146">
            <v>188</v>
          </cell>
          <cell r="I146">
            <v>3681</v>
          </cell>
        </row>
        <row r="147">
          <cell r="C147" t="str">
            <v>E06000021</v>
          </cell>
          <cell r="D147" t="str">
            <v>414</v>
          </cell>
          <cell r="E147" t="str">
            <v>Stoke-On-Trent UA</v>
          </cell>
          <cell r="F147">
            <v>1330</v>
          </cell>
          <cell r="G147">
            <v>313</v>
          </cell>
          <cell r="H147">
            <v>12</v>
          </cell>
          <cell r="I147">
            <v>1655</v>
          </cell>
        </row>
        <row r="148">
          <cell r="C148" t="str">
            <v>E06000020</v>
          </cell>
          <cell r="D148" t="str">
            <v>418</v>
          </cell>
          <cell r="E148" t="str">
            <v>Telford &amp; Wrekin UA</v>
          </cell>
          <cell r="F148">
            <v>147</v>
          </cell>
          <cell r="G148">
            <v>44</v>
          </cell>
          <cell r="H148">
            <v>63</v>
          </cell>
          <cell r="I148">
            <v>254</v>
          </cell>
        </row>
        <row r="149">
          <cell r="C149" t="str">
            <v>E08000030</v>
          </cell>
          <cell r="D149" t="str">
            <v>411</v>
          </cell>
          <cell r="E149" t="str">
            <v>Walsall</v>
          </cell>
          <cell r="F149">
            <v>352</v>
          </cell>
          <cell r="G149">
            <v>354</v>
          </cell>
          <cell r="H149">
            <v>14</v>
          </cell>
          <cell r="I149">
            <v>720</v>
          </cell>
        </row>
        <row r="150">
          <cell r="C150" t="str">
            <v>E10000031</v>
          </cell>
          <cell r="D150" t="str">
            <v>404</v>
          </cell>
          <cell r="E150" t="str">
            <v>Warwickshire</v>
          </cell>
          <cell r="F150">
            <v>712</v>
          </cell>
          <cell r="G150">
            <v>888</v>
          </cell>
          <cell r="H150">
            <v>30</v>
          </cell>
          <cell r="I150">
            <v>1630</v>
          </cell>
        </row>
        <row r="151">
          <cell r="C151" t="str">
            <v>E08000031</v>
          </cell>
          <cell r="D151" t="str">
            <v>412</v>
          </cell>
          <cell r="E151" t="str">
            <v>Wolverhampton</v>
          </cell>
          <cell r="F151">
            <v>228</v>
          </cell>
          <cell r="G151">
            <v>320</v>
          </cell>
          <cell r="H151">
            <v>18</v>
          </cell>
          <cell r="I151">
            <v>566</v>
          </cell>
        </row>
        <row r="152">
          <cell r="C152" t="str">
            <v>E10000034</v>
          </cell>
          <cell r="D152" t="str">
            <v>416</v>
          </cell>
          <cell r="E152" t="str">
            <v>Worcestershire</v>
          </cell>
          <cell r="F152">
            <v>1314</v>
          </cell>
          <cell r="G152">
            <v>554</v>
          </cell>
          <cell r="H152">
            <v>544</v>
          </cell>
          <cell r="I152">
            <v>2412</v>
          </cell>
        </row>
        <row r="153">
          <cell r="C153" t="str">
            <v>E08000016</v>
          </cell>
          <cell r="D153" t="str">
            <v>204</v>
          </cell>
          <cell r="E153" t="str">
            <v>Barnsley</v>
          </cell>
          <cell r="F153">
            <v>305</v>
          </cell>
          <cell r="G153">
            <v>12</v>
          </cell>
          <cell r="H153">
            <v>33</v>
          </cell>
          <cell r="I153">
            <v>350</v>
          </cell>
        </row>
        <row r="154">
          <cell r="C154" t="str">
            <v>E08000032</v>
          </cell>
          <cell r="D154" t="str">
            <v>209</v>
          </cell>
          <cell r="E154" t="str">
            <v>Bradford</v>
          </cell>
          <cell r="F154">
            <v>466</v>
          </cell>
          <cell r="G154">
            <v>130</v>
          </cell>
          <cell r="H154">
            <v>9</v>
          </cell>
          <cell r="I154">
            <v>605</v>
          </cell>
        </row>
        <row r="155">
          <cell r="C155" t="str">
            <v>E08000033</v>
          </cell>
          <cell r="D155" t="str">
            <v>210</v>
          </cell>
          <cell r="E155" t="str">
            <v>Calderdale</v>
          </cell>
          <cell r="F155">
            <v>80</v>
          </cell>
          <cell r="G155">
            <v>229</v>
          </cell>
          <cell r="H155">
            <v>216</v>
          </cell>
          <cell r="I155">
            <v>525</v>
          </cell>
        </row>
        <row r="156">
          <cell r="C156" t="str">
            <v>E08000017</v>
          </cell>
          <cell r="D156" t="str">
            <v>205</v>
          </cell>
          <cell r="E156" t="str">
            <v>Doncaster</v>
          </cell>
          <cell r="F156">
            <v>215</v>
          </cell>
          <cell r="G156">
            <v>326</v>
          </cell>
          <cell r="H156">
            <v>114</v>
          </cell>
          <cell r="I156">
            <v>655</v>
          </cell>
        </row>
        <row r="157">
          <cell r="C157" t="str">
            <v>E06000011</v>
          </cell>
          <cell r="D157" t="str">
            <v>214</v>
          </cell>
          <cell r="E157" t="str">
            <v>East Riding Of Yorkshire UA</v>
          </cell>
          <cell r="F157">
            <v>504</v>
          </cell>
          <cell r="G157">
            <v>340</v>
          </cell>
          <cell r="H157">
            <v>24</v>
          </cell>
          <cell r="I157">
            <v>868</v>
          </cell>
        </row>
        <row r="158">
          <cell r="C158" t="str">
            <v>E06000010</v>
          </cell>
          <cell r="D158" t="str">
            <v>215</v>
          </cell>
          <cell r="E158" t="str">
            <v>Kingston Upon Hull UA</v>
          </cell>
          <cell r="F158">
            <v>427</v>
          </cell>
          <cell r="G158">
            <v>479</v>
          </cell>
          <cell r="H158">
            <v>31</v>
          </cell>
          <cell r="I158">
            <v>937</v>
          </cell>
        </row>
        <row r="159">
          <cell r="C159" t="str">
            <v>E08000034</v>
          </cell>
          <cell r="D159" t="str">
            <v>211</v>
          </cell>
          <cell r="E159" t="str">
            <v>Kirklees</v>
          </cell>
          <cell r="F159">
            <v>546</v>
          </cell>
          <cell r="G159">
            <v>193</v>
          </cell>
          <cell r="H159">
            <v>156</v>
          </cell>
          <cell r="I159">
            <v>895</v>
          </cell>
        </row>
        <row r="160">
          <cell r="C160" t="str">
            <v>E08000035</v>
          </cell>
          <cell r="D160" t="str">
            <v>212</v>
          </cell>
          <cell r="E160" t="str">
            <v>Leeds</v>
          </cell>
          <cell r="F160">
            <v>2530</v>
          </cell>
          <cell r="G160">
            <v>1077</v>
          </cell>
          <cell r="H160">
            <v>145</v>
          </cell>
          <cell r="I160">
            <v>3752</v>
          </cell>
        </row>
        <row r="161">
          <cell r="C161" t="str">
            <v>E06000012</v>
          </cell>
          <cell r="D161" t="str">
            <v>216</v>
          </cell>
          <cell r="E161" t="str">
            <v>North East Lincolnshire UA</v>
          </cell>
          <cell r="F161">
            <v>284</v>
          </cell>
          <cell r="G161">
            <v>8</v>
          </cell>
          <cell r="H161">
            <v>9</v>
          </cell>
          <cell r="I161">
            <v>301</v>
          </cell>
        </row>
        <row r="162">
          <cell r="C162" t="str">
            <v>E06000013</v>
          </cell>
          <cell r="D162" t="str">
            <v>217</v>
          </cell>
          <cell r="E162" t="str">
            <v>North Lincolnshire UA</v>
          </cell>
          <cell r="F162">
            <v>124</v>
          </cell>
          <cell r="G162">
            <v>19</v>
          </cell>
          <cell r="H162">
            <v>34</v>
          </cell>
          <cell r="I162">
            <v>177</v>
          </cell>
        </row>
        <row r="163">
          <cell r="C163" t="str">
            <v>E10000023</v>
          </cell>
          <cell r="D163" t="str">
            <v>218</v>
          </cell>
          <cell r="E163" t="str">
            <v>North Yorkshire</v>
          </cell>
          <cell r="F163">
            <v>859</v>
          </cell>
          <cell r="G163">
            <v>661</v>
          </cell>
          <cell r="H163">
            <v>176</v>
          </cell>
          <cell r="I163">
            <v>1696</v>
          </cell>
        </row>
        <row r="164">
          <cell r="C164" t="str">
            <v>E08000018</v>
          </cell>
          <cell r="D164" t="str">
            <v>206</v>
          </cell>
          <cell r="E164" t="str">
            <v>Rotherham</v>
          </cell>
          <cell r="F164">
            <v>257</v>
          </cell>
          <cell r="G164">
            <v>114</v>
          </cell>
          <cell r="H164">
            <v>20</v>
          </cell>
          <cell r="I164">
            <v>391</v>
          </cell>
        </row>
        <row r="165">
          <cell r="C165" t="str">
            <v>E08000019</v>
          </cell>
          <cell r="D165" t="str">
            <v>207</v>
          </cell>
          <cell r="E165" t="str">
            <v>Sheffield</v>
          </cell>
          <cell r="F165">
            <v>826</v>
          </cell>
          <cell r="G165">
            <v>571</v>
          </cell>
          <cell r="H165">
            <v>98</v>
          </cell>
          <cell r="I165">
            <v>1495</v>
          </cell>
        </row>
        <row r="166">
          <cell r="C166" t="str">
            <v>E08000036</v>
          </cell>
          <cell r="D166" t="str">
            <v>213</v>
          </cell>
          <cell r="E166" t="str">
            <v>Wakefield</v>
          </cell>
          <cell r="F166">
            <v>978</v>
          </cell>
          <cell r="G166">
            <v>31</v>
          </cell>
          <cell r="H166">
            <v>0</v>
          </cell>
          <cell r="I166">
            <v>1009</v>
          </cell>
        </row>
        <row r="167">
          <cell r="C167" t="str">
            <v>E06000014</v>
          </cell>
          <cell r="D167" t="str">
            <v>219</v>
          </cell>
          <cell r="E167" t="str">
            <v>York UA</v>
          </cell>
          <cell r="F167">
            <v>273</v>
          </cell>
          <cell r="G167">
            <v>439</v>
          </cell>
          <cell r="H167">
            <v>8</v>
          </cell>
          <cell r="I167">
            <v>720</v>
          </cell>
        </row>
        <row r="168">
          <cell r="C168" t="str">
            <v>-</v>
          </cell>
          <cell r="D168" t="str">
            <v>9901</v>
          </cell>
          <cell r="E168" t="str">
            <v>Resident in Scotland</v>
          </cell>
          <cell r="F168">
            <v>17</v>
          </cell>
          <cell r="G168">
            <v>1</v>
          </cell>
          <cell r="H168">
            <v>0</v>
          </cell>
          <cell r="I168">
            <v>18</v>
          </cell>
        </row>
        <row r="169">
          <cell r="C169" t="str">
            <v>-</v>
          </cell>
          <cell r="D169" t="str">
            <v>9900</v>
          </cell>
          <cell r="E169" t="str">
            <v>Resident In Wales</v>
          </cell>
          <cell r="F169">
            <v>372</v>
          </cell>
          <cell r="G169">
            <v>136</v>
          </cell>
          <cell r="H169">
            <v>39</v>
          </cell>
          <cell r="I169">
            <v>547</v>
          </cell>
        </row>
        <row r="170">
          <cell r="C170" t="str">
            <v>-</v>
          </cell>
          <cell r="D170" t="str">
            <v>9902</v>
          </cell>
          <cell r="E170" t="str">
            <v>Resident outside GB</v>
          </cell>
          <cell r="F170">
            <v>26</v>
          </cell>
          <cell r="G170">
            <v>1</v>
          </cell>
          <cell r="H170">
            <v>0</v>
          </cell>
          <cell r="I170">
            <v>27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103707</v>
          </cell>
          <cell r="G15">
            <v>67794</v>
          </cell>
          <cell r="H15">
            <v>14989</v>
          </cell>
          <cell r="I15">
            <v>186490</v>
          </cell>
        </row>
        <row r="17">
          <cell r="D17" t="str">
            <v>507</v>
          </cell>
          <cell r="E17" t="str">
            <v>Derby UA</v>
          </cell>
          <cell r="F17">
            <v>234</v>
          </cell>
          <cell r="G17">
            <v>49</v>
          </cell>
          <cell r="H17">
            <v>0</v>
          </cell>
          <cell r="I17">
            <v>283</v>
          </cell>
        </row>
        <row r="18">
          <cell r="D18" t="str">
            <v>506</v>
          </cell>
          <cell r="E18" t="str">
            <v>Derbyshire</v>
          </cell>
          <cell r="F18">
            <v>1101</v>
          </cell>
          <cell r="G18">
            <v>492</v>
          </cell>
          <cell r="H18">
            <v>66</v>
          </cell>
          <cell r="I18">
            <v>1659</v>
          </cell>
        </row>
        <row r="19">
          <cell r="D19" t="str">
            <v>509</v>
          </cell>
          <cell r="E19" t="str">
            <v>Leicester UA</v>
          </cell>
          <cell r="F19">
            <v>617</v>
          </cell>
          <cell r="G19">
            <v>66</v>
          </cell>
          <cell r="H19">
            <v>221</v>
          </cell>
          <cell r="I19">
            <v>904</v>
          </cell>
        </row>
        <row r="20">
          <cell r="D20" t="str">
            <v>508</v>
          </cell>
          <cell r="E20" t="str">
            <v>Leicestershire</v>
          </cell>
          <cell r="F20">
            <v>1464</v>
          </cell>
          <cell r="G20">
            <v>203</v>
          </cell>
          <cell r="H20">
            <v>265</v>
          </cell>
          <cell r="I20">
            <v>1932</v>
          </cell>
        </row>
        <row r="21">
          <cell r="D21" t="str">
            <v>503</v>
          </cell>
          <cell r="E21" t="str">
            <v>Lincolnshire</v>
          </cell>
          <cell r="F21">
            <v>1899</v>
          </cell>
          <cell r="G21">
            <v>549</v>
          </cell>
          <cell r="H21">
            <v>143</v>
          </cell>
          <cell r="I21">
            <v>2591</v>
          </cell>
        </row>
        <row r="22">
          <cell r="D22" t="str">
            <v>504</v>
          </cell>
          <cell r="E22" t="str">
            <v>Northamptonshire</v>
          </cell>
          <cell r="F22">
            <v>3164</v>
          </cell>
          <cell r="G22">
            <v>1423</v>
          </cell>
          <cell r="H22">
            <v>1424</v>
          </cell>
          <cell r="I22">
            <v>6011</v>
          </cell>
        </row>
        <row r="23">
          <cell r="D23" t="str">
            <v>512</v>
          </cell>
          <cell r="E23" t="str">
            <v>Nottingham UA</v>
          </cell>
          <cell r="F23">
            <v>802</v>
          </cell>
          <cell r="G23">
            <v>50</v>
          </cell>
          <cell r="H23">
            <v>0</v>
          </cell>
          <cell r="I23">
            <v>852</v>
          </cell>
        </row>
        <row r="24">
          <cell r="D24" t="str">
            <v>511</v>
          </cell>
          <cell r="E24" t="str">
            <v>Nottinghamshire</v>
          </cell>
          <cell r="F24">
            <v>1433</v>
          </cell>
          <cell r="G24">
            <v>120</v>
          </cell>
          <cell r="H24">
            <v>100</v>
          </cell>
          <cell r="I24">
            <v>1653</v>
          </cell>
        </row>
        <row r="25">
          <cell r="D25" t="str">
            <v>510</v>
          </cell>
          <cell r="E25" t="str">
            <v>Rutland UA</v>
          </cell>
          <cell r="F25">
            <v>32</v>
          </cell>
          <cell r="G25">
            <v>2</v>
          </cell>
          <cell r="H25">
            <v>0</v>
          </cell>
          <cell r="I25">
            <v>34</v>
          </cell>
        </row>
        <row r="26">
          <cell r="D26" t="str">
            <v>00KB</v>
          </cell>
          <cell r="E26" t="str">
            <v>Bedford</v>
          </cell>
          <cell r="F26">
            <v>242</v>
          </cell>
          <cell r="G26">
            <v>17</v>
          </cell>
          <cell r="H26">
            <v>37</v>
          </cell>
          <cell r="I26">
            <v>296</v>
          </cell>
        </row>
        <row r="27">
          <cell r="D27" t="str">
            <v>623</v>
          </cell>
          <cell r="E27" t="str">
            <v>Cambridgeshire</v>
          </cell>
          <cell r="F27">
            <v>1409</v>
          </cell>
          <cell r="G27">
            <v>735</v>
          </cell>
          <cell r="H27">
            <v>318</v>
          </cell>
          <cell r="I27">
            <v>2462</v>
          </cell>
        </row>
        <row r="28">
          <cell r="D28" t="str">
            <v>00KC</v>
          </cell>
          <cell r="E28" t="str">
            <v>Central Bedfordshire</v>
          </cell>
          <cell r="F28">
            <v>459</v>
          </cell>
          <cell r="G28">
            <v>55</v>
          </cell>
          <cell r="H28">
            <v>16</v>
          </cell>
          <cell r="I28">
            <v>530</v>
          </cell>
        </row>
        <row r="29">
          <cell r="D29" t="str">
            <v>620</v>
          </cell>
          <cell r="E29" t="str">
            <v>Essex</v>
          </cell>
          <cell r="F29">
            <v>2120</v>
          </cell>
          <cell r="G29">
            <v>1926</v>
          </cell>
          <cell r="H29">
            <v>171</v>
          </cell>
          <cell r="I29">
            <v>4217</v>
          </cell>
        </row>
        <row r="30">
          <cell r="D30" t="str">
            <v>606</v>
          </cell>
          <cell r="E30" t="str">
            <v>Hertfordshire</v>
          </cell>
          <cell r="F30">
            <v>3804</v>
          </cell>
          <cell r="G30">
            <v>1780</v>
          </cell>
          <cell r="H30">
            <v>73</v>
          </cell>
          <cell r="I30">
            <v>5657</v>
          </cell>
        </row>
        <row r="31">
          <cell r="D31" t="str">
            <v>611</v>
          </cell>
          <cell r="E31" t="str">
            <v>Luton UA</v>
          </cell>
          <cell r="F31">
            <v>141</v>
          </cell>
          <cell r="G31">
            <v>22</v>
          </cell>
          <cell r="H31">
            <v>0</v>
          </cell>
          <cell r="I31">
            <v>163</v>
          </cell>
        </row>
        <row r="32">
          <cell r="D32" t="str">
            <v>607</v>
          </cell>
          <cell r="E32" t="str">
            <v>Norfolk</v>
          </cell>
          <cell r="F32">
            <v>1076</v>
          </cell>
          <cell r="G32">
            <v>915</v>
          </cell>
          <cell r="H32">
            <v>40</v>
          </cell>
          <cell r="I32">
            <v>2031</v>
          </cell>
        </row>
        <row r="33">
          <cell r="D33" t="str">
            <v>624</v>
          </cell>
          <cell r="E33" t="str">
            <v>Peterborough UA</v>
          </cell>
          <cell r="F33">
            <v>544</v>
          </cell>
          <cell r="G33">
            <v>0</v>
          </cell>
          <cell r="H33">
            <v>6</v>
          </cell>
          <cell r="I33">
            <v>550</v>
          </cell>
        </row>
        <row r="34">
          <cell r="D34" t="str">
            <v>621</v>
          </cell>
          <cell r="E34" t="str">
            <v>Southend UA</v>
          </cell>
          <cell r="F34">
            <v>300</v>
          </cell>
          <cell r="G34">
            <v>139</v>
          </cell>
          <cell r="H34">
            <v>10</v>
          </cell>
          <cell r="I34">
            <v>449</v>
          </cell>
        </row>
        <row r="35">
          <cell r="D35" t="str">
            <v>609</v>
          </cell>
          <cell r="E35" t="str">
            <v>Suffolk</v>
          </cell>
          <cell r="F35">
            <v>1306</v>
          </cell>
          <cell r="G35">
            <v>1420</v>
          </cell>
          <cell r="H35">
            <v>84</v>
          </cell>
          <cell r="I35">
            <v>2810</v>
          </cell>
        </row>
        <row r="36">
          <cell r="D36" t="str">
            <v>622</v>
          </cell>
          <cell r="E36" t="str">
            <v>Thurrock UA</v>
          </cell>
          <cell r="F36">
            <v>163</v>
          </cell>
          <cell r="G36">
            <v>242</v>
          </cell>
          <cell r="H36">
            <v>21</v>
          </cell>
          <cell r="I36">
            <v>426</v>
          </cell>
        </row>
        <row r="37">
          <cell r="D37" t="str">
            <v>716</v>
          </cell>
          <cell r="E37" t="str">
            <v>Barking &amp; Dagenham</v>
          </cell>
          <cell r="F37">
            <v>196</v>
          </cell>
          <cell r="G37">
            <v>27</v>
          </cell>
          <cell r="H37">
            <v>28</v>
          </cell>
          <cell r="I37">
            <v>251</v>
          </cell>
        </row>
        <row r="38">
          <cell r="D38" t="str">
            <v>717</v>
          </cell>
          <cell r="E38" t="str">
            <v>Barnet</v>
          </cell>
          <cell r="F38">
            <v>467</v>
          </cell>
          <cell r="G38">
            <v>549</v>
          </cell>
          <cell r="H38">
            <v>79</v>
          </cell>
          <cell r="I38">
            <v>1095</v>
          </cell>
        </row>
        <row r="39">
          <cell r="D39" t="str">
            <v>718</v>
          </cell>
          <cell r="E39" t="str">
            <v>Bexley</v>
          </cell>
          <cell r="F39">
            <v>205</v>
          </cell>
          <cell r="G39">
            <v>217</v>
          </cell>
          <cell r="H39">
            <v>20</v>
          </cell>
          <cell r="I39">
            <v>442</v>
          </cell>
        </row>
        <row r="40">
          <cell r="D40" t="str">
            <v>719</v>
          </cell>
          <cell r="E40" t="str">
            <v>Brent</v>
          </cell>
          <cell r="F40">
            <v>274</v>
          </cell>
          <cell r="G40">
            <v>353</v>
          </cell>
          <cell r="H40">
            <v>35</v>
          </cell>
          <cell r="I40">
            <v>662</v>
          </cell>
        </row>
        <row r="41">
          <cell r="D41" t="str">
            <v>720</v>
          </cell>
          <cell r="E41" t="str">
            <v>Bromley</v>
          </cell>
          <cell r="F41">
            <v>97</v>
          </cell>
          <cell r="G41">
            <v>265</v>
          </cell>
          <cell r="H41">
            <v>0</v>
          </cell>
          <cell r="I41">
            <v>362</v>
          </cell>
        </row>
        <row r="42">
          <cell r="D42" t="str">
            <v>702</v>
          </cell>
          <cell r="E42" t="str">
            <v>Camden</v>
          </cell>
          <cell r="F42">
            <v>334</v>
          </cell>
          <cell r="G42">
            <v>103</v>
          </cell>
          <cell r="H42">
            <v>0</v>
          </cell>
          <cell r="I42">
            <v>437</v>
          </cell>
        </row>
        <row r="43">
          <cell r="D43" t="str">
            <v>714</v>
          </cell>
          <cell r="E43" t="str">
            <v>City Of London</v>
          </cell>
          <cell r="F43">
            <v>30</v>
          </cell>
          <cell r="G43">
            <v>29</v>
          </cell>
          <cell r="H43">
            <v>0</v>
          </cell>
          <cell r="I43">
            <v>59</v>
          </cell>
        </row>
        <row r="44">
          <cell r="D44" t="str">
            <v>721</v>
          </cell>
          <cell r="E44" t="str">
            <v>Croydon</v>
          </cell>
          <cell r="F44">
            <v>459</v>
          </cell>
          <cell r="G44">
            <v>354</v>
          </cell>
          <cell r="H44">
            <v>28</v>
          </cell>
          <cell r="I44">
            <v>841</v>
          </cell>
        </row>
        <row r="45">
          <cell r="D45" t="str">
            <v>722</v>
          </cell>
          <cell r="E45" t="str">
            <v>Ealing</v>
          </cell>
          <cell r="F45">
            <v>427</v>
          </cell>
          <cell r="G45">
            <v>1006</v>
          </cell>
          <cell r="H45">
            <v>60</v>
          </cell>
          <cell r="I45">
            <v>1493</v>
          </cell>
        </row>
        <row r="46">
          <cell r="D46" t="str">
            <v>723</v>
          </cell>
          <cell r="E46" t="str">
            <v>Enfield</v>
          </cell>
          <cell r="F46">
            <v>657</v>
          </cell>
          <cell r="G46">
            <v>139</v>
          </cell>
          <cell r="H46">
            <v>0</v>
          </cell>
          <cell r="I46">
            <v>796</v>
          </cell>
        </row>
        <row r="47">
          <cell r="D47" t="str">
            <v>703</v>
          </cell>
          <cell r="E47" t="str">
            <v>Greenwich</v>
          </cell>
          <cell r="F47">
            <v>61</v>
          </cell>
          <cell r="G47">
            <v>161</v>
          </cell>
          <cell r="H47">
            <v>0</v>
          </cell>
          <cell r="I47">
            <v>222</v>
          </cell>
        </row>
        <row r="48">
          <cell r="D48" t="str">
            <v>704</v>
          </cell>
          <cell r="E48" t="str">
            <v>Hackney</v>
          </cell>
          <cell r="F48">
            <v>225</v>
          </cell>
          <cell r="G48">
            <v>379</v>
          </cell>
          <cell r="H48">
            <v>0</v>
          </cell>
          <cell r="I48">
            <v>604</v>
          </cell>
        </row>
        <row r="49">
          <cell r="D49" t="str">
            <v>705</v>
          </cell>
          <cell r="E49" t="str">
            <v>Hammersmith &amp; Fulham</v>
          </cell>
          <cell r="F49">
            <v>227</v>
          </cell>
          <cell r="G49">
            <v>193</v>
          </cell>
          <cell r="H49">
            <v>57</v>
          </cell>
          <cell r="I49">
            <v>477</v>
          </cell>
        </row>
        <row r="50">
          <cell r="D50" t="str">
            <v>724</v>
          </cell>
          <cell r="E50" t="str">
            <v>Haringey</v>
          </cell>
          <cell r="F50">
            <v>340</v>
          </cell>
          <cell r="G50">
            <v>189</v>
          </cell>
          <cell r="H50">
            <v>26</v>
          </cell>
          <cell r="I50">
            <v>555</v>
          </cell>
        </row>
        <row r="51">
          <cell r="D51" t="str">
            <v>725</v>
          </cell>
          <cell r="E51" t="str">
            <v>Harrow</v>
          </cell>
          <cell r="F51">
            <v>358</v>
          </cell>
          <cell r="G51">
            <v>80</v>
          </cell>
          <cell r="H51">
            <v>79</v>
          </cell>
          <cell r="I51">
            <v>517</v>
          </cell>
        </row>
        <row r="52">
          <cell r="D52" t="str">
            <v>726</v>
          </cell>
          <cell r="E52" t="str">
            <v>Havering</v>
          </cell>
          <cell r="F52">
            <v>282</v>
          </cell>
          <cell r="G52">
            <v>79</v>
          </cell>
          <cell r="H52">
            <v>4</v>
          </cell>
          <cell r="I52">
            <v>365</v>
          </cell>
        </row>
        <row r="53">
          <cell r="D53" t="str">
            <v>727</v>
          </cell>
          <cell r="E53" t="str">
            <v>Hillingdon</v>
          </cell>
          <cell r="F53">
            <v>459</v>
          </cell>
          <cell r="G53">
            <v>179</v>
          </cell>
          <cell r="H53">
            <v>112</v>
          </cell>
          <cell r="I53">
            <v>750</v>
          </cell>
        </row>
        <row r="54">
          <cell r="D54" t="str">
            <v>728</v>
          </cell>
          <cell r="E54" t="str">
            <v>Hounslow</v>
          </cell>
          <cell r="F54">
            <v>172</v>
          </cell>
          <cell r="G54">
            <v>195</v>
          </cell>
          <cell r="H54">
            <v>28</v>
          </cell>
          <cell r="I54">
            <v>395</v>
          </cell>
        </row>
        <row r="55">
          <cell r="D55" t="str">
            <v>706</v>
          </cell>
          <cell r="E55" t="str">
            <v>Islington</v>
          </cell>
          <cell r="F55">
            <v>345</v>
          </cell>
          <cell r="G55">
            <v>137</v>
          </cell>
          <cell r="H55">
            <v>18</v>
          </cell>
          <cell r="I55">
            <v>500</v>
          </cell>
        </row>
        <row r="56">
          <cell r="D56" t="str">
            <v>707</v>
          </cell>
          <cell r="E56" t="str">
            <v>Kensington &amp; Chelsea</v>
          </cell>
          <cell r="F56">
            <v>119</v>
          </cell>
          <cell r="G56">
            <v>103</v>
          </cell>
          <cell r="H56">
            <v>52</v>
          </cell>
          <cell r="I56">
            <v>274</v>
          </cell>
        </row>
        <row r="57">
          <cell r="D57" t="str">
            <v>729</v>
          </cell>
          <cell r="E57" t="str">
            <v>Kingston Upon Thames</v>
          </cell>
          <cell r="F57">
            <v>286</v>
          </cell>
          <cell r="G57">
            <v>31</v>
          </cell>
          <cell r="H57">
            <v>0</v>
          </cell>
          <cell r="I57">
            <v>317</v>
          </cell>
        </row>
        <row r="58">
          <cell r="D58" t="str">
            <v>708</v>
          </cell>
          <cell r="E58" t="str">
            <v>Lambeth</v>
          </cell>
          <cell r="F58">
            <v>235</v>
          </cell>
          <cell r="G58">
            <v>89</v>
          </cell>
          <cell r="H58">
            <v>28</v>
          </cell>
          <cell r="I58">
            <v>352</v>
          </cell>
        </row>
        <row r="59">
          <cell r="D59" t="str">
            <v>709</v>
          </cell>
          <cell r="E59" t="str">
            <v>Lewisham</v>
          </cell>
          <cell r="F59">
            <v>207</v>
          </cell>
          <cell r="G59">
            <v>110</v>
          </cell>
          <cell r="H59">
            <v>17</v>
          </cell>
          <cell r="I59">
            <v>334</v>
          </cell>
        </row>
        <row r="60">
          <cell r="D60" t="str">
            <v>730</v>
          </cell>
          <cell r="E60" t="str">
            <v>Merton</v>
          </cell>
          <cell r="F60">
            <v>61</v>
          </cell>
          <cell r="G60">
            <v>74</v>
          </cell>
          <cell r="H60">
            <v>28</v>
          </cell>
          <cell r="I60">
            <v>163</v>
          </cell>
        </row>
        <row r="61">
          <cell r="D61" t="str">
            <v>731</v>
          </cell>
          <cell r="E61" t="str">
            <v>Newham</v>
          </cell>
          <cell r="F61">
            <v>148</v>
          </cell>
          <cell r="G61">
            <v>130</v>
          </cell>
          <cell r="H61">
            <v>0</v>
          </cell>
          <cell r="I61">
            <v>278</v>
          </cell>
        </row>
        <row r="62">
          <cell r="D62" t="str">
            <v>732</v>
          </cell>
          <cell r="E62" t="str">
            <v>Redbridge</v>
          </cell>
          <cell r="F62">
            <v>301</v>
          </cell>
          <cell r="G62">
            <v>21</v>
          </cell>
          <cell r="H62">
            <v>0</v>
          </cell>
          <cell r="I62">
            <v>322</v>
          </cell>
        </row>
        <row r="63">
          <cell r="D63" t="str">
            <v>733</v>
          </cell>
          <cell r="E63" t="str">
            <v>Richmond Upon Thames</v>
          </cell>
          <cell r="F63">
            <v>301</v>
          </cell>
          <cell r="G63">
            <v>140</v>
          </cell>
          <cell r="H63">
            <v>18</v>
          </cell>
          <cell r="I63">
            <v>459</v>
          </cell>
        </row>
        <row r="64">
          <cell r="D64" t="str">
            <v>710</v>
          </cell>
          <cell r="E64" t="str">
            <v>Southwark</v>
          </cell>
          <cell r="F64">
            <v>242</v>
          </cell>
          <cell r="G64">
            <v>257</v>
          </cell>
          <cell r="H64">
            <v>28</v>
          </cell>
          <cell r="I64">
            <v>527</v>
          </cell>
        </row>
        <row r="65">
          <cell r="D65" t="str">
            <v>734</v>
          </cell>
          <cell r="E65" t="str">
            <v>Sutton</v>
          </cell>
          <cell r="F65">
            <v>148</v>
          </cell>
          <cell r="G65">
            <v>141</v>
          </cell>
          <cell r="H65">
            <v>0</v>
          </cell>
          <cell r="I65">
            <v>289</v>
          </cell>
        </row>
        <row r="66">
          <cell r="D66" t="str">
            <v>711</v>
          </cell>
          <cell r="E66" t="str">
            <v>Tower Hamlets</v>
          </cell>
          <cell r="F66">
            <v>299</v>
          </cell>
          <cell r="G66">
            <v>77</v>
          </cell>
          <cell r="H66">
            <v>0</v>
          </cell>
          <cell r="I66">
            <v>376</v>
          </cell>
        </row>
        <row r="67">
          <cell r="D67" t="str">
            <v>735</v>
          </cell>
          <cell r="E67" t="str">
            <v>Waltham Forest</v>
          </cell>
          <cell r="F67">
            <v>156</v>
          </cell>
          <cell r="G67">
            <v>163</v>
          </cell>
          <cell r="H67">
            <v>66</v>
          </cell>
          <cell r="I67">
            <v>385</v>
          </cell>
        </row>
        <row r="68">
          <cell r="D68" t="str">
            <v>712</v>
          </cell>
          <cell r="E68" t="str">
            <v>Wandsworth</v>
          </cell>
          <cell r="F68">
            <v>223</v>
          </cell>
          <cell r="G68">
            <v>95</v>
          </cell>
          <cell r="H68">
            <v>0</v>
          </cell>
          <cell r="I68">
            <v>318</v>
          </cell>
        </row>
        <row r="69">
          <cell r="D69" t="str">
            <v>713</v>
          </cell>
          <cell r="E69" t="str">
            <v>Westminster</v>
          </cell>
          <cell r="F69">
            <v>272</v>
          </cell>
          <cell r="G69">
            <v>65</v>
          </cell>
          <cell r="H69">
            <v>0</v>
          </cell>
          <cell r="I69">
            <v>337</v>
          </cell>
        </row>
        <row r="70">
          <cell r="D70" t="str">
            <v>117</v>
          </cell>
          <cell r="E70" t="str">
            <v>Darlington UA</v>
          </cell>
          <cell r="F70">
            <v>148</v>
          </cell>
          <cell r="G70">
            <v>28</v>
          </cell>
          <cell r="H70">
            <v>0</v>
          </cell>
          <cell r="I70">
            <v>176</v>
          </cell>
        </row>
        <row r="71">
          <cell r="D71" t="str">
            <v>116</v>
          </cell>
          <cell r="E71" t="str">
            <v>Durham</v>
          </cell>
          <cell r="F71">
            <v>349</v>
          </cell>
          <cell r="G71">
            <v>61</v>
          </cell>
          <cell r="H71">
            <v>28</v>
          </cell>
          <cell r="I71">
            <v>438</v>
          </cell>
        </row>
        <row r="72">
          <cell r="D72" t="str">
            <v>106</v>
          </cell>
          <cell r="E72" t="str">
            <v>Gateshead</v>
          </cell>
          <cell r="F72">
            <v>280</v>
          </cell>
          <cell r="G72">
            <v>187</v>
          </cell>
          <cell r="H72">
            <v>0</v>
          </cell>
          <cell r="I72">
            <v>467</v>
          </cell>
        </row>
        <row r="73">
          <cell r="D73" t="str">
            <v>111</v>
          </cell>
          <cell r="E73" t="str">
            <v>Hartlepool UA</v>
          </cell>
          <cell r="F73">
            <v>303</v>
          </cell>
          <cell r="G73">
            <v>5</v>
          </cell>
          <cell r="H73">
            <v>0</v>
          </cell>
          <cell r="I73">
            <v>308</v>
          </cell>
        </row>
        <row r="74">
          <cell r="D74" t="str">
            <v>112</v>
          </cell>
          <cell r="E74" t="str">
            <v>Middlesbrough UA</v>
          </cell>
          <cell r="F74">
            <v>273</v>
          </cell>
          <cell r="G74">
            <v>115</v>
          </cell>
          <cell r="H74">
            <v>0</v>
          </cell>
          <cell r="I74">
            <v>388</v>
          </cell>
        </row>
        <row r="75">
          <cell r="D75" t="str">
            <v>107</v>
          </cell>
          <cell r="E75" t="str">
            <v>Newcastle Upon Tyne</v>
          </cell>
          <cell r="F75">
            <v>271</v>
          </cell>
          <cell r="G75">
            <v>62</v>
          </cell>
          <cell r="H75">
            <v>0</v>
          </cell>
          <cell r="I75">
            <v>333</v>
          </cell>
        </row>
        <row r="76">
          <cell r="D76" t="str">
            <v>108</v>
          </cell>
          <cell r="E76" t="str">
            <v>North Tyneside</v>
          </cell>
          <cell r="F76">
            <v>153</v>
          </cell>
          <cell r="G76">
            <v>7</v>
          </cell>
          <cell r="H76">
            <v>0</v>
          </cell>
          <cell r="I76">
            <v>160</v>
          </cell>
        </row>
        <row r="77">
          <cell r="D77" t="str">
            <v>104</v>
          </cell>
          <cell r="E77" t="str">
            <v>Northumberland</v>
          </cell>
          <cell r="F77">
            <v>366</v>
          </cell>
          <cell r="G77">
            <v>74</v>
          </cell>
          <cell r="H77">
            <v>4</v>
          </cell>
          <cell r="I77">
            <v>444</v>
          </cell>
        </row>
        <row r="78">
          <cell r="D78" t="str">
            <v>113</v>
          </cell>
          <cell r="E78" t="str">
            <v>Redcar &amp; Cleveland UA</v>
          </cell>
          <cell r="F78">
            <v>260</v>
          </cell>
          <cell r="G78">
            <v>209</v>
          </cell>
          <cell r="H78">
            <v>0</v>
          </cell>
          <cell r="I78">
            <v>469</v>
          </cell>
        </row>
        <row r="79">
          <cell r="D79" t="str">
            <v>109</v>
          </cell>
          <cell r="E79" t="str">
            <v>South Tyneside</v>
          </cell>
          <cell r="F79">
            <v>193</v>
          </cell>
          <cell r="G79">
            <v>207</v>
          </cell>
          <cell r="H79">
            <v>0</v>
          </cell>
          <cell r="I79">
            <v>400</v>
          </cell>
        </row>
        <row r="80">
          <cell r="D80" t="str">
            <v>114</v>
          </cell>
          <cell r="E80" t="str">
            <v>Stockton On Tees UA</v>
          </cell>
          <cell r="F80">
            <v>192</v>
          </cell>
          <cell r="G80">
            <v>24</v>
          </cell>
          <cell r="H80">
            <v>0</v>
          </cell>
          <cell r="I80">
            <v>216</v>
          </cell>
        </row>
        <row r="81">
          <cell r="D81" t="str">
            <v>110</v>
          </cell>
          <cell r="E81" t="str">
            <v>Sunderland</v>
          </cell>
          <cell r="F81">
            <v>115</v>
          </cell>
          <cell r="G81">
            <v>91</v>
          </cell>
          <cell r="H81">
            <v>0</v>
          </cell>
          <cell r="I81">
            <v>206</v>
          </cell>
        </row>
        <row r="82">
          <cell r="D82" t="str">
            <v>324</v>
          </cell>
          <cell r="E82" t="str">
            <v>Blackburn With Darwen UA</v>
          </cell>
          <cell r="F82">
            <v>99</v>
          </cell>
          <cell r="G82">
            <v>214</v>
          </cell>
          <cell r="H82">
            <v>0</v>
          </cell>
          <cell r="I82">
            <v>313</v>
          </cell>
        </row>
        <row r="83">
          <cell r="D83" t="str">
            <v>325</v>
          </cell>
          <cell r="E83" t="str">
            <v>Blackpool UA</v>
          </cell>
          <cell r="F83">
            <v>224</v>
          </cell>
          <cell r="G83">
            <v>194</v>
          </cell>
          <cell r="H83">
            <v>88</v>
          </cell>
          <cell r="I83">
            <v>506</v>
          </cell>
        </row>
        <row r="84">
          <cell r="D84" t="str">
            <v>304</v>
          </cell>
          <cell r="E84" t="str">
            <v>Bolton</v>
          </cell>
          <cell r="F84">
            <v>478</v>
          </cell>
          <cell r="G84">
            <v>245</v>
          </cell>
          <cell r="H84">
            <v>7</v>
          </cell>
          <cell r="I84">
            <v>730</v>
          </cell>
        </row>
        <row r="85">
          <cell r="D85" t="str">
            <v>305</v>
          </cell>
          <cell r="E85" t="str">
            <v>Bury</v>
          </cell>
          <cell r="F85">
            <v>318</v>
          </cell>
          <cell r="G85">
            <v>519</v>
          </cell>
          <cell r="H85">
            <v>68</v>
          </cell>
          <cell r="I85">
            <v>905</v>
          </cell>
        </row>
        <row r="86">
          <cell r="D86" t="str">
            <v>00EQ</v>
          </cell>
          <cell r="E86" t="str">
            <v>Cheshire East</v>
          </cell>
          <cell r="F86">
            <v>1042</v>
          </cell>
          <cell r="G86">
            <v>621</v>
          </cell>
          <cell r="H86">
            <v>9</v>
          </cell>
          <cell r="I86">
            <v>1672</v>
          </cell>
        </row>
        <row r="87">
          <cell r="D87" t="str">
            <v>00EW</v>
          </cell>
          <cell r="E87" t="str">
            <v>Cheshire West And Chester</v>
          </cell>
          <cell r="F87">
            <v>512</v>
          </cell>
          <cell r="G87">
            <v>344</v>
          </cell>
          <cell r="H87">
            <v>57</v>
          </cell>
          <cell r="I87">
            <v>913</v>
          </cell>
        </row>
        <row r="88">
          <cell r="D88" t="str">
            <v>102</v>
          </cell>
          <cell r="E88" t="str">
            <v>Cumbria</v>
          </cell>
          <cell r="F88">
            <v>1515</v>
          </cell>
          <cell r="G88">
            <v>2644</v>
          </cell>
          <cell r="H88">
            <v>458</v>
          </cell>
          <cell r="I88">
            <v>4617</v>
          </cell>
        </row>
        <row r="89">
          <cell r="D89" t="str">
            <v>321</v>
          </cell>
          <cell r="E89" t="str">
            <v>Halton UA</v>
          </cell>
          <cell r="F89">
            <v>417</v>
          </cell>
          <cell r="G89">
            <v>126</v>
          </cell>
          <cell r="H89">
            <v>12</v>
          </cell>
          <cell r="I89">
            <v>555</v>
          </cell>
        </row>
        <row r="90">
          <cell r="D90" t="str">
            <v>315</v>
          </cell>
          <cell r="E90" t="str">
            <v>Knowsley</v>
          </cell>
          <cell r="F90">
            <v>151</v>
          </cell>
          <cell r="G90">
            <v>170</v>
          </cell>
          <cell r="H90">
            <v>28</v>
          </cell>
          <cell r="I90">
            <v>349</v>
          </cell>
        </row>
        <row r="91">
          <cell r="D91" t="str">
            <v>323</v>
          </cell>
          <cell r="E91" t="str">
            <v>Lancashire</v>
          </cell>
          <cell r="F91">
            <v>1984</v>
          </cell>
          <cell r="G91">
            <v>1905</v>
          </cell>
          <cell r="H91">
            <v>166</v>
          </cell>
          <cell r="I91">
            <v>4055</v>
          </cell>
        </row>
        <row r="92">
          <cell r="D92" t="str">
            <v>316</v>
          </cell>
          <cell r="E92" t="str">
            <v>Liverpool</v>
          </cell>
          <cell r="F92">
            <v>753</v>
          </cell>
          <cell r="G92">
            <v>392</v>
          </cell>
          <cell r="H92">
            <v>68</v>
          </cell>
          <cell r="I92">
            <v>1213</v>
          </cell>
        </row>
        <row r="93">
          <cell r="D93" t="str">
            <v>306</v>
          </cell>
          <cell r="E93" t="str">
            <v>Manchester</v>
          </cell>
          <cell r="F93">
            <v>1137</v>
          </cell>
          <cell r="G93">
            <v>1360</v>
          </cell>
          <cell r="H93">
            <v>113</v>
          </cell>
          <cell r="I93">
            <v>2610</v>
          </cell>
        </row>
        <row r="94">
          <cell r="D94" t="str">
            <v>307</v>
          </cell>
          <cell r="E94" t="str">
            <v>Oldham</v>
          </cell>
          <cell r="F94">
            <v>130</v>
          </cell>
          <cell r="G94">
            <v>75</v>
          </cell>
          <cell r="H94">
            <v>0</v>
          </cell>
          <cell r="I94">
            <v>205</v>
          </cell>
        </row>
        <row r="95">
          <cell r="D95" t="str">
            <v>308</v>
          </cell>
          <cell r="E95" t="str">
            <v>Rochdale</v>
          </cell>
          <cell r="F95">
            <v>110</v>
          </cell>
          <cell r="G95">
            <v>53</v>
          </cell>
          <cell r="H95">
            <v>0</v>
          </cell>
          <cell r="I95">
            <v>163</v>
          </cell>
        </row>
        <row r="96">
          <cell r="D96" t="str">
            <v>309</v>
          </cell>
          <cell r="E96" t="str">
            <v>Salford</v>
          </cell>
          <cell r="F96">
            <v>763</v>
          </cell>
          <cell r="G96">
            <v>729</v>
          </cell>
          <cell r="H96">
            <v>197</v>
          </cell>
          <cell r="I96">
            <v>1689</v>
          </cell>
        </row>
        <row r="97">
          <cell r="D97" t="str">
            <v>317</v>
          </cell>
          <cell r="E97" t="str">
            <v>Sefton</v>
          </cell>
          <cell r="F97">
            <v>557</v>
          </cell>
          <cell r="G97">
            <v>199</v>
          </cell>
          <cell r="H97">
            <v>27</v>
          </cell>
          <cell r="I97">
            <v>783</v>
          </cell>
        </row>
        <row r="98">
          <cell r="D98" t="str">
            <v>318</v>
          </cell>
          <cell r="E98" t="str">
            <v>St Helens</v>
          </cell>
          <cell r="F98">
            <v>179</v>
          </cell>
          <cell r="G98">
            <v>82</v>
          </cell>
          <cell r="H98">
            <v>0</v>
          </cell>
          <cell r="I98">
            <v>261</v>
          </cell>
        </row>
        <row r="99">
          <cell r="D99" t="str">
            <v>310</v>
          </cell>
          <cell r="E99" t="str">
            <v>Stockport</v>
          </cell>
          <cell r="F99">
            <v>542</v>
          </cell>
          <cell r="G99">
            <v>1064</v>
          </cell>
          <cell r="H99">
            <v>122</v>
          </cell>
          <cell r="I99">
            <v>1728</v>
          </cell>
        </row>
        <row r="100">
          <cell r="D100" t="str">
            <v>311</v>
          </cell>
          <cell r="E100" t="str">
            <v>Tameside</v>
          </cell>
          <cell r="F100">
            <v>466</v>
          </cell>
          <cell r="G100">
            <v>747</v>
          </cell>
          <cell r="H100">
            <v>3</v>
          </cell>
          <cell r="I100">
            <v>1216</v>
          </cell>
        </row>
        <row r="101">
          <cell r="D101" t="str">
            <v>312</v>
          </cell>
          <cell r="E101" t="str">
            <v>Trafford</v>
          </cell>
          <cell r="F101">
            <v>1019</v>
          </cell>
          <cell r="G101">
            <v>1148</v>
          </cell>
          <cell r="H101">
            <v>156</v>
          </cell>
          <cell r="I101">
            <v>2323</v>
          </cell>
        </row>
        <row r="102">
          <cell r="D102" t="str">
            <v>322</v>
          </cell>
          <cell r="E102" t="str">
            <v>Warrington UA</v>
          </cell>
          <cell r="F102">
            <v>314</v>
          </cell>
          <cell r="G102">
            <v>151</v>
          </cell>
          <cell r="H102">
            <v>0</v>
          </cell>
          <cell r="I102">
            <v>465</v>
          </cell>
        </row>
        <row r="103">
          <cell r="D103" t="str">
            <v>313</v>
          </cell>
          <cell r="E103" t="str">
            <v>Wigan</v>
          </cell>
          <cell r="F103">
            <v>170</v>
          </cell>
          <cell r="G103">
            <v>348</v>
          </cell>
          <cell r="H103">
            <v>40</v>
          </cell>
          <cell r="I103">
            <v>558</v>
          </cell>
        </row>
        <row r="104">
          <cell r="D104" t="str">
            <v>319</v>
          </cell>
          <cell r="E104" t="str">
            <v>Wirral</v>
          </cell>
          <cell r="F104">
            <v>303</v>
          </cell>
          <cell r="G104">
            <v>30</v>
          </cell>
          <cell r="H104">
            <v>420</v>
          </cell>
          <cell r="I104">
            <v>753</v>
          </cell>
        </row>
        <row r="105">
          <cell r="D105" t="str">
            <v>614</v>
          </cell>
          <cell r="E105" t="str">
            <v>Bracknell Forest UA</v>
          </cell>
          <cell r="F105">
            <v>170</v>
          </cell>
          <cell r="G105">
            <v>165</v>
          </cell>
          <cell r="H105">
            <v>69</v>
          </cell>
          <cell r="I105">
            <v>404</v>
          </cell>
        </row>
        <row r="106">
          <cell r="D106" t="str">
            <v>816</v>
          </cell>
          <cell r="E106" t="str">
            <v>Brighton &amp; Hove UA</v>
          </cell>
          <cell r="F106">
            <v>763</v>
          </cell>
          <cell r="G106">
            <v>352</v>
          </cell>
          <cell r="H106">
            <v>144</v>
          </cell>
          <cell r="I106">
            <v>1259</v>
          </cell>
        </row>
        <row r="107">
          <cell r="D107" t="str">
            <v>612</v>
          </cell>
          <cell r="E107" t="str">
            <v>Buckinghamshire</v>
          </cell>
          <cell r="F107">
            <v>1015</v>
          </cell>
          <cell r="G107">
            <v>269</v>
          </cell>
          <cell r="H107">
            <v>2</v>
          </cell>
          <cell r="I107">
            <v>1286</v>
          </cell>
        </row>
        <row r="108">
          <cell r="D108" t="str">
            <v>815</v>
          </cell>
          <cell r="E108" t="str">
            <v>East Sussex</v>
          </cell>
          <cell r="F108">
            <v>1810</v>
          </cell>
          <cell r="G108">
            <v>1070</v>
          </cell>
          <cell r="H108">
            <v>86</v>
          </cell>
          <cell r="I108">
            <v>2966</v>
          </cell>
        </row>
        <row r="109">
          <cell r="D109" t="str">
            <v>812</v>
          </cell>
          <cell r="E109" t="str">
            <v>Hampshire</v>
          </cell>
          <cell r="F109">
            <v>2581</v>
          </cell>
          <cell r="G109">
            <v>3520</v>
          </cell>
          <cell r="H109">
            <v>456</v>
          </cell>
          <cell r="I109">
            <v>6557</v>
          </cell>
        </row>
        <row r="110">
          <cell r="D110" t="str">
            <v>803</v>
          </cell>
          <cell r="E110" t="str">
            <v>Isle Of Wight UA</v>
          </cell>
          <cell r="F110">
            <v>133</v>
          </cell>
          <cell r="G110">
            <v>441</v>
          </cell>
          <cell r="H110">
            <v>0</v>
          </cell>
          <cell r="I110">
            <v>574</v>
          </cell>
        </row>
        <row r="111">
          <cell r="D111" t="str">
            <v>820</v>
          </cell>
          <cell r="E111" t="str">
            <v>Kent</v>
          </cell>
          <cell r="F111">
            <v>3224</v>
          </cell>
          <cell r="G111">
            <v>1625</v>
          </cell>
          <cell r="H111">
            <v>176</v>
          </cell>
          <cell r="I111">
            <v>5025</v>
          </cell>
        </row>
        <row r="112">
          <cell r="D112" t="str">
            <v>821</v>
          </cell>
          <cell r="E112" t="str">
            <v>Medway Towns UA</v>
          </cell>
          <cell r="F112">
            <v>414</v>
          </cell>
          <cell r="G112">
            <v>244</v>
          </cell>
          <cell r="H112">
            <v>18</v>
          </cell>
          <cell r="I112">
            <v>676</v>
          </cell>
        </row>
        <row r="113">
          <cell r="D113" t="str">
            <v>613</v>
          </cell>
          <cell r="E113" t="str">
            <v>Milton Keynes UA</v>
          </cell>
          <cell r="F113">
            <v>710</v>
          </cell>
          <cell r="G113">
            <v>130</v>
          </cell>
          <cell r="H113">
            <v>1</v>
          </cell>
          <cell r="I113">
            <v>841</v>
          </cell>
        </row>
        <row r="114">
          <cell r="D114" t="str">
            <v>608</v>
          </cell>
          <cell r="E114" t="str">
            <v>Oxfordshire</v>
          </cell>
          <cell r="F114">
            <v>2848</v>
          </cell>
          <cell r="G114">
            <v>626</v>
          </cell>
          <cell r="H114">
            <v>1868</v>
          </cell>
          <cell r="I114">
            <v>5342</v>
          </cell>
        </row>
        <row r="115">
          <cell r="D115" t="str">
            <v>813</v>
          </cell>
          <cell r="E115" t="str">
            <v>Portsmouth UA</v>
          </cell>
          <cell r="F115">
            <v>368</v>
          </cell>
          <cell r="G115">
            <v>424</v>
          </cell>
          <cell r="H115">
            <v>0</v>
          </cell>
          <cell r="I115">
            <v>792</v>
          </cell>
        </row>
        <row r="116">
          <cell r="D116" t="str">
            <v>616</v>
          </cell>
          <cell r="E116" t="str">
            <v>Reading UA</v>
          </cell>
          <cell r="F116">
            <v>325</v>
          </cell>
          <cell r="G116">
            <v>288</v>
          </cell>
          <cell r="H116">
            <v>92</v>
          </cell>
          <cell r="I116">
            <v>705</v>
          </cell>
        </row>
        <row r="117">
          <cell r="D117" t="str">
            <v>617</v>
          </cell>
          <cell r="E117" t="str">
            <v>Slough UA</v>
          </cell>
          <cell r="F117">
            <v>136</v>
          </cell>
          <cell r="G117">
            <v>47</v>
          </cell>
          <cell r="H117">
            <v>0</v>
          </cell>
          <cell r="I117">
            <v>183</v>
          </cell>
        </row>
        <row r="118">
          <cell r="D118" t="str">
            <v>814</v>
          </cell>
          <cell r="E118" t="str">
            <v>Southampton UA</v>
          </cell>
          <cell r="F118">
            <v>581</v>
          </cell>
          <cell r="G118">
            <v>693</v>
          </cell>
          <cell r="H118">
            <v>87</v>
          </cell>
          <cell r="I118">
            <v>1361</v>
          </cell>
        </row>
        <row r="119">
          <cell r="D119" t="str">
            <v>805</v>
          </cell>
          <cell r="E119" t="str">
            <v>Surrey</v>
          </cell>
          <cell r="F119">
            <v>1821</v>
          </cell>
          <cell r="G119">
            <v>761</v>
          </cell>
          <cell r="H119">
            <v>123</v>
          </cell>
          <cell r="I119">
            <v>2705</v>
          </cell>
        </row>
        <row r="120">
          <cell r="D120" t="str">
            <v>615</v>
          </cell>
          <cell r="E120" t="str">
            <v>West Berkshire UA</v>
          </cell>
          <cell r="F120">
            <v>350</v>
          </cell>
          <cell r="G120">
            <v>361</v>
          </cell>
          <cell r="H120">
            <v>92</v>
          </cell>
          <cell r="I120">
            <v>803</v>
          </cell>
        </row>
        <row r="121">
          <cell r="D121" t="str">
            <v>807</v>
          </cell>
          <cell r="E121" t="str">
            <v>West Sussex</v>
          </cell>
          <cell r="F121">
            <v>2468</v>
          </cell>
          <cell r="G121">
            <v>811</v>
          </cell>
          <cell r="H121">
            <v>205</v>
          </cell>
          <cell r="I121">
            <v>3484</v>
          </cell>
        </row>
        <row r="122">
          <cell r="D122" t="str">
            <v>618</v>
          </cell>
          <cell r="E122" t="str">
            <v>Windsor &amp; Maidenhead UA</v>
          </cell>
          <cell r="F122">
            <v>404</v>
          </cell>
          <cell r="G122">
            <v>106</v>
          </cell>
          <cell r="H122">
            <v>22</v>
          </cell>
          <cell r="I122">
            <v>532</v>
          </cell>
        </row>
        <row r="123">
          <cell r="D123" t="str">
            <v>619</v>
          </cell>
          <cell r="E123" t="str">
            <v>Wokingham UA</v>
          </cell>
          <cell r="F123">
            <v>252</v>
          </cell>
          <cell r="G123">
            <v>101</v>
          </cell>
          <cell r="H123">
            <v>8</v>
          </cell>
          <cell r="I123">
            <v>361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197</v>
          </cell>
          <cell r="G124">
            <v>210</v>
          </cell>
          <cell r="H124">
            <v>28</v>
          </cell>
          <cell r="I124">
            <v>435</v>
          </cell>
        </row>
        <row r="125">
          <cell r="D125" t="str">
            <v>810</v>
          </cell>
          <cell r="E125" t="str">
            <v>Bournemouth UA</v>
          </cell>
          <cell r="F125">
            <v>393</v>
          </cell>
          <cell r="G125">
            <v>109</v>
          </cell>
          <cell r="H125">
            <v>109</v>
          </cell>
          <cell r="I125">
            <v>611</v>
          </cell>
        </row>
        <row r="126">
          <cell r="D126" t="str">
            <v>909</v>
          </cell>
          <cell r="E126" t="str">
            <v>Bristol UA</v>
          </cell>
          <cell r="F126">
            <v>281</v>
          </cell>
          <cell r="G126">
            <v>686</v>
          </cell>
          <cell r="H126">
            <v>362</v>
          </cell>
          <cell r="I126">
            <v>1329</v>
          </cell>
        </row>
        <row r="127">
          <cell r="D127" t="str">
            <v>902</v>
          </cell>
          <cell r="E127" t="str">
            <v>Cornwall</v>
          </cell>
          <cell r="F127">
            <v>2184</v>
          </cell>
          <cell r="G127">
            <v>2302</v>
          </cell>
          <cell r="H127">
            <v>128</v>
          </cell>
          <cell r="I127">
            <v>4614</v>
          </cell>
        </row>
        <row r="128">
          <cell r="D128" t="str">
            <v>912</v>
          </cell>
          <cell r="E128" t="str">
            <v>Devon</v>
          </cell>
          <cell r="F128">
            <v>3035</v>
          </cell>
          <cell r="G128">
            <v>953</v>
          </cell>
          <cell r="H128">
            <v>271</v>
          </cell>
          <cell r="I128">
            <v>4259</v>
          </cell>
        </row>
        <row r="129">
          <cell r="D129" t="str">
            <v>809</v>
          </cell>
          <cell r="E129" t="str">
            <v>Dorset</v>
          </cell>
          <cell r="F129">
            <v>1159</v>
          </cell>
          <cell r="G129">
            <v>532</v>
          </cell>
          <cell r="H129">
            <v>96</v>
          </cell>
          <cell r="I129">
            <v>1787</v>
          </cell>
        </row>
        <row r="130">
          <cell r="D130" t="str">
            <v>904</v>
          </cell>
          <cell r="E130" t="str">
            <v>Gloucestershire</v>
          </cell>
          <cell r="F130">
            <v>2172</v>
          </cell>
          <cell r="G130">
            <v>273</v>
          </cell>
          <cell r="H130">
            <v>19</v>
          </cell>
          <cell r="I130">
            <v>2464</v>
          </cell>
        </row>
        <row r="131">
          <cell r="D131" t="str">
            <v>910</v>
          </cell>
          <cell r="E131" t="str">
            <v>North Somerset UA</v>
          </cell>
          <cell r="F131">
            <v>300</v>
          </cell>
          <cell r="G131">
            <v>392</v>
          </cell>
          <cell r="H131">
            <v>140</v>
          </cell>
          <cell r="I131">
            <v>832</v>
          </cell>
        </row>
        <row r="132">
          <cell r="D132" t="str">
            <v>913</v>
          </cell>
          <cell r="E132" t="str">
            <v>Plymouth UA</v>
          </cell>
          <cell r="F132">
            <v>1241</v>
          </cell>
          <cell r="G132">
            <v>639</v>
          </cell>
          <cell r="H132">
            <v>0</v>
          </cell>
          <cell r="I132">
            <v>1880</v>
          </cell>
        </row>
        <row r="133">
          <cell r="D133" t="str">
            <v>811</v>
          </cell>
          <cell r="E133" t="str">
            <v>Poole UA</v>
          </cell>
          <cell r="F133">
            <v>372</v>
          </cell>
          <cell r="G133">
            <v>29</v>
          </cell>
          <cell r="H133">
            <v>168</v>
          </cell>
          <cell r="I133">
            <v>569</v>
          </cell>
        </row>
        <row r="134">
          <cell r="D134" t="str">
            <v>905</v>
          </cell>
          <cell r="E134" t="str">
            <v>Somerset</v>
          </cell>
          <cell r="F134">
            <v>1373</v>
          </cell>
          <cell r="G134">
            <v>1363</v>
          </cell>
          <cell r="H134">
            <v>183</v>
          </cell>
          <cell r="I134">
            <v>2919</v>
          </cell>
        </row>
        <row r="135">
          <cell r="D135" t="str">
            <v>911</v>
          </cell>
          <cell r="E135" t="str">
            <v>South Gloucestershire UA</v>
          </cell>
          <cell r="F135">
            <v>325</v>
          </cell>
          <cell r="G135">
            <v>307</v>
          </cell>
          <cell r="H135">
            <v>67</v>
          </cell>
          <cell r="I135">
            <v>699</v>
          </cell>
        </row>
        <row r="136">
          <cell r="D136" t="str">
            <v>819</v>
          </cell>
          <cell r="E136" t="str">
            <v>Swindon UA</v>
          </cell>
          <cell r="F136">
            <v>239</v>
          </cell>
          <cell r="G136">
            <v>201</v>
          </cell>
          <cell r="H136">
            <v>56</v>
          </cell>
          <cell r="I136">
            <v>496</v>
          </cell>
        </row>
        <row r="137">
          <cell r="D137" t="str">
            <v>914</v>
          </cell>
          <cell r="E137" t="str">
            <v>Torbay UA</v>
          </cell>
          <cell r="F137">
            <v>120</v>
          </cell>
          <cell r="G137">
            <v>93</v>
          </cell>
          <cell r="H137">
            <v>11</v>
          </cell>
          <cell r="I137">
            <v>224</v>
          </cell>
        </row>
        <row r="138">
          <cell r="D138" t="str">
            <v>817</v>
          </cell>
          <cell r="E138" t="str">
            <v>Wiltshire</v>
          </cell>
          <cell r="F138">
            <v>1588</v>
          </cell>
          <cell r="G138">
            <v>782</v>
          </cell>
          <cell r="H138">
            <v>135</v>
          </cell>
          <cell r="I138">
            <v>2505</v>
          </cell>
        </row>
        <row r="139">
          <cell r="D139" t="str">
            <v>406</v>
          </cell>
          <cell r="E139" t="str">
            <v>Birmingham</v>
          </cell>
          <cell r="F139">
            <v>1701</v>
          </cell>
          <cell r="G139">
            <v>3275</v>
          </cell>
          <cell r="H139">
            <v>207</v>
          </cell>
          <cell r="I139">
            <v>5183</v>
          </cell>
        </row>
        <row r="140">
          <cell r="D140" t="str">
            <v>407</v>
          </cell>
          <cell r="E140" t="str">
            <v>Coventry</v>
          </cell>
          <cell r="F140">
            <v>1307</v>
          </cell>
          <cell r="G140">
            <v>153</v>
          </cell>
          <cell r="H140">
            <v>413</v>
          </cell>
          <cell r="I140">
            <v>1873</v>
          </cell>
        </row>
        <row r="141">
          <cell r="D141" t="str">
            <v>408</v>
          </cell>
          <cell r="E141" t="str">
            <v>Dudley</v>
          </cell>
          <cell r="F141">
            <v>421</v>
          </cell>
          <cell r="G141">
            <v>878</v>
          </cell>
          <cell r="H141">
            <v>80</v>
          </cell>
          <cell r="I141">
            <v>1379</v>
          </cell>
        </row>
        <row r="142">
          <cell r="D142" t="str">
            <v>415</v>
          </cell>
          <cell r="E142" t="str">
            <v>Herefordshire UA</v>
          </cell>
          <cell r="F142">
            <v>404</v>
          </cell>
          <cell r="G142">
            <v>353</v>
          </cell>
          <cell r="H142">
            <v>0</v>
          </cell>
          <cell r="I142">
            <v>757</v>
          </cell>
        </row>
        <row r="143">
          <cell r="D143" t="str">
            <v>409</v>
          </cell>
          <cell r="E143" t="str">
            <v>Sandwell</v>
          </cell>
          <cell r="F143">
            <v>209</v>
          </cell>
          <cell r="G143">
            <v>150</v>
          </cell>
          <cell r="H143">
            <v>31</v>
          </cell>
          <cell r="I143">
            <v>390</v>
          </cell>
        </row>
        <row r="144">
          <cell r="D144" t="str">
            <v>417</v>
          </cell>
          <cell r="E144" t="str">
            <v>Shropshire</v>
          </cell>
          <cell r="F144">
            <v>608</v>
          </cell>
          <cell r="G144">
            <v>522</v>
          </cell>
          <cell r="H144">
            <v>214</v>
          </cell>
          <cell r="I144">
            <v>1344</v>
          </cell>
        </row>
        <row r="145">
          <cell r="D145" t="str">
            <v>410</v>
          </cell>
          <cell r="E145" t="str">
            <v>Solihull</v>
          </cell>
          <cell r="F145">
            <v>418</v>
          </cell>
          <cell r="G145">
            <v>427</v>
          </cell>
          <cell r="H145">
            <v>31</v>
          </cell>
          <cell r="I145">
            <v>876</v>
          </cell>
        </row>
        <row r="146">
          <cell r="D146" t="str">
            <v>413</v>
          </cell>
          <cell r="E146" t="str">
            <v>Staffordshire</v>
          </cell>
          <cell r="F146">
            <v>1687</v>
          </cell>
          <cell r="G146">
            <v>1971</v>
          </cell>
          <cell r="H146">
            <v>152</v>
          </cell>
          <cell r="I146">
            <v>3810</v>
          </cell>
        </row>
        <row r="147">
          <cell r="D147" t="str">
            <v>414</v>
          </cell>
          <cell r="E147" t="str">
            <v>Stoke-On-Trent UA</v>
          </cell>
          <cell r="F147">
            <v>1762</v>
          </cell>
          <cell r="G147">
            <v>401</v>
          </cell>
          <cell r="H147">
            <v>82</v>
          </cell>
          <cell r="I147">
            <v>2245</v>
          </cell>
        </row>
        <row r="148">
          <cell r="D148" t="str">
            <v>418</v>
          </cell>
          <cell r="E148" t="str">
            <v>Telford &amp; Wrekin UA</v>
          </cell>
          <cell r="F148">
            <v>123</v>
          </cell>
          <cell r="G148">
            <v>140</v>
          </cell>
          <cell r="H148">
            <v>48</v>
          </cell>
          <cell r="I148">
            <v>311</v>
          </cell>
        </row>
        <row r="149">
          <cell r="D149" t="str">
            <v>411</v>
          </cell>
          <cell r="E149" t="str">
            <v>Walsall</v>
          </cell>
          <cell r="F149">
            <v>122</v>
          </cell>
          <cell r="G149">
            <v>319</v>
          </cell>
          <cell r="H149">
            <v>0</v>
          </cell>
          <cell r="I149">
            <v>441</v>
          </cell>
        </row>
        <row r="150">
          <cell r="D150" t="str">
            <v>404</v>
          </cell>
          <cell r="E150" t="str">
            <v>Warwickshire</v>
          </cell>
          <cell r="F150">
            <v>1124</v>
          </cell>
          <cell r="G150">
            <v>1537</v>
          </cell>
          <cell r="H150">
            <v>46</v>
          </cell>
          <cell r="I150">
            <v>2707</v>
          </cell>
        </row>
        <row r="151">
          <cell r="D151" t="str">
            <v>412</v>
          </cell>
          <cell r="E151" t="str">
            <v>Wolverhampton</v>
          </cell>
          <cell r="F151">
            <v>284</v>
          </cell>
          <cell r="G151">
            <v>448</v>
          </cell>
          <cell r="H151">
            <v>63</v>
          </cell>
          <cell r="I151">
            <v>795</v>
          </cell>
        </row>
        <row r="152">
          <cell r="D152" t="str">
            <v>416</v>
          </cell>
          <cell r="E152" t="str">
            <v>Worcestershire</v>
          </cell>
          <cell r="F152">
            <v>1320</v>
          </cell>
          <cell r="G152">
            <v>909</v>
          </cell>
          <cell r="H152">
            <v>607</v>
          </cell>
          <cell r="I152">
            <v>2836</v>
          </cell>
        </row>
        <row r="153">
          <cell r="D153" t="str">
            <v>204</v>
          </cell>
          <cell r="E153" t="str">
            <v>Barnsley</v>
          </cell>
          <cell r="F153">
            <v>93</v>
          </cell>
          <cell r="G153">
            <v>28</v>
          </cell>
          <cell r="H153">
            <v>22</v>
          </cell>
          <cell r="I153">
            <v>143</v>
          </cell>
        </row>
        <row r="154">
          <cell r="D154" t="str">
            <v>209</v>
          </cell>
          <cell r="E154" t="str">
            <v>Bradford</v>
          </cell>
          <cell r="F154">
            <v>311</v>
          </cell>
          <cell r="G154">
            <v>107</v>
          </cell>
          <cell r="H154">
            <v>0</v>
          </cell>
          <cell r="I154">
            <v>418</v>
          </cell>
        </row>
        <row r="155">
          <cell r="D155" t="str">
            <v>210</v>
          </cell>
          <cell r="E155" t="str">
            <v>Calderdale</v>
          </cell>
          <cell r="F155">
            <v>53</v>
          </cell>
          <cell r="G155">
            <v>56</v>
          </cell>
          <cell r="H155">
            <v>0</v>
          </cell>
          <cell r="I155">
            <v>109</v>
          </cell>
        </row>
        <row r="156">
          <cell r="D156" t="str">
            <v>205</v>
          </cell>
          <cell r="E156" t="str">
            <v>Doncaster</v>
          </cell>
          <cell r="F156">
            <v>148</v>
          </cell>
          <cell r="G156">
            <v>284</v>
          </cell>
          <cell r="H156">
            <v>156</v>
          </cell>
          <cell r="I156">
            <v>588</v>
          </cell>
        </row>
        <row r="157">
          <cell r="D157" t="str">
            <v>214</v>
          </cell>
          <cell r="E157" t="str">
            <v>East Riding Of Yorkshire UA</v>
          </cell>
          <cell r="F157">
            <v>463</v>
          </cell>
          <cell r="G157">
            <v>362</v>
          </cell>
          <cell r="H157">
            <v>0</v>
          </cell>
          <cell r="I157">
            <v>825</v>
          </cell>
        </row>
        <row r="158">
          <cell r="D158" t="str">
            <v>215</v>
          </cell>
          <cell r="E158" t="str">
            <v>Kingston Upon Hull UA</v>
          </cell>
          <cell r="F158">
            <v>195</v>
          </cell>
          <cell r="G158">
            <v>252</v>
          </cell>
          <cell r="H158">
            <v>1</v>
          </cell>
          <cell r="I158">
            <v>448</v>
          </cell>
        </row>
        <row r="159">
          <cell r="D159" t="str">
            <v>211</v>
          </cell>
          <cell r="E159" t="str">
            <v>Kirklees</v>
          </cell>
          <cell r="F159">
            <v>535</v>
          </cell>
          <cell r="G159">
            <v>119</v>
          </cell>
          <cell r="H159">
            <v>138</v>
          </cell>
          <cell r="I159">
            <v>792</v>
          </cell>
        </row>
        <row r="160">
          <cell r="D160" t="str">
            <v>212</v>
          </cell>
          <cell r="E160" t="str">
            <v>Leeds</v>
          </cell>
          <cell r="F160">
            <v>1616</v>
          </cell>
          <cell r="G160">
            <v>756</v>
          </cell>
          <cell r="H160">
            <v>56</v>
          </cell>
          <cell r="I160">
            <v>2428</v>
          </cell>
        </row>
        <row r="161">
          <cell r="D161" t="str">
            <v>216</v>
          </cell>
          <cell r="E161" t="str">
            <v>North East Lincolnshire UA</v>
          </cell>
          <cell r="F161">
            <v>294</v>
          </cell>
          <cell r="G161">
            <v>27</v>
          </cell>
          <cell r="H161">
            <v>11</v>
          </cell>
          <cell r="I161">
            <v>332</v>
          </cell>
        </row>
        <row r="162">
          <cell r="D162" t="str">
            <v>217</v>
          </cell>
          <cell r="E162" t="str">
            <v>North Lincolnshire UA</v>
          </cell>
          <cell r="F162">
            <v>195</v>
          </cell>
          <cell r="G162">
            <v>88</v>
          </cell>
          <cell r="H162">
            <v>85</v>
          </cell>
          <cell r="I162">
            <v>368</v>
          </cell>
        </row>
        <row r="163">
          <cell r="D163" t="str">
            <v>218</v>
          </cell>
          <cell r="E163" t="str">
            <v>North Yorkshire</v>
          </cell>
          <cell r="F163">
            <v>1034</v>
          </cell>
          <cell r="G163">
            <v>1076</v>
          </cell>
          <cell r="H163">
            <v>171</v>
          </cell>
          <cell r="I163">
            <v>2281</v>
          </cell>
        </row>
        <row r="164">
          <cell r="D164" t="str">
            <v>206</v>
          </cell>
          <cell r="E164" t="str">
            <v>Rotherham</v>
          </cell>
          <cell r="F164">
            <v>514</v>
          </cell>
          <cell r="G164">
            <v>56</v>
          </cell>
          <cell r="H164">
            <v>70</v>
          </cell>
          <cell r="I164">
            <v>640</v>
          </cell>
        </row>
        <row r="165">
          <cell r="D165" t="str">
            <v>207</v>
          </cell>
          <cell r="E165" t="str">
            <v>Sheffield</v>
          </cell>
          <cell r="F165">
            <v>2649</v>
          </cell>
          <cell r="G165">
            <v>998</v>
          </cell>
          <cell r="H165">
            <v>1138</v>
          </cell>
          <cell r="I165">
            <v>4785</v>
          </cell>
        </row>
        <row r="166">
          <cell r="D166" t="str">
            <v>213</v>
          </cell>
          <cell r="E166" t="str">
            <v>Wakefield</v>
          </cell>
          <cell r="F166">
            <v>903</v>
          </cell>
          <cell r="G166">
            <v>23</v>
          </cell>
          <cell r="H166">
            <v>0</v>
          </cell>
          <cell r="I166">
            <v>926</v>
          </cell>
        </row>
        <row r="167">
          <cell r="D167" t="str">
            <v>219</v>
          </cell>
          <cell r="E167" t="str">
            <v>York UA</v>
          </cell>
          <cell r="F167">
            <v>360</v>
          </cell>
          <cell r="G167">
            <v>149</v>
          </cell>
          <cell r="H167">
            <v>63</v>
          </cell>
          <cell r="I167">
            <v>572</v>
          </cell>
        </row>
        <row r="168">
          <cell r="D168" t="str">
            <v>9901</v>
          </cell>
          <cell r="E168" t="str">
            <v>Resident in Scotland</v>
          </cell>
          <cell r="F168">
            <v>1</v>
          </cell>
          <cell r="G168">
            <v>9</v>
          </cell>
          <cell r="H168">
            <v>0</v>
          </cell>
          <cell r="I168">
            <v>10</v>
          </cell>
        </row>
        <row r="169">
          <cell r="D169" t="str">
            <v>9900</v>
          </cell>
          <cell r="E169" t="str">
            <v>Resident In Wales</v>
          </cell>
          <cell r="F169">
            <v>476</v>
          </cell>
          <cell r="G169">
            <v>251</v>
          </cell>
          <cell r="H169">
            <v>5</v>
          </cell>
          <cell r="I169">
            <v>732</v>
          </cell>
        </row>
        <row r="170">
          <cell r="D170" t="str">
            <v>9902</v>
          </cell>
          <cell r="E170" t="str">
            <v>Resident outside GB</v>
          </cell>
          <cell r="F170">
            <v>16</v>
          </cell>
          <cell r="G170">
            <v>0</v>
          </cell>
          <cell r="H170">
            <v>0</v>
          </cell>
          <cell r="I170">
            <v>16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109649</v>
          </cell>
          <cell r="G15">
            <v>74288</v>
          </cell>
          <cell r="H15">
            <v>15704</v>
          </cell>
          <cell r="I15">
            <v>199641</v>
          </cell>
        </row>
        <row r="17">
          <cell r="D17" t="str">
            <v>507</v>
          </cell>
          <cell r="E17" t="str">
            <v>Derby UA</v>
          </cell>
          <cell r="F17">
            <v>232</v>
          </cell>
          <cell r="G17">
            <v>71</v>
          </cell>
          <cell r="H17">
            <v>0</v>
          </cell>
          <cell r="I17">
            <v>303</v>
          </cell>
        </row>
        <row r="18">
          <cell r="D18" t="str">
            <v>506</v>
          </cell>
          <cell r="E18" t="str">
            <v>Derbyshire</v>
          </cell>
          <cell r="F18">
            <v>1021</v>
          </cell>
          <cell r="G18">
            <v>674</v>
          </cell>
          <cell r="H18">
            <v>45</v>
          </cell>
          <cell r="I18">
            <v>1740</v>
          </cell>
        </row>
        <row r="19">
          <cell r="D19" t="str">
            <v>509</v>
          </cell>
          <cell r="E19" t="str">
            <v>Leicester UA</v>
          </cell>
          <cell r="F19">
            <v>729</v>
          </cell>
          <cell r="G19">
            <v>127</v>
          </cell>
          <cell r="H19">
            <v>337</v>
          </cell>
          <cell r="I19">
            <v>1193</v>
          </cell>
        </row>
        <row r="20">
          <cell r="D20" t="str">
            <v>508</v>
          </cell>
          <cell r="E20" t="str">
            <v>Leicestershire</v>
          </cell>
          <cell r="F20">
            <v>1458</v>
          </cell>
          <cell r="G20">
            <v>235</v>
          </cell>
          <cell r="H20">
            <v>298</v>
          </cell>
          <cell r="I20">
            <v>1991</v>
          </cell>
        </row>
        <row r="21">
          <cell r="D21" t="str">
            <v>503</v>
          </cell>
          <cell r="E21" t="str">
            <v>Lincolnshire</v>
          </cell>
          <cell r="F21">
            <v>1942</v>
          </cell>
          <cell r="G21">
            <v>564</v>
          </cell>
          <cell r="H21">
            <v>181</v>
          </cell>
          <cell r="I21">
            <v>2687</v>
          </cell>
        </row>
        <row r="22">
          <cell r="D22" t="str">
            <v>504</v>
          </cell>
          <cell r="E22" t="str">
            <v>Northamptonshire</v>
          </cell>
          <cell r="F22">
            <v>3592</v>
          </cell>
          <cell r="G22">
            <v>1542</v>
          </cell>
          <cell r="H22">
            <v>910</v>
          </cell>
          <cell r="I22">
            <v>6044</v>
          </cell>
        </row>
        <row r="23">
          <cell r="D23" t="str">
            <v>512</v>
          </cell>
          <cell r="E23" t="str">
            <v>Nottingham UA</v>
          </cell>
          <cell r="F23">
            <v>648</v>
          </cell>
          <cell r="G23">
            <v>26</v>
          </cell>
          <cell r="H23">
            <v>0</v>
          </cell>
          <cell r="I23">
            <v>674</v>
          </cell>
        </row>
        <row r="24">
          <cell r="D24" t="str">
            <v>511</v>
          </cell>
          <cell r="E24" t="str">
            <v>Nottinghamshire</v>
          </cell>
          <cell r="F24">
            <v>1417</v>
          </cell>
          <cell r="G24">
            <v>131</v>
          </cell>
          <cell r="H24">
            <v>55</v>
          </cell>
          <cell r="I24">
            <v>1603</v>
          </cell>
        </row>
        <row r="25">
          <cell r="D25" t="str">
            <v>510</v>
          </cell>
          <cell r="E25" t="str">
            <v>Rutland UA</v>
          </cell>
          <cell r="F25">
            <v>60</v>
          </cell>
          <cell r="G25">
            <v>0</v>
          </cell>
          <cell r="H25">
            <v>1</v>
          </cell>
          <cell r="I25">
            <v>61</v>
          </cell>
        </row>
        <row r="26">
          <cell r="D26" t="str">
            <v>00KB</v>
          </cell>
          <cell r="E26" t="str">
            <v>Bedford</v>
          </cell>
          <cell r="F26">
            <v>270</v>
          </cell>
          <cell r="G26">
            <v>3</v>
          </cell>
          <cell r="H26">
            <v>89</v>
          </cell>
          <cell r="I26">
            <v>362</v>
          </cell>
        </row>
        <row r="27">
          <cell r="D27" t="str">
            <v>623</v>
          </cell>
          <cell r="E27" t="str">
            <v>Cambridgeshire</v>
          </cell>
          <cell r="F27">
            <v>1352</v>
          </cell>
          <cell r="G27">
            <v>625</v>
          </cell>
          <cell r="H27">
            <v>428</v>
          </cell>
          <cell r="I27">
            <v>2405</v>
          </cell>
        </row>
        <row r="28">
          <cell r="D28" t="str">
            <v>00KC</v>
          </cell>
          <cell r="E28" t="str">
            <v>Central Bedfordshire</v>
          </cell>
          <cell r="F28">
            <v>453</v>
          </cell>
          <cell r="G28">
            <v>92</v>
          </cell>
          <cell r="H28">
            <v>13</v>
          </cell>
          <cell r="I28">
            <v>558</v>
          </cell>
        </row>
        <row r="29">
          <cell r="D29" t="str">
            <v>620</v>
          </cell>
          <cell r="E29" t="str">
            <v>Essex</v>
          </cell>
          <cell r="F29">
            <v>2024</v>
          </cell>
          <cell r="G29">
            <v>2062</v>
          </cell>
          <cell r="H29">
            <v>216</v>
          </cell>
          <cell r="I29">
            <v>4302</v>
          </cell>
        </row>
        <row r="30">
          <cell r="D30" t="str">
            <v>606</v>
          </cell>
          <cell r="E30" t="str">
            <v>Hertfordshire</v>
          </cell>
          <cell r="F30">
            <v>3711</v>
          </cell>
          <cell r="G30">
            <v>2467</v>
          </cell>
          <cell r="H30">
            <v>56</v>
          </cell>
          <cell r="I30">
            <v>6234</v>
          </cell>
        </row>
        <row r="31">
          <cell r="D31" t="str">
            <v>611</v>
          </cell>
          <cell r="E31" t="str">
            <v>Luton UA</v>
          </cell>
          <cell r="F31">
            <v>91</v>
          </cell>
          <cell r="G31">
            <v>2</v>
          </cell>
          <cell r="H31">
            <v>0</v>
          </cell>
          <cell r="I31">
            <v>93</v>
          </cell>
        </row>
        <row r="32">
          <cell r="D32" t="str">
            <v>607</v>
          </cell>
          <cell r="E32" t="str">
            <v>Norfolk</v>
          </cell>
          <cell r="F32">
            <v>1594</v>
          </cell>
          <cell r="G32">
            <v>904</v>
          </cell>
          <cell r="H32">
            <v>52</v>
          </cell>
          <cell r="I32">
            <v>2550</v>
          </cell>
        </row>
        <row r="33">
          <cell r="D33" t="str">
            <v>624</v>
          </cell>
          <cell r="E33" t="str">
            <v>Peterborough UA</v>
          </cell>
          <cell r="F33">
            <v>502</v>
          </cell>
          <cell r="G33">
            <v>0</v>
          </cell>
          <cell r="H33">
            <v>4</v>
          </cell>
          <cell r="I33">
            <v>506</v>
          </cell>
        </row>
        <row r="34">
          <cell r="D34" t="str">
            <v>621</v>
          </cell>
          <cell r="E34" t="str">
            <v>Southend UA</v>
          </cell>
          <cell r="F34">
            <v>241</v>
          </cell>
          <cell r="G34">
            <v>65</v>
          </cell>
          <cell r="H34">
            <v>11</v>
          </cell>
          <cell r="I34">
            <v>317</v>
          </cell>
        </row>
        <row r="35">
          <cell r="D35" t="str">
            <v>609</v>
          </cell>
          <cell r="E35" t="str">
            <v>Suffolk</v>
          </cell>
          <cell r="F35">
            <v>1236</v>
          </cell>
          <cell r="G35">
            <v>1337</v>
          </cell>
          <cell r="H35">
            <v>66</v>
          </cell>
          <cell r="I35">
            <v>2639</v>
          </cell>
        </row>
        <row r="36">
          <cell r="D36" t="str">
            <v>622</v>
          </cell>
          <cell r="E36" t="str">
            <v>Thurrock UA</v>
          </cell>
          <cell r="F36">
            <v>212</v>
          </cell>
          <cell r="G36">
            <v>157</v>
          </cell>
          <cell r="H36">
            <v>93</v>
          </cell>
          <cell r="I36">
            <v>462</v>
          </cell>
        </row>
        <row r="37">
          <cell r="D37" t="str">
            <v>716</v>
          </cell>
          <cell r="E37" t="str">
            <v>Barking &amp; Dagenham</v>
          </cell>
          <cell r="F37">
            <v>257</v>
          </cell>
          <cell r="G37">
            <v>28</v>
          </cell>
          <cell r="H37">
            <v>31</v>
          </cell>
          <cell r="I37">
            <v>316</v>
          </cell>
        </row>
        <row r="38">
          <cell r="D38" t="str">
            <v>717</v>
          </cell>
          <cell r="E38" t="str">
            <v>Barnet</v>
          </cell>
          <cell r="F38">
            <v>533</v>
          </cell>
          <cell r="G38">
            <v>770</v>
          </cell>
          <cell r="H38">
            <v>87</v>
          </cell>
          <cell r="I38">
            <v>1390</v>
          </cell>
        </row>
        <row r="39">
          <cell r="D39" t="str">
            <v>718</v>
          </cell>
          <cell r="E39" t="str">
            <v>Bexley</v>
          </cell>
          <cell r="F39">
            <v>189</v>
          </cell>
          <cell r="G39">
            <v>364</v>
          </cell>
          <cell r="H39">
            <v>0</v>
          </cell>
          <cell r="I39">
            <v>553</v>
          </cell>
        </row>
        <row r="40">
          <cell r="D40" t="str">
            <v>719</v>
          </cell>
          <cell r="E40" t="str">
            <v>Brent</v>
          </cell>
          <cell r="F40">
            <v>440</v>
          </cell>
          <cell r="G40">
            <v>286</v>
          </cell>
          <cell r="H40">
            <v>32</v>
          </cell>
          <cell r="I40">
            <v>758</v>
          </cell>
        </row>
        <row r="41">
          <cell r="D41" t="str">
            <v>720</v>
          </cell>
          <cell r="E41" t="str">
            <v>Bromley</v>
          </cell>
          <cell r="F41">
            <v>98</v>
          </cell>
          <cell r="G41">
            <v>266</v>
          </cell>
          <cell r="H41">
            <v>0</v>
          </cell>
          <cell r="I41">
            <v>364</v>
          </cell>
        </row>
        <row r="42">
          <cell r="D42" t="str">
            <v>702</v>
          </cell>
          <cell r="E42" t="str">
            <v>Camden</v>
          </cell>
          <cell r="F42">
            <v>281</v>
          </cell>
          <cell r="G42">
            <v>193</v>
          </cell>
          <cell r="H42">
            <v>0</v>
          </cell>
          <cell r="I42">
            <v>474</v>
          </cell>
        </row>
        <row r="43">
          <cell r="D43" t="str">
            <v>714</v>
          </cell>
          <cell r="E43" t="str">
            <v>City Of London</v>
          </cell>
          <cell r="F43">
            <v>34</v>
          </cell>
          <cell r="G43">
            <v>18</v>
          </cell>
          <cell r="H43">
            <v>0</v>
          </cell>
          <cell r="I43">
            <v>52</v>
          </cell>
        </row>
        <row r="44">
          <cell r="D44" t="str">
            <v>721</v>
          </cell>
          <cell r="E44" t="str">
            <v>Croydon</v>
          </cell>
          <cell r="F44">
            <v>670</v>
          </cell>
          <cell r="G44">
            <v>289</v>
          </cell>
          <cell r="H44">
            <v>31</v>
          </cell>
          <cell r="I44">
            <v>990</v>
          </cell>
        </row>
        <row r="45">
          <cell r="D45" t="str">
            <v>722</v>
          </cell>
          <cell r="E45" t="str">
            <v>Ealing</v>
          </cell>
          <cell r="F45">
            <v>377</v>
          </cell>
          <cell r="G45">
            <v>1017</v>
          </cell>
          <cell r="H45">
            <v>72</v>
          </cell>
          <cell r="I45">
            <v>1466</v>
          </cell>
        </row>
        <row r="46">
          <cell r="D46" t="str">
            <v>723</v>
          </cell>
          <cell r="E46" t="str">
            <v>Enfield</v>
          </cell>
          <cell r="F46">
            <v>501</v>
          </cell>
          <cell r="G46">
            <v>148</v>
          </cell>
          <cell r="H46">
            <v>0</v>
          </cell>
          <cell r="I46">
            <v>649</v>
          </cell>
        </row>
        <row r="47">
          <cell r="D47" t="str">
            <v>703</v>
          </cell>
          <cell r="E47" t="str">
            <v>Greenwich</v>
          </cell>
          <cell r="F47">
            <v>130</v>
          </cell>
          <cell r="G47">
            <v>97</v>
          </cell>
          <cell r="H47">
            <v>0</v>
          </cell>
          <cell r="I47">
            <v>227</v>
          </cell>
        </row>
        <row r="48">
          <cell r="D48" t="str">
            <v>704</v>
          </cell>
          <cell r="E48" t="str">
            <v>Hackney</v>
          </cell>
          <cell r="F48">
            <v>325</v>
          </cell>
          <cell r="G48">
            <v>463</v>
          </cell>
          <cell r="H48">
            <v>0</v>
          </cell>
          <cell r="I48">
            <v>788</v>
          </cell>
        </row>
        <row r="49">
          <cell r="D49" t="str">
            <v>705</v>
          </cell>
          <cell r="E49" t="str">
            <v>Hammersmith &amp; Fulham</v>
          </cell>
          <cell r="F49">
            <v>330</v>
          </cell>
          <cell r="G49">
            <v>210</v>
          </cell>
          <cell r="H49">
            <v>62</v>
          </cell>
          <cell r="I49">
            <v>602</v>
          </cell>
        </row>
        <row r="50">
          <cell r="D50" t="str">
            <v>724</v>
          </cell>
          <cell r="E50" t="str">
            <v>Haringey</v>
          </cell>
          <cell r="F50">
            <v>294</v>
          </cell>
          <cell r="G50">
            <v>301</v>
          </cell>
          <cell r="H50">
            <v>0</v>
          </cell>
          <cell r="I50">
            <v>595</v>
          </cell>
        </row>
        <row r="51">
          <cell r="D51" t="str">
            <v>725</v>
          </cell>
          <cell r="E51" t="str">
            <v>Harrow</v>
          </cell>
          <cell r="F51">
            <v>306</v>
          </cell>
          <cell r="G51">
            <v>200</v>
          </cell>
          <cell r="H51">
            <v>31</v>
          </cell>
          <cell r="I51">
            <v>537</v>
          </cell>
        </row>
        <row r="52">
          <cell r="D52" t="str">
            <v>726</v>
          </cell>
          <cell r="E52" t="str">
            <v>Havering</v>
          </cell>
          <cell r="F52">
            <v>227</v>
          </cell>
          <cell r="G52">
            <v>88</v>
          </cell>
          <cell r="H52">
            <v>31</v>
          </cell>
          <cell r="I52">
            <v>346</v>
          </cell>
        </row>
        <row r="53">
          <cell r="D53" t="str">
            <v>727</v>
          </cell>
          <cell r="E53" t="str">
            <v>Hillingdon</v>
          </cell>
          <cell r="F53">
            <v>612</v>
          </cell>
          <cell r="G53">
            <v>207</v>
          </cell>
          <cell r="H53">
            <v>111</v>
          </cell>
          <cell r="I53">
            <v>930</v>
          </cell>
        </row>
        <row r="54">
          <cell r="D54" t="str">
            <v>728</v>
          </cell>
          <cell r="E54" t="str">
            <v>Hounslow</v>
          </cell>
          <cell r="F54">
            <v>201</v>
          </cell>
          <cell r="G54">
            <v>283</v>
          </cell>
          <cell r="H54">
            <v>31</v>
          </cell>
          <cell r="I54">
            <v>515</v>
          </cell>
        </row>
        <row r="55">
          <cell r="D55" t="str">
            <v>706</v>
          </cell>
          <cell r="E55" t="str">
            <v>Islington</v>
          </cell>
          <cell r="F55">
            <v>384</v>
          </cell>
          <cell r="G55">
            <v>178</v>
          </cell>
          <cell r="H55">
            <v>5</v>
          </cell>
          <cell r="I55">
            <v>567</v>
          </cell>
        </row>
        <row r="56">
          <cell r="D56" t="str">
            <v>707</v>
          </cell>
          <cell r="E56" t="str">
            <v>Kensington &amp; Chelsea</v>
          </cell>
          <cell r="F56">
            <v>200</v>
          </cell>
          <cell r="G56">
            <v>50</v>
          </cell>
          <cell r="H56">
            <v>31</v>
          </cell>
          <cell r="I56">
            <v>281</v>
          </cell>
        </row>
        <row r="57">
          <cell r="D57" t="str">
            <v>729</v>
          </cell>
          <cell r="E57" t="str">
            <v>Kingston Upon Thames</v>
          </cell>
          <cell r="F57">
            <v>222</v>
          </cell>
          <cell r="G57">
            <v>75</v>
          </cell>
          <cell r="H57">
            <v>0</v>
          </cell>
          <cell r="I57">
            <v>297</v>
          </cell>
        </row>
        <row r="58">
          <cell r="D58" t="str">
            <v>708</v>
          </cell>
          <cell r="E58" t="str">
            <v>Lambeth</v>
          </cell>
          <cell r="F58">
            <v>391</v>
          </cell>
          <cell r="G58">
            <v>168</v>
          </cell>
          <cell r="H58">
            <v>31</v>
          </cell>
          <cell r="I58">
            <v>590</v>
          </cell>
        </row>
        <row r="59">
          <cell r="D59" t="str">
            <v>709</v>
          </cell>
          <cell r="E59" t="str">
            <v>Lewisham</v>
          </cell>
          <cell r="F59">
            <v>288</v>
          </cell>
          <cell r="G59">
            <v>144</v>
          </cell>
          <cell r="H59">
            <v>16</v>
          </cell>
          <cell r="I59">
            <v>448</v>
          </cell>
        </row>
        <row r="60">
          <cell r="D60" t="str">
            <v>730</v>
          </cell>
          <cell r="E60" t="str">
            <v>Merton</v>
          </cell>
          <cell r="F60">
            <v>183</v>
          </cell>
          <cell r="G60">
            <v>146</v>
          </cell>
          <cell r="H60">
            <v>31</v>
          </cell>
          <cell r="I60">
            <v>360</v>
          </cell>
        </row>
        <row r="61">
          <cell r="D61" t="str">
            <v>731</v>
          </cell>
          <cell r="E61" t="str">
            <v>Newham</v>
          </cell>
          <cell r="F61">
            <v>156</v>
          </cell>
          <cell r="G61">
            <v>98</v>
          </cell>
          <cell r="H61">
            <v>0</v>
          </cell>
          <cell r="I61">
            <v>254</v>
          </cell>
        </row>
        <row r="62">
          <cell r="D62" t="str">
            <v>732</v>
          </cell>
          <cell r="E62" t="str">
            <v>Redbridge</v>
          </cell>
          <cell r="F62">
            <v>287</v>
          </cell>
          <cell r="G62">
            <v>71</v>
          </cell>
          <cell r="H62">
            <v>0</v>
          </cell>
          <cell r="I62">
            <v>358</v>
          </cell>
        </row>
        <row r="63">
          <cell r="D63" t="str">
            <v>733</v>
          </cell>
          <cell r="E63" t="str">
            <v>Richmond Upon Thames</v>
          </cell>
          <cell r="F63">
            <v>302</v>
          </cell>
          <cell r="G63">
            <v>207</v>
          </cell>
          <cell r="H63">
            <v>7</v>
          </cell>
          <cell r="I63">
            <v>516</v>
          </cell>
        </row>
        <row r="64">
          <cell r="D64" t="str">
            <v>710</v>
          </cell>
          <cell r="E64" t="str">
            <v>Southwark</v>
          </cell>
          <cell r="F64">
            <v>325</v>
          </cell>
          <cell r="G64">
            <v>200</v>
          </cell>
          <cell r="H64">
            <v>5</v>
          </cell>
          <cell r="I64">
            <v>530</v>
          </cell>
        </row>
        <row r="65">
          <cell r="D65" t="str">
            <v>734</v>
          </cell>
          <cell r="E65" t="str">
            <v>Sutton</v>
          </cell>
          <cell r="F65">
            <v>136</v>
          </cell>
          <cell r="G65">
            <v>94</v>
          </cell>
          <cell r="H65">
            <v>0</v>
          </cell>
          <cell r="I65">
            <v>230</v>
          </cell>
        </row>
        <row r="66">
          <cell r="D66" t="str">
            <v>711</v>
          </cell>
          <cell r="E66" t="str">
            <v>Tower Hamlets</v>
          </cell>
          <cell r="F66">
            <v>297</v>
          </cell>
          <cell r="G66">
            <v>51</v>
          </cell>
          <cell r="H66">
            <v>2</v>
          </cell>
          <cell r="I66">
            <v>350</v>
          </cell>
        </row>
        <row r="67">
          <cell r="D67" t="str">
            <v>735</v>
          </cell>
          <cell r="E67" t="str">
            <v>Waltham Forest</v>
          </cell>
          <cell r="F67">
            <v>199</v>
          </cell>
          <cell r="G67">
            <v>185</v>
          </cell>
          <cell r="H67">
            <v>110</v>
          </cell>
          <cell r="I67">
            <v>494</v>
          </cell>
        </row>
        <row r="68">
          <cell r="D68" t="str">
            <v>712</v>
          </cell>
          <cell r="E68" t="str">
            <v>Wandsworth</v>
          </cell>
          <cell r="F68">
            <v>155</v>
          </cell>
          <cell r="G68">
            <v>97</v>
          </cell>
          <cell r="H68">
            <v>0</v>
          </cell>
          <cell r="I68">
            <v>252</v>
          </cell>
        </row>
        <row r="69">
          <cell r="D69" t="str">
            <v>713</v>
          </cell>
          <cell r="E69" t="str">
            <v>Westminster</v>
          </cell>
          <cell r="F69">
            <v>115</v>
          </cell>
          <cell r="G69">
            <v>68</v>
          </cell>
          <cell r="H69">
            <v>0</v>
          </cell>
          <cell r="I69">
            <v>183</v>
          </cell>
        </row>
        <row r="70">
          <cell r="D70" t="str">
            <v>117</v>
          </cell>
          <cell r="E70" t="str">
            <v>Darlington UA</v>
          </cell>
          <cell r="F70">
            <v>80</v>
          </cell>
          <cell r="G70">
            <v>1</v>
          </cell>
          <cell r="H70">
            <v>0</v>
          </cell>
          <cell r="I70">
            <v>81</v>
          </cell>
        </row>
        <row r="71">
          <cell r="D71" t="str">
            <v>116</v>
          </cell>
          <cell r="E71" t="str">
            <v>Durham</v>
          </cell>
          <cell r="F71">
            <v>376</v>
          </cell>
          <cell r="G71">
            <v>90</v>
          </cell>
          <cell r="H71">
            <v>31</v>
          </cell>
          <cell r="I71">
            <v>497</v>
          </cell>
        </row>
        <row r="72">
          <cell r="D72" t="str">
            <v>106</v>
          </cell>
          <cell r="E72" t="str">
            <v>Gateshead</v>
          </cell>
          <cell r="F72">
            <v>210</v>
          </cell>
          <cell r="G72">
            <v>269</v>
          </cell>
          <cell r="H72">
            <v>0</v>
          </cell>
          <cell r="I72">
            <v>479</v>
          </cell>
        </row>
        <row r="73">
          <cell r="D73" t="str">
            <v>111</v>
          </cell>
          <cell r="E73" t="str">
            <v>Hartlepool UA</v>
          </cell>
          <cell r="F73">
            <v>384</v>
          </cell>
          <cell r="G73">
            <v>3</v>
          </cell>
          <cell r="H73">
            <v>0</v>
          </cell>
          <cell r="I73">
            <v>387</v>
          </cell>
        </row>
        <row r="74">
          <cell r="D74" t="str">
            <v>112</v>
          </cell>
          <cell r="E74" t="str">
            <v>Middlesbrough UA</v>
          </cell>
          <cell r="F74">
            <v>296</v>
          </cell>
          <cell r="G74">
            <v>125</v>
          </cell>
          <cell r="H74">
            <v>6</v>
          </cell>
          <cell r="I74">
            <v>427</v>
          </cell>
        </row>
        <row r="75">
          <cell r="D75" t="str">
            <v>107</v>
          </cell>
          <cell r="E75" t="str">
            <v>Newcastle Upon Tyne</v>
          </cell>
          <cell r="F75">
            <v>371</v>
          </cell>
          <cell r="G75">
            <v>67</v>
          </cell>
          <cell r="H75">
            <v>0</v>
          </cell>
          <cell r="I75">
            <v>438</v>
          </cell>
        </row>
        <row r="76">
          <cell r="D76" t="str">
            <v>108</v>
          </cell>
          <cell r="E76" t="str">
            <v>North Tyneside</v>
          </cell>
          <cell r="F76">
            <v>160</v>
          </cell>
          <cell r="G76">
            <v>28</v>
          </cell>
          <cell r="H76">
            <v>6</v>
          </cell>
          <cell r="I76">
            <v>194</v>
          </cell>
        </row>
        <row r="77">
          <cell r="D77" t="str">
            <v>104</v>
          </cell>
          <cell r="E77" t="str">
            <v>Northumberland</v>
          </cell>
          <cell r="F77">
            <v>188</v>
          </cell>
          <cell r="G77">
            <v>85</v>
          </cell>
          <cell r="H77">
            <v>0</v>
          </cell>
          <cell r="I77">
            <v>273</v>
          </cell>
        </row>
        <row r="78">
          <cell r="D78" t="str">
            <v>113</v>
          </cell>
          <cell r="E78" t="str">
            <v>Redcar &amp; Cleveland UA</v>
          </cell>
          <cell r="F78">
            <v>286</v>
          </cell>
          <cell r="G78">
            <v>337</v>
          </cell>
          <cell r="H78">
            <v>0</v>
          </cell>
          <cell r="I78">
            <v>623</v>
          </cell>
        </row>
        <row r="79">
          <cell r="D79" t="str">
            <v>109</v>
          </cell>
          <cell r="E79" t="str">
            <v>South Tyneside</v>
          </cell>
          <cell r="F79">
            <v>148</v>
          </cell>
          <cell r="G79">
            <v>255</v>
          </cell>
          <cell r="H79">
            <v>0</v>
          </cell>
          <cell r="I79">
            <v>403</v>
          </cell>
        </row>
        <row r="80">
          <cell r="D80" t="str">
            <v>114</v>
          </cell>
          <cell r="E80" t="str">
            <v>Stockton On Tees UA</v>
          </cell>
          <cell r="F80">
            <v>326</v>
          </cell>
          <cell r="G80">
            <v>38</v>
          </cell>
          <cell r="H80">
            <v>0</v>
          </cell>
          <cell r="I80">
            <v>364</v>
          </cell>
        </row>
        <row r="81">
          <cell r="D81" t="str">
            <v>110</v>
          </cell>
          <cell r="E81" t="str">
            <v>Sunderland</v>
          </cell>
          <cell r="F81">
            <v>72</v>
          </cell>
          <cell r="G81">
            <v>48</v>
          </cell>
          <cell r="H81">
            <v>0</v>
          </cell>
          <cell r="I81">
            <v>120</v>
          </cell>
        </row>
        <row r="82">
          <cell r="D82" t="str">
            <v>324</v>
          </cell>
          <cell r="E82" t="str">
            <v>Blackburn With Darwen UA</v>
          </cell>
          <cell r="F82">
            <v>152</v>
          </cell>
          <cell r="G82">
            <v>300</v>
          </cell>
          <cell r="H82">
            <v>0</v>
          </cell>
          <cell r="I82">
            <v>452</v>
          </cell>
        </row>
        <row r="83">
          <cell r="D83" t="str">
            <v>325</v>
          </cell>
          <cell r="E83" t="str">
            <v>Blackpool UA</v>
          </cell>
          <cell r="F83">
            <v>231</v>
          </cell>
          <cell r="G83">
            <v>148</v>
          </cell>
          <cell r="H83">
            <v>43</v>
          </cell>
          <cell r="I83">
            <v>422</v>
          </cell>
        </row>
        <row r="84">
          <cell r="D84" t="str">
            <v>304</v>
          </cell>
          <cell r="E84" t="str">
            <v>Bolton</v>
          </cell>
          <cell r="F84">
            <v>579</v>
          </cell>
          <cell r="G84">
            <v>145</v>
          </cell>
          <cell r="H84">
            <v>19</v>
          </cell>
          <cell r="I84">
            <v>743</v>
          </cell>
        </row>
        <row r="85">
          <cell r="D85" t="str">
            <v>305</v>
          </cell>
          <cell r="E85" t="str">
            <v>Bury</v>
          </cell>
          <cell r="F85">
            <v>382</v>
          </cell>
          <cell r="G85">
            <v>362</v>
          </cell>
          <cell r="H85">
            <v>11</v>
          </cell>
          <cell r="I85">
            <v>755</v>
          </cell>
        </row>
        <row r="86">
          <cell r="D86" t="str">
            <v>00EQ</v>
          </cell>
          <cell r="E86" t="str">
            <v>Cheshire East</v>
          </cell>
          <cell r="F86">
            <v>1194</v>
          </cell>
          <cell r="G86">
            <v>601</v>
          </cell>
          <cell r="H86">
            <v>1</v>
          </cell>
          <cell r="I86">
            <v>1796</v>
          </cell>
        </row>
        <row r="87">
          <cell r="D87" t="str">
            <v>00EW</v>
          </cell>
          <cell r="E87" t="str">
            <v>Cheshire West And Chester</v>
          </cell>
          <cell r="F87">
            <v>621</v>
          </cell>
          <cell r="G87">
            <v>573</v>
          </cell>
          <cell r="H87">
            <v>27</v>
          </cell>
          <cell r="I87">
            <v>1221</v>
          </cell>
        </row>
        <row r="88">
          <cell r="D88" t="str">
            <v>102</v>
          </cell>
          <cell r="E88" t="str">
            <v>Cumbria</v>
          </cell>
          <cell r="F88">
            <v>1799</v>
          </cell>
          <cell r="G88">
            <v>3074</v>
          </cell>
          <cell r="H88">
            <v>571</v>
          </cell>
          <cell r="I88">
            <v>5444</v>
          </cell>
        </row>
        <row r="89">
          <cell r="D89" t="str">
            <v>321</v>
          </cell>
          <cell r="E89" t="str">
            <v>Halton UA</v>
          </cell>
          <cell r="F89">
            <v>551</v>
          </cell>
          <cell r="G89">
            <v>92</v>
          </cell>
          <cell r="H89">
            <v>0</v>
          </cell>
          <cell r="I89">
            <v>643</v>
          </cell>
        </row>
        <row r="90">
          <cell r="D90" t="str">
            <v>315</v>
          </cell>
          <cell r="E90" t="str">
            <v>Knowsley</v>
          </cell>
          <cell r="F90">
            <v>179</v>
          </cell>
          <cell r="G90">
            <v>139</v>
          </cell>
          <cell r="H90">
            <v>59</v>
          </cell>
          <cell r="I90">
            <v>377</v>
          </cell>
        </row>
        <row r="91">
          <cell r="D91" t="str">
            <v>323</v>
          </cell>
          <cell r="E91" t="str">
            <v>Lancashire</v>
          </cell>
          <cell r="F91">
            <v>2113</v>
          </cell>
          <cell r="G91">
            <v>2167</v>
          </cell>
          <cell r="H91">
            <v>285</v>
          </cell>
          <cell r="I91">
            <v>4565</v>
          </cell>
        </row>
        <row r="92">
          <cell r="D92" t="str">
            <v>316</v>
          </cell>
          <cell r="E92" t="str">
            <v>Liverpool</v>
          </cell>
          <cell r="F92">
            <v>865</v>
          </cell>
          <cell r="G92">
            <v>505</v>
          </cell>
          <cell r="H92">
            <v>95</v>
          </cell>
          <cell r="I92">
            <v>1465</v>
          </cell>
        </row>
        <row r="93">
          <cell r="D93" t="str">
            <v>306</v>
          </cell>
          <cell r="E93" t="str">
            <v>Manchester</v>
          </cell>
          <cell r="F93">
            <v>972</v>
          </cell>
          <cell r="G93">
            <v>1063</v>
          </cell>
          <cell r="H93">
            <v>100</v>
          </cell>
          <cell r="I93">
            <v>2135</v>
          </cell>
        </row>
        <row r="94">
          <cell r="D94" t="str">
            <v>307</v>
          </cell>
          <cell r="E94" t="str">
            <v>Oldham</v>
          </cell>
          <cell r="F94">
            <v>159</v>
          </cell>
          <cell r="G94">
            <v>192</v>
          </cell>
          <cell r="H94">
            <v>10</v>
          </cell>
          <cell r="I94">
            <v>361</v>
          </cell>
        </row>
        <row r="95">
          <cell r="D95" t="str">
            <v>308</v>
          </cell>
          <cell r="E95" t="str">
            <v>Rochdale</v>
          </cell>
          <cell r="F95">
            <v>152</v>
          </cell>
          <cell r="G95">
            <v>27</v>
          </cell>
          <cell r="H95">
            <v>2</v>
          </cell>
          <cell r="I95">
            <v>181</v>
          </cell>
        </row>
        <row r="96">
          <cell r="D96" t="str">
            <v>309</v>
          </cell>
          <cell r="E96" t="str">
            <v>Salford</v>
          </cell>
          <cell r="F96">
            <v>762</v>
          </cell>
          <cell r="G96">
            <v>208</v>
          </cell>
          <cell r="H96">
            <v>51</v>
          </cell>
          <cell r="I96">
            <v>1021</v>
          </cell>
        </row>
        <row r="97">
          <cell r="D97" t="str">
            <v>317</v>
          </cell>
          <cell r="E97" t="str">
            <v>Sefton</v>
          </cell>
          <cell r="F97">
            <v>754</v>
          </cell>
          <cell r="G97">
            <v>96</v>
          </cell>
          <cell r="H97">
            <v>123</v>
          </cell>
          <cell r="I97">
            <v>973</v>
          </cell>
        </row>
        <row r="98">
          <cell r="D98" t="str">
            <v>318</v>
          </cell>
          <cell r="E98" t="str">
            <v>St Helens</v>
          </cell>
          <cell r="F98">
            <v>304</v>
          </cell>
          <cell r="G98">
            <v>78</v>
          </cell>
          <cell r="H98">
            <v>15</v>
          </cell>
          <cell r="I98">
            <v>397</v>
          </cell>
        </row>
        <row r="99">
          <cell r="D99" t="str">
            <v>310</v>
          </cell>
          <cell r="E99" t="str">
            <v>Stockport</v>
          </cell>
          <cell r="F99">
            <v>216</v>
          </cell>
          <cell r="G99">
            <v>580</v>
          </cell>
          <cell r="H99">
            <v>64</v>
          </cell>
          <cell r="I99">
            <v>860</v>
          </cell>
        </row>
        <row r="100">
          <cell r="D100" t="str">
            <v>311</v>
          </cell>
          <cell r="E100" t="str">
            <v>Tameside</v>
          </cell>
          <cell r="F100">
            <v>494</v>
          </cell>
          <cell r="G100">
            <v>408</v>
          </cell>
          <cell r="H100">
            <v>35</v>
          </cell>
          <cell r="I100">
            <v>937</v>
          </cell>
        </row>
        <row r="101">
          <cell r="D101" t="str">
            <v>312</v>
          </cell>
          <cell r="E101" t="str">
            <v>Trafford</v>
          </cell>
          <cell r="F101">
            <v>745</v>
          </cell>
          <cell r="G101">
            <v>1134</v>
          </cell>
          <cell r="H101">
            <v>59</v>
          </cell>
          <cell r="I101">
            <v>1938</v>
          </cell>
        </row>
        <row r="102">
          <cell r="D102" t="str">
            <v>322</v>
          </cell>
          <cell r="E102" t="str">
            <v>Warrington UA</v>
          </cell>
          <cell r="F102">
            <v>253</v>
          </cell>
          <cell r="G102">
            <v>153</v>
          </cell>
          <cell r="H102">
            <v>17</v>
          </cell>
          <cell r="I102">
            <v>423</v>
          </cell>
        </row>
        <row r="103">
          <cell r="D103" t="str">
            <v>313</v>
          </cell>
          <cell r="E103" t="str">
            <v>Wigan</v>
          </cell>
          <cell r="F103">
            <v>196</v>
          </cell>
          <cell r="G103">
            <v>302</v>
          </cell>
          <cell r="H103">
            <v>62</v>
          </cell>
          <cell r="I103">
            <v>560</v>
          </cell>
        </row>
        <row r="104">
          <cell r="D104" t="str">
            <v>319</v>
          </cell>
          <cell r="E104" t="str">
            <v>Wirral</v>
          </cell>
          <cell r="F104">
            <v>538</v>
          </cell>
          <cell r="G104">
            <v>60</v>
          </cell>
          <cell r="H104">
            <v>472</v>
          </cell>
          <cell r="I104">
            <v>1070</v>
          </cell>
        </row>
        <row r="105">
          <cell r="D105" t="str">
            <v>614</v>
          </cell>
          <cell r="E105" t="str">
            <v>Bracknell Forest UA</v>
          </cell>
          <cell r="F105">
            <v>170</v>
          </cell>
          <cell r="G105">
            <v>330</v>
          </cell>
          <cell r="H105">
            <v>133</v>
          </cell>
          <cell r="I105">
            <v>633</v>
          </cell>
        </row>
        <row r="106">
          <cell r="D106" t="str">
            <v>816</v>
          </cell>
          <cell r="E106" t="str">
            <v>Brighton &amp; Hove UA</v>
          </cell>
          <cell r="F106">
            <v>825</v>
          </cell>
          <cell r="G106">
            <v>400</v>
          </cell>
          <cell r="H106">
            <v>184</v>
          </cell>
          <cell r="I106">
            <v>1409</v>
          </cell>
        </row>
        <row r="107">
          <cell r="D107" t="str">
            <v>612</v>
          </cell>
          <cell r="E107" t="str">
            <v>Buckinghamshire</v>
          </cell>
          <cell r="F107">
            <v>1031</v>
          </cell>
          <cell r="G107">
            <v>350</v>
          </cell>
          <cell r="H107">
            <v>16</v>
          </cell>
          <cell r="I107">
            <v>1397</v>
          </cell>
        </row>
        <row r="108">
          <cell r="D108" t="str">
            <v>815</v>
          </cell>
          <cell r="E108" t="str">
            <v>East Sussex</v>
          </cell>
          <cell r="F108">
            <v>1853</v>
          </cell>
          <cell r="G108">
            <v>998</v>
          </cell>
          <cell r="H108">
            <v>209</v>
          </cell>
          <cell r="I108">
            <v>3060</v>
          </cell>
        </row>
        <row r="109">
          <cell r="D109" t="str">
            <v>812</v>
          </cell>
          <cell r="E109" t="str">
            <v>Hampshire</v>
          </cell>
          <cell r="F109">
            <v>3258</v>
          </cell>
          <cell r="G109">
            <v>4345</v>
          </cell>
          <cell r="H109">
            <v>595</v>
          </cell>
          <cell r="I109">
            <v>8198</v>
          </cell>
        </row>
        <row r="110">
          <cell r="D110" t="str">
            <v>803</v>
          </cell>
          <cell r="E110" t="str">
            <v>Isle Of Wight UA</v>
          </cell>
          <cell r="F110">
            <v>58</v>
          </cell>
          <cell r="G110">
            <v>364</v>
          </cell>
          <cell r="H110">
            <v>0</v>
          </cell>
          <cell r="I110">
            <v>422</v>
          </cell>
        </row>
        <row r="111">
          <cell r="D111" t="str">
            <v>820</v>
          </cell>
          <cell r="E111" t="str">
            <v>Kent</v>
          </cell>
          <cell r="F111">
            <v>3454</v>
          </cell>
          <cell r="G111">
            <v>1734</v>
          </cell>
          <cell r="H111">
            <v>95</v>
          </cell>
          <cell r="I111">
            <v>5283</v>
          </cell>
        </row>
        <row r="112">
          <cell r="D112" t="str">
            <v>821</v>
          </cell>
          <cell r="E112" t="str">
            <v>Medway Towns UA</v>
          </cell>
          <cell r="F112">
            <v>559</v>
          </cell>
          <cell r="G112">
            <v>262</v>
          </cell>
          <cell r="H112">
            <v>0</v>
          </cell>
          <cell r="I112">
            <v>821</v>
          </cell>
        </row>
        <row r="113">
          <cell r="D113" t="str">
            <v>613</v>
          </cell>
          <cell r="E113" t="str">
            <v>Milton Keynes UA</v>
          </cell>
          <cell r="F113">
            <v>988</v>
          </cell>
          <cell r="G113">
            <v>252</v>
          </cell>
          <cell r="H113">
            <v>4</v>
          </cell>
          <cell r="I113">
            <v>1244</v>
          </cell>
        </row>
        <row r="114">
          <cell r="D114" t="str">
            <v>608</v>
          </cell>
          <cell r="E114" t="str">
            <v>Oxfordshire</v>
          </cell>
          <cell r="F114">
            <v>2694</v>
          </cell>
          <cell r="G114">
            <v>859</v>
          </cell>
          <cell r="H114">
            <v>2062</v>
          </cell>
          <cell r="I114">
            <v>5615</v>
          </cell>
        </row>
        <row r="115">
          <cell r="D115" t="str">
            <v>813</v>
          </cell>
          <cell r="E115" t="str">
            <v>Portsmouth UA</v>
          </cell>
          <cell r="F115">
            <v>403</v>
          </cell>
          <cell r="G115">
            <v>558</v>
          </cell>
          <cell r="H115">
            <v>0</v>
          </cell>
          <cell r="I115">
            <v>961</v>
          </cell>
        </row>
        <row r="116">
          <cell r="D116" t="str">
            <v>616</v>
          </cell>
          <cell r="E116" t="str">
            <v>Reading UA</v>
          </cell>
          <cell r="F116">
            <v>347</v>
          </cell>
          <cell r="G116">
            <v>251</v>
          </cell>
          <cell r="H116">
            <v>32</v>
          </cell>
          <cell r="I116">
            <v>630</v>
          </cell>
        </row>
        <row r="117">
          <cell r="D117" t="str">
            <v>617</v>
          </cell>
          <cell r="E117" t="str">
            <v>Slough UA</v>
          </cell>
          <cell r="F117">
            <v>238</v>
          </cell>
          <cell r="G117">
            <v>53</v>
          </cell>
          <cell r="H117">
            <v>27</v>
          </cell>
          <cell r="I117">
            <v>318</v>
          </cell>
        </row>
        <row r="118">
          <cell r="D118" t="str">
            <v>814</v>
          </cell>
          <cell r="E118" t="str">
            <v>Southampton UA</v>
          </cell>
          <cell r="F118">
            <v>478</v>
          </cell>
          <cell r="G118">
            <v>695</v>
          </cell>
          <cell r="H118">
            <v>41</v>
          </cell>
          <cell r="I118">
            <v>1214</v>
          </cell>
        </row>
        <row r="119">
          <cell r="D119" t="str">
            <v>805</v>
          </cell>
          <cell r="E119" t="str">
            <v>Surrey</v>
          </cell>
          <cell r="F119">
            <v>2212</v>
          </cell>
          <cell r="G119">
            <v>983</v>
          </cell>
          <cell r="H119">
            <v>79</v>
          </cell>
          <cell r="I119">
            <v>3274</v>
          </cell>
        </row>
        <row r="120">
          <cell r="D120" t="str">
            <v>615</v>
          </cell>
          <cell r="E120" t="str">
            <v>West Berkshire UA</v>
          </cell>
          <cell r="F120">
            <v>340</v>
          </cell>
          <cell r="G120">
            <v>278</v>
          </cell>
          <cell r="H120">
            <v>190</v>
          </cell>
          <cell r="I120">
            <v>808</v>
          </cell>
        </row>
        <row r="121">
          <cell r="D121" t="str">
            <v>807</v>
          </cell>
          <cell r="E121" t="str">
            <v>West Sussex</v>
          </cell>
          <cell r="F121">
            <v>2474</v>
          </cell>
          <cell r="G121">
            <v>969</v>
          </cell>
          <cell r="H121">
            <v>115</v>
          </cell>
          <cell r="I121">
            <v>3558</v>
          </cell>
        </row>
        <row r="122">
          <cell r="D122" t="str">
            <v>618</v>
          </cell>
          <cell r="E122" t="str">
            <v>Windsor &amp; Maidenhead UA</v>
          </cell>
          <cell r="F122">
            <v>492</v>
          </cell>
          <cell r="G122">
            <v>91</v>
          </cell>
          <cell r="H122">
            <v>19</v>
          </cell>
          <cell r="I122">
            <v>602</v>
          </cell>
        </row>
        <row r="123">
          <cell r="D123" t="str">
            <v>619</v>
          </cell>
          <cell r="E123" t="str">
            <v>Wokingham UA</v>
          </cell>
          <cell r="F123">
            <v>104</v>
          </cell>
          <cell r="G123">
            <v>193</v>
          </cell>
          <cell r="H123">
            <v>0</v>
          </cell>
          <cell r="I123">
            <v>297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250</v>
          </cell>
          <cell r="G124">
            <v>490</v>
          </cell>
          <cell r="H124">
            <v>2</v>
          </cell>
          <cell r="I124">
            <v>742</v>
          </cell>
        </row>
        <row r="125">
          <cell r="D125" t="str">
            <v>810</v>
          </cell>
          <cell r="E125" t="str">
            <v>Bournemouth UA</v>
          </cell>
          <cell r="F125">
            <v>654</v>
          </cell>
          <cell r="G125">
            <v>97</v>
          </cell>
          <cell r="H125">
            <v>93</v>
          </cell>
          <cell r="I125">
            <v>844</v>
          </cell>
        </row>
        <row r="126">
          <cell r="D126" t="str">
            <v>909</v>
          </cell>
          <cell r="E126" t="str">
            <v>Bristol UA</v>
          </cell>
          <cell r="F126">
            <v>416</v>
          </cell>
          <cell r="G126">
            <v>820</v>
          </cell>
          <cell r="H126">
            <v>532</v>
          </cell>
          <cell r="I126">
            <v>1768</v>
          </cell>
        </row>
        <row r="127">
          <cell r="D127" t="str">
            <v>902</v>
          </cell>
          <cell r="E127" t="str">
            <v>Cornwall</v>
          </cell>
          <cell r="F127">
            <v>2436</v>
          </cell>
          <cell r="G127">
            <v>2760</v>
          </cell>
          <cell r="H127">
            <v>134</v>
          </cell>
          <cell r="I127">
            <v>5330</v>
          </cell>
        </row>
        <row r="128">
          <cell r="D128" t="str">
            <v>912</v>
          </cell>
          <cell r="E128" t="str">
            <v>Devon</v>
          </cell>
          <cell r="F128">
            <v>3212</v>
          </cell>
          <cell r="G128">
            <v>1345</v>
          </cell>
          <cell r="H128">
            <v>261</v>
          </cell>
          <cell r="I128">
            <v>4818</v>
          </cell>
        </row>
        <row r="129">
          <cell r="D129" t="str">
            <v>809</v>
          </cell>
          <cell r="E129" t="str">
            <v>Dorset</v>
          </cell>
          <cell r="F129">
            <v>1226</v>
          </cell>
          <cell r="G129">
            <v>679</v>
          </cell>
          <cell r="H129">
            <v>87</v>
          </cell>
          <cell r="I129">
            <v>1992</v>
          </cell>
        </row>
        <row r="130">
          <cell r="D130" t="str">
            <v>904</v>
          </cell>
          <cell r="E130" t="str">
            <v>Gloucestershire</v>
          </cell>
          <cell r="F130">
            <v>891</v>
          </cell>
          <cell r="G130">
            <v>1107</v>
          </cell>
          <cell r="H130">
            <v>25</v>
          </cell>
          <cell r="I130">
            <v>2023</v>
          </cell>
        </row>
        <row r="131">
          <cell r="D131" t="str">
            <v>910</v>
          </cell>
          <cell r="E131" t="str">
            <v>North Somerset UA</v>
          </cell>
          <cell r="F131">
            <v>308</v>
          </cell>
          <cell r="G131">
            <v>394</v>
          </cell>
          <cell r="H131">
            <v>177</v>
          </cell>
          <cell r="I131">
            <v>879</v>
          </cell>
        </row>
        <row r="132">
          <cell r="D132" t="str">
            <v>913</v>
          </cell>
          <cell r="E132" t="str">
            <v>Plymouth UA</v>
          </cell>
          <cell r="F132">
            <v>1285</v>
          </cell>
          <cell r="G132">
            <v>571</v>
          </cell>
          <cell r="H132">
            <v>1</v>
          </cell>
          <cell r="I132">
            <v>1857</v>
          </cell>
        </row>
        <row r="133">
          <cell r="D133" t="str">
            <v>811</v>
          </cell>
          <cell r="E133" t="str">
            <v>Poole UA</v>
          </cell>
          <cell r="F133">
            <v>285</v>
          </cell>
          <cell r="G133">
            <v>18</v>
          </cell>
          <cell r="H133">
            <v>103</v>
          </cell>
          <cell r="I133">
            <v>406</v>
          </cell>
        </row>
        <row r="134">
          <cell r="D134" t="str">
            <v>905</v>
          </cell>
          <cell r="E134" t="str">
            <v>Somerset</v>
          </cell>
          <cell r="F134">
            <v>1480</v>
          </cell>
          <cell r="G134">
            <v>1629</v>
          </cell>
          <cell r="H134">
            <v>319</v>
          </cell>
          <cell r="I134">
            <v>3428</v>
          </cell>
        </row>
        <row r="135">
          <cell r="D135" t="str">
            <v>911</v>
          </cell>
          <cell r="E135" t="str">
            <v>South Gloucestershire UA</v>
          </cell>
          <cell r="F135">
            <v>258</v>
          </cell>
          <cell r="G135">
            <v>256</v>
          </cell>
          <cell r="H135">
            <v>31</v>
          </cell>
          <cell r="I135">
            <v>545</v>
          </cell>
        </row>
        <row r="136">
          <cell r="D136" t="str">
            <v>819</v>
          </cell>
          <cell r="E136" t="str">
            <v>Swindon UA</v>
          </cell>
          <cell r="F136">
            <v>426</v>
          </cell>
          <cell r="G136">
            <v>239</v>
          </cell>
          <cell r="H136">
            <v>5</v>
          </cell>
          <cell r="I136">
            <v>670</v>
          </cell>
        </row>
        <row r="137">
          <cell r="D137" t="str">
            <v>914</v>
          </cell>
          <cell r="E137" t="str">
            <v>Torbay UA</v>
          </cell>
          <cell r="F137">
            <v>104</v>
          </cell>
          <cell r="G137">
            <v>177</v>
          </cell>
          <cell r="H137">
            <v>2</v>
          </cell>
          <cell r="I137">
            <v>283</v>
          </cell>
        </row>
        <row r="138">
          <cell r="D138" t="str">
            <v>817</v>
          </cell>
          <cell r="E138" t="str">
            <v>Wiltshire</v>
          </cell>
          <cell r="F138">
            <v>1679</v>
          </cell>
          <cell r="G138">
            <v>1109</v>
          </cell>
          <cell r="H138">
            <v>197</v>
          </cell>
          <cell r="I138">
            <v>2985</v>
          </cell>
        </row>
        <row r="139">
          <cell r="D139" t="str">
            <v>406</v>
          </cell>
          <cell r="E139" t="str">
            <v>Birmingham</v>
          </cell>
          <cell r="F139">
            <v>1866</v>
          </cell>
          <cell r="G139">
            <v>3128</v>
          </cell>
          <cell r="H139">
            <v>278</v>
          </cell>
          <cell r="I139">
            <v>5272</v>
          </cell>
        </row>
        <row r="140">
          <cell r="D140" t="str">
            <v>407</v>
          </cell>
          <cell r="E140" t="str">
            <v>Coventry</v>
          </cell>
          <cell r="F140">
            <v>1348</v>
          </cell>
          <cell r="G140">
            <v>195</v>
          </cell>
          <cell r="H140">
            <v>383</v>
          </cell>
          <cell r="I140">
            <v>1926</v>
          </cell>
        </row>
        <row r="141">
          <cell r="D141" t="str">
            <v>408</v>
          </cell>
          <cell r="E141" t="str">
            <v>Dudley</v>
          </cell>
          <cell r="F141">
            <v>426</v>
          </cell>
          <cell r="G141">
            <v>774</v>
          </cell>
          <cell r="H141">
            <v>75</v>
          </cell>
          <cell r="I141">
            <v>1275</v>
          </cell>
        </row>
        <row r="142">
          <cell r="D142" t="str">
            <v>415</v>
          </cell>
          <cell r="E142" t="str">
            <v>Herefordshire UA</v>
          </cell>
          <cell r="F142">
            <v>348</v>
          </cell>
          <cell r="G142">
            <v>228</v>
          </cell>
          <cell r="H142">
            <v>0</v>
          </cell>
          <cell r="I142">
            <v>576</v>
          </cell>
        </row>
        <row r="143">
          <cell r="D143" t="str">
            <v>409</v>
          </cell>
          <cell r="E143" t="str">
            <v>Sandwell</v>
          </cell>
          <cell r="F143">
            <v>256</v>
          </cell>
          <cell r="G143">
            <v>203</v>
          </cell>
          <cell r="H143">
            <v>70</v>
          </cell>
          <cell r="I143">
            <v>529</v>
          </cell>
        </row>
        <row r="144">
          <cell r="D144" t="str">
            <v>417</v>
          </cell>
          <cell r="E144" t="str">
            <v>Shropshire</v>
          </cell>
          <cell r="F144">
            <v>481</v>
          </cell>
          <cell r="G144">
            <v>585</v>
          </cell>
          <cell r="H144">
            <v>208</v>
          </cell>
          <cell r="I144">
            <v>1274</v>
          </cell>
        </row>
        <row r="145">
          <cell r="D145" t="str">
            <v>410</v>
          </cell>
          <cell r="E145" t="str">
            <v>Solihull</v>
          </cell>
          <cell r="F145">
            <v>491</v>
          </cell>
          <cell r="G145">
            <v>349</v>
          </cell>
          <cell r="H145">
            <v>57</v>
          </cell>
          <cell r="I145">
            <v>897</v>
          </cell>
        </row>
        <row r="146">
          <cell r="D146" t="str">
            <v>413</v>
          </cell>
          <cell r="E146" t="str">
            <v>Staffordshire</v>
          </cell>
          <cell r="F146">
            <v>2025</v>
          </cell>
          <cell r="G146">
            <v>1833</v>
          </cell>
          <cell r="H146">
            <v>144</v>
          </cell>
          <cell r="I146">
            <v>4002</v>
          </cell>
        </row>
        <row r="147">
          <cell r="D147" t="str">
            <v>414</v>
          </cell>
          <cell r="E147" t="str">
            <v>Stoke-On-Trent UA</v>
          </cell>
          <cell r="F147">
            <v>1486</v>
          </cell>
          <cell r="G147">
            <v>336</v>
          </cell>
          <cell r="H147">
            <v>90</v>
          </cell>
          <cell r="I147">
            <v>1912</v>
          </cell>
        </row>
        <row r="148">
          <cell r="D148" t="str">
            <v>418</v>
          </cell>
          <cell r="E148" t="str">
            <v>Telford &amp; Wrekin UA</v>
          </cell>
          <cell r="F148">
            <v>186</v>
          </cell>
          <cell r="G148">
            <v>27</v>
          </cell>
          <cell r="H148">
            <v>93</v>
          </cell>
          <cell r="I148">
            <v>306</v>
          </cell>
        </row>
        <row r="149">
          <cell r="D149" t="str">
            <v>411</v>
          </cell>
          <cell r="E149" t="str">
            <v>Walsall</v>
          </cell>
          <cell r="F149">
            <v>291</v>
          </cell>
          <cell r="G149">
            <v>405</v>
          </cell>
          <cell r="H149">
            <v>7</v>
          </cell>
          <cell r="I149">
            <v>703</v>
          </cell>
        </row>
        <row r="150">
          <cell r="D150" t="str">
            <v>404</v>
          </cell>
          <cell r="E150" t="str">
            <v>Warwickshire</v>
          </cell>
          <cell r="F150">
            <v>1336</v>
          </cell>
          <cell r="G150">
            <v>1304</v>
          </cell>
          <cell r="H150">
            <v>11</v>
          </cell>
          <cell r="I150">
            <v>2651</v>
          </cell>
        </row>
        <row r="151">
          <cell r="D151" t="str">
            <v>412</v>
          </cell>
          <cell r="E151" t="str">
            <v>Wolverhampton</v>
          </cell>
          <cell r="F151">
            <v>270</v>
          </cell>
          <cell r="G151">
            <v>468</v>
          </cell>
          <cell r="H151">
            <v>103</v>
          </cell>
          <cell r="I151">
            <v>841</v>
          </cell>
        </row>
        <row r="152">
          <cell r="D152" t="str">
            <v>416</v>
          </cell>
          <cell r="E152" t="str">
            <v>Worcestershire</v>
          </cell>
          <cell r="F152">
            <v>1350</v>
          </cell>
          <cell r="G152">
            <v>1197</v>
          </cell>
          <cell r="H152">
            <v>644</v>
          </cell>
          <cell r="I152">
            <v>3191</v>
          </cell>
        </row>
        <row r="153">
          <cell r="D153" t="str">
            <v>204</v>
          </cell>
          <cell r="E153" t="str">
            <v>Barnsley</v>
          </cell>
          <cell r="F153">
            <v>138</v>
          </cell>
          <cell r="G153">
            <v>6</v>
          </cell>
          <cell r="H153">
            <v>0</v>
          </cell>
          <cell r="I153">
            <v>144</v>
          </cell>
        </row>
        <row r="154">
          <cell r="D154" t="str">
            <v>209</v>
          </cell>
          <cell r="E154" t="str">
            <v>Bradford</v>
          </cell>
          <cell r="F154">
            <v>412</v>
          </cell>
          <cell r="G154">
            <v>70</v>
          </cell>
          <cell r="H154">
            <v>0</v>
          </cell>
          <cell r="I154">
            <v>482</v>
          </cell>
        </row>
        <row r="155">
          <cell r="D155" t="str">
            <v>210</v>
          </cell>
          <cell r="E155" t="str">
            <v>Calderdale</v>
          </cell>
          <cell r="F155">
            <v>68</v>
          </cell>
          <cell r="G155">
            <v>229</v>
          </cell>
          <cell r="H155">
            <v>31</v>
          </cell>
          <cell r="I155">
            <v>328</v>
          </cell>
        </row>
        <row r="156">
          <cell r="D156" t="str">
            <v>205</v>
          </cell>
          <cell r="E156" t="str">
            <v>Doncaster</v>
          </cell>
          <cell r="F156">
            <v>154</v>
          </cell>
          <cell r="G156">
            <v>318</v>
          </cell>
          <cell r="H156">
            <v>136</v>
          </cell>
          <cell r="I156">
            <v>608</v>
          </cell>
        </row>
        <row r="157">
          <cell r="D157" t="str">
            <v>214</v>
          </cell>
          <cell r="E157" t="str">
            <v>East Riding Of Yorkshire UA</v>
          </cell>
          <cell r="F157">
            <v>640</v>
          </cell>
          <cell r="G157">
            <v>436</v>
          </cell>
          <cell r="H157">
            <v>47</v>
          </cell>
          <cell r="I157">
            <v>1123</v>
          </cell>
        </row>
        <row r="158">
          <cell r="D158" t="str">
            <v>215</v>
          </cell>
          <cell r="E158" t="str">
            <v>Kingston Upon Hull UA</v>
          </cell>
          <cell r="F158">
            <v>363</v>
          </cell>
          <cell r="G158">
            <v>464</v>
          </cell>
          <cell r="H158">
            <v>0</v>
          </cell>
          <cell r="I158">
            <v>827</v>
          </cell>
        </row>
        <row r="159">
          <cell r="D159" t="str">
            <v>211</v>
          </cell>
          <cell r="E159" t="str">
            <v>Kirklees</v>
          </cell>
          <cell r="F159">
            <v>681</v>
          </cell>
          <cell r="G159">
            <v>79</v>
          </cell>
          <cell r="H159">
            <v>205</v>
          </cell>
          <cell r="I159">
            <v>965</v>
          </cell>
        </row>
        <row r="160">
          <cell r="D160" t="str">
            <v>212</v>
          </cell>
          <cell r="E160" t="str">
            <v>Leeds</v>
          </cell>
          <cell r="F160">
            <v>1692</v>
          </cell>
          <cell r="G160">
            <v>778</v>
          </cell>
          <cell r="H160">
            <v>72</v>
          </cell>
          <cell r="I160">
            <v>2542</v>
          </cell>
        </row>
        <row r="161">
          <cell r="D161" t="str">
            <v>216</v>
          </cell>
          <cell r="E161" t="str">
            <v>North East Lincolnshire UA</v>
          </cell>
          <cell r="F161">
            <v>151</v>
          </cell>
          <cell r="G161">
            <v>50</v>
          </cell>
          <cell r="H161">
            <v>39</v>
          </cell>
          <cell r="I161">
            <v>240</v>
          </cell>
        </row>
        <row r="162">
          <cell r="D162" t="str">
            <v>217</v>
          </cell>
          <cell r="E162" t="str">
            <v>North Lincolnshire UA</v>
          </cell>
          <cell r="F162">
            <v>118</v>
          </cell>
          <cell r="G162">
            <v>71</v>
          </cell>
          <cell r="H162">
            <v>142</v>
          </cell>
          <cell r="I162">
            <v>331</v>
          </cell>
        </row>
        <row r="163">
          <cell r="D163" t="str">
            <v>218</v>
          </cell>
          <cell r="E163" t="str">
            <v>North Yorkshire</v>
          </cell>
          <cell r="F163">
            <v>1025</v>
          </cell>
          <cell r="G163">
            <v>1342</v>
          </cell>
          <cell r="H163">
            <v>166</v>
          </cell>
          <cell r="I163">
            <v>2533</v>
          </cell>
        </row>
        <row r="164">
          <cell r="D164" t="str">
            <v>206</v>
          </cell>
          <cell r="E164" t="str">
            <v>Rotherham</v>
          </cell>
          <cell r="F164">
            <v>819</v>
          </cell>
          <cell r="G164">
            <v>100</v>
          </cell>
          <cell r="H164">
            <v>68</v>
          </cell>
          <cell r="I164">
            <v>987</v>
          </cell>
        </row>
        <row r="165">
          <cell r="D165" t="str">
            <v>207</v>
          </cell>
          <cell r="E165" t="str">
            <v>Sheffield</v>
          </cell>
          <cell r="F165">
            <v>2689</v>
          </cell>
          <cell r="G165">
            <v>1187</v>
          </cell>
          <cell r="H165">
            <v>1007</v>
          </cell>
          <cell r="I165">
            <v>4883</v>
          </cell>
        </row>
        <row r="166">
          <cell r="D166" t="str">
            <v>213</v>
          </cell>
          <cell r="E166" t="str">
            <v>Wakefield</v>
          </cell>
          <cell r="F166">
            <v>1084</v>
          </cell>
          <cell r="G166">
            <v>19</v>
          </cell>
          <cell r="H166">
            <v>0</v>
          </cell>
          <cell r="I166">
            <v>1103</v>
          </cell>
        </row>
        <row r="167">
          <cell r="D167" t="str">
            <v>219</v>
          </cell>
          <cell r="E167" t="str">
            <v>York UA</v>
          </cell>
          <cell r="F167">
            <v>588</v>
          </cell>
          <cell r="G167">
            <v>246</v>
          </cell>
          <cell r="H167">
            <v>16</v>
          </cell>
          <cell r="I167">
            <v>850</v>
          </cell>
        </row>
        <row r="168">
          <cell r="D168" t="str">
            <v>9901</v>
          </cell>
          <cell r="E168" t="str">
            <v>Resident in Scotland</v>
          </cell>
          <cell r="F168">
            <v>6</v>
          </cell>
          <cell r="G168">
            <v>0</v>
          </cell>
          <cell r="H168">
            <v>0</v>
          </cell>
          <cell r="I168">
            <v>6</v>
          </cell>
        </row>
        <row r="169">
          <cell r="D169" t="str">
            <v>9900</v>
          </cell>
          <cell r="E169" t="str">
            <v>Resident In Wales</v>
          </cell>
          <cell r="F169">
            <v>584</v>
          </cell>
          <cell r="G169">
            <v>308</v>
          </cell>
          <cell r="H169">
            <v>66</v>
          </cell>
          <cell r="I169">
            <v>958</v>
          </cell>
        </row>
        <row r="170">
          <cell r="D170" t="str">
            <v>9902</v>
          </cell>
          <cell r="E170" t="str">
            <v>Resident outside GB</v>
          </cell>
          <cell r="F170">
            <v>51</v>
          </cell>
          <cell r="G170">
            <v>0</v>
          </cell>
          <cell r="H170">
            <v>0</v>
          </cell>
          <cell r="I170">
            <v>51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96798</v>
          </cell>
          <cell r="G15">
            <v>67597</v>
          </cell>
          <cell r="H15">
            <v>12550</v>
          </cell>
          <cell r="I15">
            <v>176945</v>
          </cell>
        </row>
        <row r="17">
          <cell r="D17" t="str">
            <v>507</v>
          </cell>
          <cell r="E17" t="str">
            <v>Derby UA</v>
          </cell>
          <cell r="F17">
            <v>286</v>
          </cell>
          <cell r="G17">
            <v>77</v>
          </cell>
          <cell r="H17">
            <v>0</v>
          </cell>
          <cell r="I17">
            <v>363</v>
          </cell>
        </row>
        <row r="18">
          <cell r="D18" t="str">
            <v>506</v>
          </cell>
          <cell r="E18" t="str">
            <v>Derbyshire</v>
          </cell>
          <cell r="F18">
            <v>643</v>
          </cell>
          <cell r="G18">
            <v>574</v>
          </cell>
          <cell r="H18">
            <v>0</v>
          </cell>
          <cell r="I18">
            <v>1217</v>
          </cell>
        </row>
        <row r="19">
          <cell r="D19" t="str">
            <v>509</v>
          </cell>
          <cell r="E19" t="str">
            <v>Leicester UA</v>
          </cell>
          <cell r="F19">
            <v>614</v>
          </cell>
          <cell r="G19">
            <v>72</v>
          </cell>
          <cell r="H19">
            <v>92</v>
          </cell>
          <cell r="I19">
            <v>778</v>
          </cell>
        </row>
        <row r="20">
          <cell r="D20" t="str">
            <v>508</v>
          </cell>
          <cell r="E20" t="str">
            <v>Leicestershire</v>
          </cell>
          <cell r="F20">
            <v>1067</v>
          </cell>
          <cell r="G20">
            <v>211</v>
          </cell>
          <cell r="H20">
            <v>115</v>
          </cell>
          <cell r="I20">
            <v>1393</v>
          </cell>
        </row>
        <row r="21">
          <cell r="D21" t="str">
            <v>503</v>
          </cell>
          <cell r="E21" t="str">
            <v>Lincolnshire</v>
          </cell>
          <cell r="F21">
            <v>1709</v>
          </cell>
          <cell r="G21">
            <v>411</v>
          </cell>
          <cell r="H21">
            <v>271</v>
          </cell>
          <cell r="I21">
            <v>2391</v>
          </cell>
        </row>
        <row r="22">
          <cell r="D22" t="str">
            <v>504</v>
          </cell>
          <cell r="E22" t="str">
            <v>Northamptonshire</v>
          </cell>
          <cell r="F22">
            <v>2638</v>
          </cell>
          <cell r="G22">
            <v>1368</v>
          </cell>
          <cell r="H22">
            <v>491</v>
          </cell>
          <cell r="I22">
            <v>4497</v>
          </cell>
        </row>
        <row r="23">
          <cell r="D23" t="str">
            <v>512</v>
          </cell>
          <cell r="E23" t="str">
            <v>Nottingham UA</v>
          </cell>
          <cell r="F23">
            <v>698</v>
          </cell>
          <cell r="G23">
            <v>57</v>
          </cell>
          <cell r="H23">
            <v>30</v>
          </cell>
          <cell r="I23">
            <v>785</v>
          </cell>
        </row>
        <row r="24">
          <cell r="D24" t="str">
            <v>511</v>
          </cell>
          <cell r="E24" t="str">
            <v>Nottinghamshire</v>
          </cell>
          <cell r="F24">
            <v>1088</v>
          </cell>
          <cell r="G24">
            <v>71</v>
          </cell>
          <cell r="H24">
            <v>38</v>
          </cell>
          <cell r="I24">
            <v>1197</v>
          </cell>
        </row>
        <row r="25">
          <cell r="D25" t="str">
            <v>510</v>
          </cell>
          <cell r="E25" t="str">
            <v>Rutland UA</v>
          </cell>
          <cell r="F25">
            <v>51</v>
          </cell>
          <cell r="G25">
            <v>0</v>
          </cell>
          <cell r="H25">
            <v>0</v>
          </cell>
          <cell r="I25">
            <v>51</v>
          </cell>
        </row>
        <row r="26">
          <cell r="D26" t="str">
            <v>00KB</v>
          </cell>
          <cell r="E26" t="str">
            <v>Bedford</v>
          </cell>
          <cell r="F26">
            <v>167</v>
          </cell>
          <cell r="G26">
            <v>0</v>
          </cell>
          <cell r="H26">
            <v>33</v>
          </cell>
          <cell r="I26">
            <v>200</v>
          </cell>
        </row>
        <row r="27">
          <cell r="D27" t="str">
            <v>623</v>
          </cell>
          <cell r="E27" t="str">
            <v>Cambridgeshire</v>
          </cell>
          <cell r="F27">
            <v>1549</v>
          </cell>
          <cell r="G27">
            <v>563</v>
          </cell>
          <cell r="H27">
            <v>232</v>
          </cell>
          <cell r="I27">
            <v>2344</v>
          </cell>
        </row>
        <row r="28">
          <cell r="D28" t="str">
            <v>00KC</v>
          </cell>
          <cell r="E28" t="str">
            <v>Central Bedfordshire</v>
          </cell>
          <cell r="F28">
            <v>566</v>
          </cell>
          <cell r="G28">
            <v>68</v>
          </cell>
          <cell r="H28">
            <v>64</v>
          </cell>
          <cell r="I28">
            <v>698</v>
          </cell>
        </row>
        <row r="29">
          <cell r="D29" t="str">
            <v>620</v>
          </cell>
          <cell r="E29" t="str">
            <v>Essex</v>
          </cell>
          <cell r="F29">
            <v>1740</v>
          </cell>
          <cell r="G29">
            <v>1511</v>
          </cell>
          <cell r="H29">
            <v>148</v>
          </cell>
          <cell r="I29">
            <v>3399</v>
          </cell>
        </row>
        <row r="30">
          <cell r="D30" t="str">
            <v>606</v>
          </cell>
          <cell r="E30" t="str">
            <v>Hertfordshire</v>
          </cell>
          <cell r="F30">
            <v>3422</v>
          </cell>
          <cell r="G30">
            <v>2017</v>
          </cell>
          <cell r="H30">
            <v>108</v>
          </cell>
          <cell r="I30">
            <v>5547</v>
          </cell>
        </row>
        <row r="31">
          <cell r="D31" t="str">
            <v>611</v>
          </cell>
          <cell r="E31" t="str">
            <v>Luton UA</v>
          </cell>
          <cell r="F31">
            <v>136</v>
          </cell>
          <cell r="G31">
            <v>1</v>
          </cell>
          <cell r="H31">
            <v>0</v>
          </cell>
          <cell r="I31">
            <v>137</v>
          </cell>
        </row>
        <row r="32">
          <cell r="D32" t="str">
            <v>607</v>
          </cell>
          <cell r="E32" t="str">
            <v>Norfolk</v>
          </cell>
          <cell r="F32">
            <v>1260</v>
          </cell>
          <cell r="G32">
            <v>1167</v>
          </cell>
          <cell r="H32">
            <v>62</v>
          </cell>
          <cell r="I32">
            <v>2489</v>
          </cell>
        </row>
        <row r="33">
          <cell r="D33" t="str">
            <v>624</v>
          </cell>
          <cell r="E33" t="str">
            <v>Peterborough UA</v>
          </cell>
          <cell r="F33">
            <v>653</v>
          </cell>
          <cell r="G33">
            <v>0</v>
          </cell>
          <cell r="H33">
            <v>5</v>
          </cell>
          <cell r="I33">
            <v>658</v>
          </cell>
        </row>
        <row r="34">
          <cell r="D34" t="str">
            <v>621</v>
          </cell>
          <cell r="E34" t="str">
            <v>Southend UA</v>
          </cell>
          <cell r="F34">
            <v>346</v>
          </cell>
          <cell r="G34">
            <v>78</v>
          </cell>
          <cell r="H34">
            <v>0</v>
          </cell>
          <cell r="I34">
            <v>424</v>
          </cell>
        </row>
        <row r="35">
          <cell r="D35" t="str">
            <v>609</v>
          </cell>
          <cell r="E35" t="str">
            <v>Suffolk</v>
          </cell>
          <cell r="F35">
            <v>1440</v>
          </cell>
          <cell r="G35">
            <v>1125</v>
          </cell>
          <cell r="H35">
            <v>234</v>
          </cell>
          <cell r="I35">
            <v>2799</v>
          </cell>
        </row>
        <row r="36">
          <cell r="D36" t="str">
            <v>622</v>
          </cell>
          <cell r="E36" t="str">
            <v>Thurrock UA</v>
          </cell>
          <cell r="F36">
            <v>162</v>
          </cell>
          <cell r="G36">
            <v>126</v>
          </cell>
          <cell r="H36">
            <v>89</v>
          </cell>
          <cell r="I36">
            <v>377</v>
          </cell>
        </row>
        <row r="37">
          <cell r="D37" t="str">
            <v>716</v>
          </cell>
          <cell r="E37" t="str">
            <v>Barking &amp; Dagenham</v>
          </cell>
          <cell r="F37">
            <v>135</v>
          </cell>
          <cell r="G37">
            <v>25</v>
          </cell>
          <cell r="H37">
            <v>30</v>
          </cell>
          <cell r="I37">
            <v>190</v>
          </cell>
        </row>
        <row r="38">
          <cell r="D38" t="str">
            <v>717</v>
          </cell>
          <cell r="E38" t="str">
            <v>Barnet</v>
          </cell>
          <cell r="F38">
            <v>639</v>
          </cell>
          <cell r="G38">
            <v>719</v>
          </cell>
          <cell r="H38">
            <v>86</v>
          </cell>
          <cell r="I38">
            <v>1444</v>
          </cell>
        </row>
        <row r="39">
          <cell r="D39" t="str">
            <v>718</v>
          </cell>
          <cell r="E39" t="str">
            <v>Bexley</v>
          </cell>
          <cell r="F39">
            <v>92</v>
          </cell>
          <cell r="G39">
            <v>310</v>
          </cell>
          <cell r="H39">
            <v>0</v>
          </cell>
          <cell r="I39">
            <v>402</v>
          </cell>
        </row>
        <row r="40">
          <cell r="D40" t="str">
            <v>719</v>
          </cell>
          <cell r="E40" t="str">
            <v>Brent</v>
          </cell>
          <cell r="F40">
            <v>383</v>
          </cell>
          <cell r="G40">
            <v>302</v>
          </cell>
          <cell r="H40">
            <v>0</v>
          </cell>
          <cell r="I40">
            <v>685</v>
          </cell>
        </row>
        <row r="41">
          <cell r="D41" t="str">
            <v>720</v>
          </cell>
          <cell r="E41" t="str">
            <v>Bromley</v>
          </cell>
          <cell r="F41">
            <v>80</v>
          </cell>
          <cell r="G41">
            <v>338</v>
          </cell>
          <cell r="H41">
            <v>0</v>
          </cell>
          <cell r="I41">
            <v>418</v>
          </cell>
        </row>
        <row r="42">
          <cell r="D42" t="str">
            <v>702</v>
          </cell>
          <cell r="E42" t="str">
            <v>Camden</v>
          </cell>
          <cell r="F42">
            <v>246</v>
          </cell>
          <cell r="G42">
            <v>175</v>
          </cell>
          <cell r="H42">
            <v>0</v>
          </cell>
          <cell r="I42">
            <v>421</v>
          </cell>
        </row>
        <row r="43">
          <cell r="D43" t="str">
            <v>714</v>
          </cell>
          <cell r="E43" t="str">
            <v>City Of London</v>
          </cell>
          <cell r="F43">
            <v>30</v>
          </cell>
          <cell r="G43">
            <v>0</v>
          </cell>
          <cell r="H43">
            <v>0</v>
          </cell>
          <cell r="I43">
            <v>30</v>
          </cell>
        </row>
        <row r="44">
          <cell r="D44" t="str">
            <v>721</v>
          </cell>
          <cell r="E44" t="str">
            <v>Croydon</v>
          </cell>
          <cell r="F44">
            <v>466</v>
          </cell>
          <cell r="G44">
            <v>378</v>
          </cell>
          <cell r="H44">
            <v>26</v>
          </cell>
          <cell r="I44">
            <v>870</v>
          </cell>
        </row>
        <row r="45">
          <cell r="D45" t="str">
            <v>722</v>
          </cell>
          <cell r="E45" t="str">
            <v>Ealing</v>
          </cell>
          <cell r="F45">
            <v>288</v>
          </cell>
          <cell r="G45">
            <v>825</v>
          </cell>
          <cell r="H45">
            <v>30</v>
          </cell>
          <cell r="I45">
            <v>1143</v>
          </cell>
        </row>
        <row r="46">
          <cell r="D46" t="str">
            <v>723</v>
          </cell>
          <cell r="E46" t="str">
            <v>Enfield</v>
          </cell>
          <cell r="F46">
            <v>420</v>
          </cell>
          <cell r="G46">
            <v>102</v>
          </cell>
          <cell r="H46">
            <v>6</v>
          </cell>
          <cell r="I46">
            <v>528</v>
          </cell>
        </row>
        <row r="47">
          <cell r="D47" t="str">
            <v>703</v>
          </cell>
          <cell r="E47" t="str">
            <v>Greenwich</v>
          </cell>
          <cell r="F47">
            <v>162</v>
          </cell>
          <cell r="G47">
            <v>181</v>
          </cell>
          <cell r="H47">
            <v>13</v>
          </cell>
          <cell r="I47">
            <v>356</v>
          </cell>
        </row>
        <row r="48">
          <cell r="D48" t="str">
            <v>704</v>
          </cell>
          <cell r="E48" t="str">
            <v>Hackney</v>
          </cell>
          <cell r="F48">
            <v>299</v>
          </cell>
          <cell r="G48">
            <v>522</v>
          </cell>
          <cell r="H48">
            <v>0</v>
          </cell>
          <cell r="I48">
            <v>821</v>
          </cell>
        </row>
        <row r="49">
          <cell r="D49" t="str">
            <v>705</v>
          </cell>
          <cell r="E49" t="str">
            <v>Hammersmith &amp; Fulham</v>
          </cell>
          <cell r="F49">
            <v>295</v>
          </cell>
          <cell r="G49">
            <v>270</v>
          </cell>
          <cell r="H49">
            <v>30</v>
          </cell>
          <cell r="I49">
            <v>595</v>
          </cell>
        </row>
        <row r="50">
          <cell r="D50" t="str">
            <v>724</v>
          </cell>
          <cell r="E50" t="str">
            <v>Haringey</v>
          </cell>
          <cell r="F50">
            <v>542</v>
          </cell>
          <cell r="G50">
            <v>372</v>
          </cell>
          <cell r="H50">
            <v>0</v>
          </cell>
          <cell r="I50">
            <v>914</v>
          </cell>
        </row>
        <row r="51">
          <cell r="D51" t="str">
            <v>725</v>
          </cell>
          <cell r="E51" t="str">
            <v>Harrow</v>
          </cell>
          <cell r="F51">
            <v>229</v>
          </cell>
          <cell r="G51">
            <v>108</v>
          </cell>
          <cell r="H51">
            <v>2</v>
          </cell>
          <cell r="I51">
            <v>339</v>
          </cell>
        </row>
        <row r="52">
          <cell r="D52" t="str">
            <v>726</v>
          </cell>
          <cell r="E52" t="str">
            <v>Havering</v>
          </cell>
          <cell r="F52">
            <v>235</v>
          </cell>
          <cell r="G52">
            <v>60</v>
          </cell>
          <cell r="H52">
            <v>0</v>
          </cell>
          <cell r="I52">
            <v>295</v>
          </cell>
        </row>
        <row r="53">
          <cell r="D53" t="str">
            <v>727</v>
          </cell>
          <cell r="E53" t="str">
            <v>Hillingdon</v>
          </cell>
          <cell r="F53">
            <v>595</v>
          </cell>
          <cell r="G53">
            <v>178</v>
          </cell>
          <cell r="H53">
            <v>42</v>
          </cell>
          <cell r="I53">
            <v>815</v>
          </cell>
        </row>
        <row r="54">
          <cell r="D54" t="str">
            <v>728</v>
          </cell>
          <cell r="E54" t="str">
            <v>Hounslow</v>
          </cell>
          <cell r="F54">
            <v>284</v>
          </cell>
          <cell r="G54">
            <v>399</v>
          </cell>
          <cell r="H54">
            <v>27</v>
          </cell>
          <cell r="I54">
            <v>710</v>
          </cell>
        </row>
        <row r="55">
          <cell r="D55" t="str">
            <v>706</v>
          </cell>
          <cell r="E55" t="str">
            <v>Islington</v>
          </cell>
          <cell r="F55">
            <v>281</v>
          </cell>
          <cell r="G55">
            <v>141</v>
          </cell>
          <cell r="H55">
            <v>0</v>
          </cell>
          <cell r="I55">
            <v>422</v>
          </cell>
        </row>
        <row r="56">
          <cell r="D56" t="str">
            <v>707</v>
          </cell>
          <cell r="E56" t="str">
            <v>Kensington &amp; Chelsea</v>
          </cell>
          <cell r="F56">
            <v>128</v>
          </cell>
          <cell r="G56">
            <v>40</v>
          </cell>
          <cell r="H56">
            <v>30</v>
          </cell>
          <cell r="I56">
            <v>198</v>
          </cell>
        </row>
        <row r="57">
          <cell r="D57" t="str">
            <v>729</v>
          </cell>
          <cell r="E57" t="str">
            <v>Kingston Upon Thames</v>
          </cell>
          <cell r="F57">
            <v>251</v>
          </cell>
          <cell r="G57">
            <v>60</v>
          </cell>
          <cell r="H57">
            <v>11</v>
          </cell>
          <cell r="I57">
            <v>322</v>
          </cell>
        </row>
        <row r="58">
          <cell r="D58" t="str">
            <v>708</v>
          </cell>
          <cell r="E58" t="str">
            <v>Lambeth</v>
          </cell>
          <cell r="F58">
            <v>358</v>
          </cell>
          <cell r="G58">
            <v>241</v>
          </cell>
          <cell r="H58">
            <v>30</v>
          </cell>
          <cell r="I58">
            <v>629</v>
          </cell>
        </row>
        <row r="59">
          <cell r="D59" t="str">
            <v>709</v>
          </cell>
          <cell r="E59" t="str">
            <v>Lewisham</v>
          </cell>
          <cell r="F59">
            <v>264</v>
          </cell>
          <cell r="G59">
            <v>106</v>
          </cell>
          <cell r="H59">
            <v>0</v>
          </cell>
          <cell r="I59">
            <v>370</v>
          </cell>
        </row>
        <row r="60">
          <cell r="D60" t="str">
            <v>730</v>
          </cell>
          <cell r="E60" t="str">
            <v>Merton</v>
          </cell>
          <cell r="F60">
            <v>124</v>
          </cell>
          <cell r="G60">
            <v>99</v>
          </cell>
          <cell r="H60">
            <v>30</v>
          </cell>
          <cell r="I60">
            <v>253</v>
          </cell>
        </row>
        <row r="61">
          <cell r="D61" t="str">
            <v>731</v>
          </cell>
          <cell r="E61" t="str">
            <v>Newham</v>
          </cell>
          <cell r="F61">
            <v>110</v>
          </cell>
          <cell r="G61">
            <v>114</v>
          </cell>
          <cell r="H61">
            <v>0</v>
          </cell>
          <cell r="I61">
            <v>224</v>
          </cell>
        </row>
        <row r="62">
          <cell r="D62" t="str">
            <v>732</v>
          </cell>
          <cell r="E62" t="str">
            <v>Redbridge</v>
          </cell>
          <cell r="F62">
            <v>199</v>
          </cell>
          <cell r="G62">
            <v>83</v>
          </cell>
          <cell r="H62">
            <v>0</v>
          </cell>
          <cell r="I62">
            <v>282</v>
          </cell>
        </row>
        <row r="63">
          <cell r="D63" t="str">
            <v>733</v>
          </cell>
          <cell r="E63" t="str">
            <v>Richmond Upon Thames</v>
          </cell>
          <cell r="F63">
            <v>316</v>
          </cell>
          <cell r="G63">
            <v>109</v>
          </cell>
          <cell r="H63">
            <v>4</v>
          </cell>
          <cell r="I63">
            <v>429</v>
          </cell>
        </row>
        <row r="64">
          <cell r="D64" t="str">
            <v>710</v>
          </cell>
          <cell r="E64" t="str">
            <v>Southwark</v>
          </cell>
          <cell r="F64">
            <v>297</v>
          </cell>
          <cell r="G64">
            <v>176</v>
          </cell>
          <cell r="H64">
            <v>0</v>
          </cell>
          <cell r="I64">
            <v>473</v>
          </cell>
        </row>
        <row r="65">
          <cell r="D65" t="str">
            <v>734</v>
          </cell>
          <cell r="E65" t="str">
            <v>Sutton</v>
          </cell>
          <cell r="F65">
            <v>103</v>
          </cell>
          <cell r="G65">
            <v>43</v>
          </cell>
          <cell r="H65">
            <v>0</v>
          </cell>
          <cell r="I65">
            <v>146</v>
          </cell>
        </row>
        <row r="66">
          <cell r="D66" t="str">
            <v>711</v>
          </cell>
          <cell r="E66" t="str">
            <v>Tower Hamlets</v>
          </cell>
          <cell r="F66">
            <v>404</v>
          </cell>
          <cell r="G66">
            <v>16</v>
          </cell>
          <cell r="H66">
            <v>25</v>
          </cell>
          <cell r="I66">
            <v>445</v>
          </cell>
        </row>
        <row r="67">
          <cell r="D67" t="str">
            <v>735</v>
          </cell>
          <cell r="E67" t="str">
            <v>Waltham Forest</v>
          </cell>
          <cell r="F67">
            <v>250</v>
          </cell>
          <cell r="G67">
            <v>198</v>
          </cell>
          <cell r="H67">
            <v>116</v>
          </cell>
          <cell r="I67">
            <v>564</v>
          </cell>
        </row>
        <row r="68">
          <cell r="D68" t="str">
            <v>712</v>
          </cell>
          <cell r="E68" t="str">
            <v>Wandsworth</v>
          </cell>
          <cell r="F68">
            <v>239</v>
          </cell>
          <cell r="G68">
            <v>144</v>
          </cell>
          <cell r="H68">
            <v>0</v>
          </cell>
          <cell r="I68">
            <v>383</v>
          </cell>
        </row>
        <row r="69">
          <cell r="D69" t="str">
            <v>713</v>
          </cell>
          <cell r="E69" t="str">
            <v>Westminster</v>
          </cell>
          <cell r="F69">
            <v>83</v>
          </cell>
          <cell r="G69">
            <v>101</v>
          </cell>
          <cell r="H69">
            <v>0</v>
          </cell>
          <cell r="I69">
            <v>184</v>
          </cell>
        </row>
        <row r="70">
          <cell r="D70" t="str">
            <v>117</v>
          </cell>
          <cell r="E70" t="str">
            <v>Darlington UA</v>
          </cell>
          <cell r="F70">
            <v>99</v>
          </cell>
          <cell r="G70">
            <v>0</v>
          </cell>
          <cell r="H70">
            <v>0</v>
          </cell>
          <cell r="I70">
            <v>99</v>
          </cell>
        </row>
        <row r="71">
          <cell r="D71" t="str">
            <v>116</v>
          </cell>
          <cell r="E71" t="str">
            <v>Durham</v>
          </cell>
          <cell r="F71">
            <v>299</v>
          </cell>
          <cell r="G71">
            <v>77</v>
          </cell>
          <cell r="H71">
            <v>3</v>
          </cell>
          <cell r="I71">
            <v>379</v>
          </cell>
        </row>
        <row r="72">
          <cell r="D72" t="str">
            <v>106</v>
          </cell>
          <cell r="E72" t="str">
            <v>Gateshead</v>
          </cell>
          <cell r="F72">
            <v>265</v>
          </cell>
          <cell r="G72">
            <v>191</v>
          </cell>
          <cell r="H72">
            <v>0</v>
          </cell>
          <cell r="I72">
            <v>456</v>
          </cell>
        </row>
        <row r="73">
          <cell r="D73" t="str">
            <v>111</v>
          </cell>
          <cell r="E73" t="str">
            <v>Hartlepool UA</v>
          </cell>
          <cell r="F73">
            <v>364</v>
          </cell>
          <cell r="G73">
            <v>14</v>
          </cell>
          <cell r="H73">
            <v>0</v>
          </cell>
          <cell r="I73">
            <v>378</v>
          </cell>
        </row>
        <row r="74">
          <cell r="D74" t="str">
            <v>112</v>
          </cell>
          <cell r="E74" t="str">
            <v>Middlesbrough UA</v>
          </cell>
          <cell r="F74">
            <v>232</v>
          </cell>
          <cell r="G74">
            <v>74</v>
          </cell>
          <cell r="H74">
            <v>0</v>
          </cell>
          <cell r="I74">
            <v>306</v>
          </cell>
        </row>
        <row r="75">
          <cell r="D75" t="str">
            <v>107</v>
          </cell>
          <cell r="E75" t="str">
            <v>Newcastle Upon Tyne</v>
          </cell>
          <cell r="F75">
            <v>487</v>
          </cell>
          <cell r="G75">
            <v>81</v>
          </cell>
          <cell r="H75">
            <v>0</v>
          </cell>
          <cell r="I75">
            <v>568</v>
          </cell>
        </row>
        <row r="76">
          <cell r="D76" t="str">
            <v>108</v>
          </cell>
          <cell r="E76" t="str">
            <v>North Tyneside</v>
          </cell>
          <cell r="F76">
            <v>197</v>
          </cell>
          <cell r="G76">
            <v>25</v>
          </cell>
          <cell r="H76">
            <v>0</v>
          </cell>
          <cell r="I76">
            <v>222</v>
          </cell>
        </row>
        <row r="77">
          <cell r="D77" t="str">
            <v>104</v>
          </cell>
          <cell r="E77" t="str">
            <v>Northumberland</v>
          </cell>
          <cell r="F77">
            <v>272</v>
          </cell>
          <cell r="G77">
            <v>73</v>
          </cell>
          <cell r="H77">
            <v>0</v>
          </cell>
          <cell r="I77">
            <v>345</v>
          </cell>
        </row>
        <row r="78">
          <cell r="D78" t="str">
            <v>113</v>
          </cell>
          <cell r="E78" t="str">
            <v>Redcar &amp; Cleveland UA</v>
          </cell>
          <cell r="F78">
            <v>314</v>
          </cell>
          <cell r="G78">
            <v>149</v>
          </cell>
          <cell r="H78">
            <v>6</v>
          </cell>
          <cell r="I78">
            <v>469</v>
          </cell>
        </row>
        <row r="79">
          <cell r="D79" t="str">
            <v>109</v>
          </cell>
          <cell r="E79" t="str">
            <v>South Tyneside</v>
          </cell>
          <cell r="F79">
            <v>153</v>
          </cell>
          <cell r="G79">
            <v>223</v>
          </cell>
          <cell r="H79">
            <v>0</v>
          </cell>
          <cell r="I79">
            <v>376</v>
          </cell>
        </row>
        <row r="80">
          <cell r="D80" t="str">
            <v>114</v>
          </cell>
          <cell r="E80" t="str">
            <v>Stockton On Tees UA</v>
          </cell>
          <cell r="F80">
            <v>370</v>
          </cell>
          <cell r="G80">
            <v>51</v>
          </cell>
          <cell r="H80">
            <v>4</v>
          </cell>
          <cell r="I80">
            <v>425</v>
          </cell>
        </row>
        <row r="81">
          <cell r="D81" t="str">
            <v>110</v>
          </cell>
          <cell r="E81" t="str">
            <v>Sunderland</v>
          </cell>
          <cell r="F81">
            <v>171</v>
          </cell>
          <cell r="G81">
            <v>70</v>
          </cell>
          <cell r="H81">
            <v>0</v>
          </cell>
          <cell r="I81">
            <v>241</v>
          </cell>
        </row>
        <row r="82">
          <cell r="D82" t="str">
            <v>324</v>
          </cell>
          <cell r="E82" t="str">
            <v>Blackburn With Darwen UA</v>
          </cell>
          <cell r="F82">
            <v>39</v>
          </cell>
          <cell r="G82">
            <v>219</v>
          </cell>
          <cell r="H82">
            <v>0</v>
          </cell>
          <cell r="I82">
            <v>258</v>
          </cell>
        </row>
        <row r="83">
          <cell r="D83" t="str">
            <v>325</v>
          </cell>
          <cell r="E83" t="str">
            <v>Blackpool UA</v>
          </cell>
          <cell r="F83">
            <v>214</v>
          </cell>
          <cell r="G83">
            <v>183</v>
          </cell>
          <cell r="H83">
            <v>21</v>
          </cell>
          <cell r="I83">
            <v>418</v>
          </cell>
        </row>
        <row r="84">
          <cell r="D84" t="str">
            <v>304</v>
          </cell>
          <cell r="E84" t="str">
            <v>Bolton</v>
          </cell>
          <cell r="F84">
            <v>355</v>
          </cell>
          <cell r="G84">
            <v>427</v>
          </cell>
          <cell r="H84">
            <v>11</v>
          </cell>
          <cell r="I84">
            <v>793</v>
          </cell>
        </row>
        <row r="85">
          <cell r="D85" t="str">
            <v>305</v>
          </cell>
          <cell r="E85" t="str">
            <v>Bury</v>
          </cell>
          <cell r="F85">
            <v>339</v>
          </cell>
          <cell r="G85">
            <v>427</v>
          </cell>
          <cell r="H85">
            <v>0</v>
          </cell>
          <cell r="I85">
            <v>766</v>
          </cell>
        </row>
        <row r="86">
          <cell r="D86" t="str">
            <v>00EQ</v>
          </cell>
          <cell r="E86" t="str">
            <v>Cheshire East</v>
          </cell>
          <cell r="F86">
            <v>1082</v>
          </cell>
          <cell r="G86">
            <v>553</v>
          </cell>
          <cell r="H86">
            <v>1</v>
          </cell>
          <cell r="I86">
            <v>1636</v>
          </cell>
        </row>
        <row r="87">
          <cell r="D87" t="str">
            <v>00EW</v>
          </cell>
          <cell r="E87" t="str">
            <v>Cheshire West And Chester</v>
          </cell>
          <cell r="F87">
            <v>446</v>
          </cell>
          <cell r="G87">
            <v>608</v>
          </cell>
          <cell r="H87">
            <v>15</v>
          </cell>
          <cell r="I87">
            <v>1069</v>
          </cell>
        </row>
        <row r="88">
          <cell r="D88" t="str">
            <v>102</v>
          </cell>
          <cell r="E88" t="str">
            <v>Cumbria</v>
          </cell>
          <cell r="F88">
            <v>1447</v>
          </cell>
          <cell r="G88">
            <v>2635</v>
          </cell>
          <cell r="H88">
            <v>430</v>
          </cell>
          <cell r="I88">
            <v>4512</v>
          </cell>
        </row>
        <row r="89">
          <cell r="D89" t="str">
            <v>321</v>
          </cell>
          <cell r="E89" t="str">
            <v>Halton UA</v>
          </cell>
          <cell r="F89">
            <v>458</v>
          </cell>
          <cell r="G89">
            <v>62</v>
          </cell>
          <cell r="H89">
            <v>0</v>
          </cell>
          <cell r="I89">
            <v>520</v>
          </cell>
        </row>
        <row r="90">
          <cell r="D90" t="str">
            <v>315</v>
          </cell>
          <cell r="E90" t="str">
            <v>Knowsley</v>
          </cell>
          <cell r="F90">
            <v>235</v>
          </cell>
          <cell r="G90">
            <v>125</v>
          </cell>
          <cell r="H90">
            <v>77</v>
          </cell>
          <cell r="I90">
            <v>437</v>
          </cell>
        </row>
        <row r="91">
          <cell r="D91" t="str">
            <v>323</v>
          </cell>
          <cell r="E91" t="str">
            <v>Lancashire</v>
          </cell>
          <cell r="F91">
            <v>2217</v>
          </cell>
          <cell r="G91">
            <v>2140</v>
          </cell>
          <cell r="H91">
            <v>252</v>
          </cell>
          <cell r="I91">
            <v>4609</v>
          </cell>
        </row>
        <row r="92">
          <cell r="D92" t="str">
            <v>316</v>
          </cell>
          <cell r="E92" t="str">
            <v>Liverpool</v>
          </cell>
          <cell r="F92">
            <v>919</v>
          </cell>
          <cell r="G92">
            <v>386</v>
          </cell>
          <cell r="H92">
            <v>153</v>
          </cell>
          <cell r="I92">
            <v>1458</v>
          </cell>
        </row>
        <row r="93">
          <cell r="D93" t="str">
            <v>306</v>
          </cell>
          <cell r="E93" t="str">
            <v>Manchester</v>
          </cell>
          <cell r="F93">
            <v>687</v>
          </cell>
          <cell r="G93">
            <v>1004</v>
          </cell>
          <cell r="H93">
            <v>68</v>
          </cell>
          <cell r="I93">
            <v>1759</v>
          </cell>
        </row>
        <row r="94">
          <cell r="D94" t="str">
            <v>307</v>
          </cell>
          <cell r="E94" t="str">
            <v>Oldham</v>
          </cell>
          <cell r="F94">
            <v>197</v>
          </cell>
          <cell r="G94">
            <v>201</v>
          </cell>
          <cell r="H94">
            <v>30</v>
          </cell>
          <cell r="I94">
            <v>428</v>
          </cell>
        </row>
        <row r="95">
          <cell r="D95" t="str">
            <v>308</v>
          </cell>
          <cell r="E95" t="str">
            <v>Rochdale</v>
          </cell>
          <cell r="F95">
            <v>177</v>
          </cell>
          <cell r="G95">
            <v>1</v>
          </cell>
          <cell r="H95">
            <v>0</v>
          </cell>
          <cell r="I95">
            <v>178</v>
          </cell>
        </row>
        <row r="96">
          <cell r="D96" t="str">
            <v>309</v>
          </cell>
          <cell r="E96" t="str">
            <v>Salford</v>
          </cell>
          <cell r="F96">
            <v>409</v>
          </cell>
          <cell r="G96">
            <v>55</v>
          </cell>
          <cell r="H96">
            <v>39</v>
          </cell>
          <cell r="I96">
            <v>503</v>
          </cell>
        </row>
        <row r="97">
          <cell r="D97" t="str">
            <v>317</v>
          </cell>
          <cell r="E97" t="str">
            <v>Sefton</v>
          </cell>
          <cell r="F97">
            <v>698</v>
          </cell>
          <cell r="G97">
            <v>196</v>
          </cell>
          <cell r="H97">
            <v>40</v>
          </cell>
          <cell r="I97">
            <v>934</v>
          </cell>
        </row>
        <row r="98">
          <cell r="D98" t="str">
            <v>318</v>
          </cell>
          <cell r="E98" t="str">
            <v>St Helens</v>
          </cell>
          <cell r="F98">
            <v>280</v>
          </cell>
          <cell r="G98">
            <v>65</v>
          </cell>
          <cell r="H98">
            <v>9</v>
          </cell>
          <cell r="I98">
            <v>354</v>
          </cell>
        </row>
        <row r="99">
          <cell r="D99" t="str">
            <v>310</v>
          </cell>
          <cell r="E99" t="str">
            <v>Stockport</v>
          </cell>
          <cell r="F99">
            <v>213</v>
          </cell>
          <cell r="G99">
            <v>600</v>
          </cell>
          <cell r="H99">
            <v>46</v>
          </cell>
          <cell r="I99">
            <v>859</v>
          </cell>
        </row>
        <row r="100">
          <cell r="D100" t="str">
            <v>311</v>
          </cell>
          <cell r="E100" t="str">
            <v>Tameside</v>
          </cell>
          <cell r="F100">
            <v>451</v>
          </cell>
          <cell r="G100">
            <v>339</v>
          </cell>
          <cell r="H100">
            <v>6</v>
          </cell>
          <cell r="I100">
            <v>796</v>
          </cell>
        </row>
        <row r="101">
          <cell r="D101" t="str">
            <v>312</v>
          </cell>
          <cell r="E101" t="str">
            <v>Trafford</v>
          </cell>
          <cell r="F101">
            <v>550</v>
          </cell>
          <cell r="G101">
            <v>827</v>
          </cell>
          <cell r="H101">
            <v>32</v>
          </cell>
          <cell r="I101">
            <v>1409</v>
          </cell>
        </row>
        <row r="102">
          <cell r="D102" t="str">
            <v>322</v>
          </cell>
          <cell r="E102" t="str">
            <v>Warrington UA</v>
          </cell>
          <cell r="F102">
            <v>533</v>
          </cell>
          <cell r="G102">
            <v>193</v>
          </cell>
          <cell r="H102">
            <v>0</v>
          </cell>
          <cell r="I102">
            <v>726</v>
          </cell>
        </row>
        <row r="103">
          <cell r="D103" t="str">
            <v>313</v>
          </cell>
          <cell r="E103" t="str">
            <v>Wigan</v>
          </cell>
          <cell r="F103">
            <v>81</v>
          </cell>
          <cell r="G103">
            <v>309</v>
          </cell>
          <cell r="H103">
            <v>53</v>
          </cell>
          <cell r="I103">
            <v>443</v>
          </cell>
        </row>
        <row r="104">
          <cell r="D104" t="str">
            <v>319</v>
          </cell>
          <cell r="E104" t="str">
            <v>Wirral</v>
          </cell>
          <cell r="F104">
            <v>243</v>
          </cell>
          <cell r="G104">
            <v>163</v>
          </cell>
          <cell r="H104">
            <v>521</v>
          </cell>
          <cell r="I104">
            <v>927</v>
          </cell>
        </row>
        <row r="105">
          <cell r="D105" t="str">
            <v>614</v>
          </cell>
          <cell r="E105" t="str">
            <v>Bracknell Forest UA</v>
          </cell>
          <cell r="F105">
            <v>161</v>
          </cell>
          <cell r="G105">
            <v>155</v>
          </cell>
          <cell r="H105">
            <v>102</v>
          </cell>
          <cell r="I105">
            <v>418</v>
          </cell>
        </row>
        <row r="106">
          <cell r="D106" t="str">
            <v>816</v>
          </cell>
          <cell r="E106" t="str">
            <v>Brighton &amp; Hove UA</v>
          </cell>
          <cell r="F106">
            <v>737</v>
          </cell>
          <cell r="G106">
            <v>211</v>
          </cell>
          <cell r="H106">
            <v>73</v>
          </cell>
          <cell r="I106">
            <v>1021</v>
          </cell>
        </row>
        <row r="107">
          <cell r="D107" t="str">
            <v>612</v>
          </cell>
          <cell r="E107" t="str">
            <v>Buckinghamshire</v>
          </cell>
          <cell r="F107">
            <v>1064</v>
          </cell>
          <cell r="G107">
            <v>268</v>
          </cell>
          <cell r="H107">
            <v>21</v>
          </cell>
          <cell r="I107">
            <v>1353</v>
          </cell>
        </row>
        <row r="108">
          <cell r="D108" t="str">
            <v>815</v>
          </cell>
          <cell r="E108" t="str">
            <v>East Sussex</v>
          </cell>
          <cell r="F108">
            <v>2152</v>
          </cell>
          <cell r="G108">
            <v>1015</v>
          </cell>
          <cell r="H108">
            <v>60</v>
          </cell>
          <cell r="I108">
            <v>3227</v>
          </cell>
        </row>
        <row r="109">
          <cell r="D109" t="str">
            <v>812</v>
          </cell>
          <cell r="E109" t="str">
            <v>Hampshire</v>
          </cell>
          <cell r="F109">
            <v>2705</v>
          </cell>
          <cell r="G109">
            <v>4947</v>
          </cell>
          <cell r="H109">
            <v>598</v>
          </cell>
          <cell r="I109">
            <v>8250</v>
          </cell>
        </row>
        <row r="110">
          <cell r="D110" t="str">
            <v>803</v>
          </cell>
          <cell r="E110" t="str">
            <v>Isle Of Wight UA</v>
          </cell>
          <cell r="F110">
            <v>132</v>
          </cell>
          <cell r="G110">
            <v>143</v>
          </cell>
          <cell r="H110">
            <v>0</v>
          </cell>
          <cell r="I110">
            <v>275</v>
          </cell>
        </row>
        <row r="111">
          <cell r="D111" t="str">
            <v>820</v>
          </cell>
          <cell r="E111" t="str">
            <v>Kent</v>
          </cell>
          <cell r="F111">
            <v>2969</v>
          </cell>
          <cell r="G111">
            <v>1522</v>
          </cell>
          <cell r="H111">
            <v>216</v>
          </cell>
          <cell r="I111">
            <v>4707</v>
          </cell>
        </row>
        <row r="112">
          <cell r="D112" t="str">
            <v>821</v>
          </cell>
          <cell r="E112" t="str">
            <v>Medway Towns UA</v>
          </cell>
          <cell r="F112">
            <v>409</v>
          </cell>
          <cell r="G112">
            <v>113</v>
          </cell>
          <cell r="H112">
            <v>40</v>
          </cell>
          <cell r="I112">
            <v>562</v>
          </cell>
        </row>
        <row r="113">
          <cell r="D113" t="str">
            <v>613</v>
          </cell>
          <cell r="E113" t="str">
            <v>Milton Keynes UA</v>
          </cell>
          <cell r="F113">
            <v>758</v>
          </cell>
          <cell r="G113">
            <v>346</v>
          </cell>
          <cell r="H113">
            <v>94</v>
          </cell>
          <cell r="I113">
            <v>1198</v>
          </cell>
        </row>
        <row r="114">
          <cell r="D114" t="str">
            <v>608</v>
          </cell>
          <cell r="E114" t="str">
            <v>Oxfordshire</v>
          </cell>
          <cell r="F114">
            <v>2246</v>
          </cell>
          <cell r="G114">
            <v>501</v>
          </cell>
          <cell r="H114">
            <v>2306</v>
          </cell>
          <cell r="I114">
            <v>5053</v>
          </cell>
        </row>
        <row r="115">
          <cell r="D115" t="str">
            <v>813</v>
          </cell>
          <cell r="E115" t="str">
            <v>Portsmouth UA</v>
          </cell>
          <cell r="F115">
            <v>277</v>
          </cell>
          <cell r="G115">
            <v>409</v>
          </cell>
          <cell r="H115">
            <v>25</v>
          </cell>
          <cell r="I115">
            <v>711</v>
          </cell>
        </row>
        <row r="116">
          <cell r="D116" t="str">
            <v>616</v>
          </cell>
          <cell r="E116" t="str">
            <v>Reading UA</v>
          </cell>
          <cell r="F116">
            <v>280</v>
          </cell>
          <cell r="G116">
            <v>272</v>
          </cell>
          <cell r="H116">
            <v>7</v>
          </cell>
          <cell r="I116">
            <v>559</v>
          </cell>
        </row>
        <row r="117">
          <cell r="D117" t="str">
            <v>617</v>
          </cell>
          <cell r="E117" t="str">
            <v>Slough UA</v>
          </cell>
          <cell r="F117">
            <v>248</v>
          </cell>
          <cell r="G117">
            <v>14</v>
          </cell>
          <cell r="H117">
            <v>6</v>
          </cell>
          <cell r="I117">
            <v>268</v>
          </cell>
        </row>
        <row r="118">
          <cell r="D118" t="str">
            <v>814</v>
          </cell>
          <cell r="E118" t="str">
            <v>Southampton UA</v>
          </cell>
          <cell r="F118">
            <v>528</v>
          </cell>
          <cell r="G118">
            <v>635</v>
          </cell>
          <cell r="H118">
            <v>129</v>
          </cell>
          <cell r="I118">
            <v>1292</v>
          </cell>
        </row>
        <row r="119">
          <cell r="D119" t="str">
            <v>805</v>
          </cell>
          <cell r="E119" t="str">
            <v>Surrey</v>
          </cell>
          <cell r="F119">
            <v>2628</v>
          </cell>
          <cell r="G119">
            <v>603</v>
          </cell>
          <cell r="H119">
            <v>72</v>
          </cell>
          <cell r="I119">
            <v>3303</v>
          </cell>
        </row>
        <row r="120">
          <cell r="D120" t="str">
            <v>615</v>
          </cell>
          <cell r="E120" t="str">
            <v>West Berkshire UA</v>
          </cell>
          <cell r="F120">
            <v>296</v>
          </cell>
          <cell r="G120">
            <v>240</v>
          </cell>
          <cell r="H120">
            <v>414</v>
          </cell>
          <cell r="I120">
            <v>950</v>
          </cell>
        </row>
        <row r="121">
          <cell r="D121" t="str">
            <v>807</v>
          </cell>
          <cell r="E121" t="str">
            <v>West Sussex</v>
          </cell>
          <cell r="F121">
            <v>2212</v>
          </cell>
          <cell r="G121">
            <v>797</v>
          </cell>
          <cell r="H121">
            <v>81</v>
          </cell>
          <cell r="I121">
            <v>3090</v>
          </cell>
        </row>
        <row r="122">
          <cell r="D122" t="str">
            <v>618</v>
          </cell>
          <cell r="E122" t="str">
            <v>Windsor &amp; Maidenhead UA</v>
          </cell>
          <cell r="F122">
            <v>312</v>
          </cell>
          <cell r="G122">
            <v>32</v>
          </cell>
          <cell r="H122">
            <v>0</v>
          </cell>
          <cell r="I122">
            <v>344</v>
          </cell>
        </row>
        <row r="123">
          <cell r="D123" t="str">
            <v>619</v>
          </cell>
          <cell r="E123" t="str">
            <v>Wokingham UA</v>
          </cell>
          <cell r="F123">
            <v>92</v>
          </cell>
          <cell r="G123">
            <v>66</v>
          </cell>
          <cell r="H123">
            <v>0</v>
          </cell>
          <cell r="I123">
            <v>158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242</v>
          </cell>
          <cell r="G124">
            <v>364</v>
          </cell>
          <cell r="H124">
            <v>42</v>
          </cell>
          <cell r="I124">
            <v>648</v>
          </cell>
        </row>
        <row r="125">
          <cell r="D125" t="str">
            <v>810</v>
          </cell>
          <cell r="E125" t="str">
            <v>Bournemouth UA</v>
          </cell>
          <cell r="F125">
            <v>488</v>
          </cell>
          <cell r="G125">
            <v>104</v>
          </cell>
          <cell r="H125">
            <v>89</v>
          </cell>
          <cell r="I125">
            <v>681</v>
          </cell>
        </row>
        <row r="126">
          <cell r="D126" t="str">
            <v>909</v>
          </cell>
          <cell r="E126" t="str">
            <v>Bristol UA</v>
          </cell>
          <cell r="F126">
            <v>459</v>
          </cell>
          <cell r="G126">
            <v>927</v>
          </cell>
          <cell r="H126">
            <v>256</v>
          </cell>
          <cell r="I126">
            <v>1642</v>
          </cell>
        </row>
        <row r="127">
          <cell r="D127" t="str">
            <v>902</v>
          </cell>
          <cell r="E127" t="str">
            <v>Cornwall</v>
          </cell>
          <cell r="F127">
            <v>1969</v>
          </cell>
          <cell r="G127">
            <v>2338</v>
          </cell>
          <cell r="H127">
            <v>59</v>
          </cell>
          <cell r="I127">
            <v>4366</v>
          </cell>
        </row>
        <row r="128">
          <cell r="D128" t="str">
            <v>912</v>
          </cell>
          <cell r="E128" t="str">
            <v>Devon</v>
          </cell>
          <cell r="F128">
            <v>2402</v>
          </cell>
          <cell r="G128">
            <v>1559</v>
          </cell>
          <cell r="H128">
            <v>238</v>
          </cell>
          <cell r="I128">
            <v>4199</v>
          </cell>
        </row>
        <row r="129">
          <cell r="D129" t="str">
            <v>809</v>
          </cell>
          <cell r="E129" t="str">
            <v>Dorset</v>
          </cell>
          <cell r="F129">
            <v>948</v>
          </cell>
          <cell r="G129">
            <v>748</v>
          </cell>
          <cell r="H129">
            <v>49</v>
          </cell>
          <cell r="I129">
            <v>1745</v>
          </cell>
        </row>
        <row r="130">
          <cell r="D130" t="str">
            <v>904</v>
          </cell>
          <cell r="E130" t="str">
            <v>Gloucestershire</v>
          </cell>
          <cell r="F130">
            <v>846</v>
          </cell>
          <cell r="G130">
            <v>976</v>
          </cell>
          <cell r="H130">
            <v>59</v>
          </cell>
          <cell r="I130">
            <v>1881</v>
          </cell>
        </row>
        <row r="131">
          <cell r="D131" t="str">
            <v>910</v>
          </cell>
          <cell r="E131" t="str">
            <v>North Somerset UA</v>
          </cell>
          <cell r="F131">
            <v>271</v>
          </cell>
          <cell r="G131">
            <v>120</v>
          </cell>
          <cell r="H131">
            <v>92</v>
          </cell>
          <cell r="I131">
            <v>483</v>
          </cell>
        </row>
        <row r="132">
          <cell r="D132" t="str">
            <v>913</v>
          </cell>
          <cell r="E132" t="str">
            <v>Plymouth UA</v>
          </cell>
          <cell r="F132">
            <v>1240</v>
          </cell>
          <cell r="G132">
            <v>692</v>
          </cell>
          <cell r="H132">
            <v>95</v>
          </cell>
          <cell r="I132">
            <v>2027</v>
          </cell>
        </row>
        <row r="133">
          <cell r="D133" t="str">
            <v>811</v>
          </cell>
          <cell r="E133" t="str">
            <v>Poole UA</v>
          </cell>
          <cell r="F133">
            <v>286</v>
          </cell>
          <cell r="G133">
            <v>12</v>
          </cell>
          <cell r="H133">
            <v>53</v>
          </cell>
          <cell r="I133">
            <v>351</v>
          </cell>
        </row>
        <row r="134">
          <cell r="D134" t="str">
            <v>905</v>
          </cell>
          <cell r="E134" t="str">
            <v>Somerset</v>
          </cell>
          <cell r="F134">
            <v>813</v>
          </cell>
          <cell r="G134">
            <v>1308</v>
          </cell>
          <cell r="H134">
            <v>238</v>
          </cell>
          <cell r="I134">
            <v>2359</v>
          </cell>
        </row>
        <row r="135">
          <cell r="D135" t="str">
            <v>911</v>
          </cell>
          <cell r="E135" t="str">
            <v>South Gloucestershire UA</v>
          </cell>
          <cell r="F135">
            <v>187</v>
          </cell>
          <cell r="G135">
            <v>173</v>
          </cell>
          <cell r="H135">
            <v>45</v>
          </cell>
          <cell r="I135">
            <v>405</v>
          </cell>
        </row>
        <row r="136">
          <cell r="D136" t="str">
            <v>819</v>
          </cell>
          <cell r="E136" t="str">
            <v>Swindon UA</v>
          </cell>
          <cell r="F136">
            <v>382</v>
          </cell>
          <cell r="G136">
            <v>283</v>
          </cell>
          <cell r="H136">
            <v>15</v>
          </cell>
          <cell r="I136">
            <v>680</v>
          </cell>
        </row>
        <row r="137">
          <cell r="D137" t="str">
            <v>914</v>
          </cell>
          <cell r="E137" t="str">
            <v>Torbay UA</v>
          </cell>
          <cell r="F137">
            <v>137</v>
          </cell>
          <cell r="G137">
            <v>73</v>
          </cell>
          <cell r="H137">
            <v>0</v>
          </cell>
          <cell r="I137">
            <v>210</v>
          </cell>
        </row>
        <row r="138">
          <cell r="D138" t="str">
            <v>817</v>
          </cell>
          <cell r="E138" t="str">
            <v>Wiltshire</v>
          </cell>
          <cell r="F138">
            <v>1189</v>
          </cell>
          <cell r="G138">
            <v>1058</v>
          </cell>
          <cell r="H138">
            <v>245</v>
          </cell>
          <cell r="I138">
            <v>2492</v>
          </cell>
        </row>
        <row r="139">
          <cell r="D139" t="str">
            <v>406</v>
          </cell>
          <cell r="E139" t="str">
            <v>Birmingham</v>
          </cell>
          <cell r="F139">
            <v>1880</v>
          </cell>
          <cell r="G139">
            <v>2767</v>
          </cell>
          <cell r="H139">
            <v>235</v>
          </cell>
          <cell r="I139">
            <v>4882</v>
          </cell>
        </row>
        <row r="140">
          <cell r="D140" t="str">
            <v>407</v>
          </cell>
          <cell r="E140" t="str">
            <v>Coventry</v>
          </cell>
          <cell r="F140">
            <v>1408</v>
          </cell>
          <cell r="G140">
            <v>170</v>
          </cell>
          <cell r="H140">
            <v>177</v>
          </cell>
          <cell r="I140">
            <v>1755</v>
          </cell>
        </row>
        <row r="141">
          <cell r="D141" t="str">
            <v>408</v>
          </cell>
          <cell r="E141" t="str">
            <v>Dudley</v>
          </cell>
          <cell r="F141">
            <v>295</v>
          </cell>
          <cell r="G141">
            <v>508</v>
          </cell>
          <cell r="H141">
            <v>98</v>
          </cell>
          <cell r="I141">
            <v>901</v>
          </cell>
        </row>
        <row r="142">
          <cell r="D142" t="str">
            <v>415</v>
          </cell>
          <cell r="E142" t="str">
            <v>Herefordshire UA</v>
          </cell>
          <cell r="F142">
            <v>464</v>
          </cell>
          <cell r="G142">
            <v>153</v>
          </cell>
          <cell r="H142">
            <v>0</v>
          </cell>
          <cell r="I142">
            <v>617</v>
          </cell>
        </row>
        <row r="143">
          <cell r="D143" t="str">
            <v>409</v>
          </cell>
          <cell r="E143" t="str">
            <v>Sandwell</v>
          </cell>
          <cell r="F143">
            <v>266</v>
          </cell>
          <cell r="G143">
            <v>229</v>
          </cell>
          <cell r="H143">
            <v>7</v>
          </cell>
          <cell r="I143">
            <v>502</v>
          </cell>
        </row>
        <row r="144">
          <cell r="D144" t="str">
            <v>417</v>
          </cell>
          <cell r="E144" t="str">
            <v>Shropshire</v>
          </cell>
          <cell r="F144">
            <v>427</v>
          </cell>
          <cell r="G144">
            <v>380</v>
          </cell>
          <cell r="H144">
            <v>79</v>
          </cell>
          <cell r="I144">
            <v>886</v>
          </cell>
        </row>
        <row r="145">
          <cell r="D145" t="str">
            <v>410</v>
          </cell>
          <cell r="E145" t="str">
            <v>Solihull</v>
          </cell>
          <cell r="F145">
            <v>532</v>
          </cell>
          <cell r="G145">
            <v>414</v>
          </cell>
          <cell r="H145">
            <v>17</v>
          </cell>
          <cell r="I145">
            <v>963</v>
          </cell>
        </row>
        <row r="146">
          <cell r="D146" t="str">
            <v>413</v>
          </cell>
          <cell r="E146" t="str">
            <v>Staffordshire</v>
          </cell>
          <cell r="F146">
            <v>1899</v>
          </cell>
          <cell r="G146">
            <v>2037</v>
          </cell>
          <cell r="H146">
            <v>131</v>
          </cell>
          <cell r="I146">
            <v>4067</v>
          </cell>
        </row>
        <row r="147">
          <cell r="D147" t="str">
            <v>414</v>
          </cell>
          <cell r="E147" t="str">
            <v>Stoke-On-Trent UA</v>
          </cell>
          <cell r="F147">
            <v>1306</v>
          </cell>
          <cell r="G147">
            <v>185</v>
          </cell>
          <cell r="H147">
            <v>24</v>
          </cell>
          <cell r="I147">
            <v>1515</v>
          </cell>
        </row>
        <row r="148">
          <cell r="D148" t="str">
            <v>418</v>
          </cell>
          <cell r="E148" t="str">
            <v>Telford &amp; Wrekin UA</v>
          </cell>
          <cell r="F148">
            <v>169</v>
          </cell>
          <cell r="G148">
            <v>36</v>
          </cell>
          <cell r="H148">
            <v>65</v>
          </cell>
          <cell r="I148">
            <v>270</v>
          </cell>
        </row>
        <row r="149">
          <cell r="D149" t="str">
            <v>411</v>
          </cell>
          <cell r="E149" t="str">
            <v>Walsall</v>
          </cell>
          <cell r="F149">
            <v>240</v>
          </cell>
          <cell r="G149">
            <v>305</v>
          </cell>
          <cell r="H149">
            <v>6</v>
          </cell>
          <cell r="I149">
            <v>551</v>
          </cell>
        </row>
        <row r="150">
          <cell r="D150" t="str">
            <v>404</v>
          </cell>
          <cell r="E150" t="str">
            <v>Warwickshire</v>
          </cell>
          <cell r="F150">
            <v>805</v>
          </cell>
          <cell r="G150">
            <v>1496</v>
          </cell>
          <cell r="H150">
            <v>12</v>
          </cell>
          <cell r="I150">
            <v>2313</v>
          </cell>
        </row>
        <row r="151">
          <cell r="D151" t="str">
            <v>412</v>
          </cell>
          <cell r="E151" t="str">
            <v>Wolverhampton</v>
          </cell>
          <cell r="F151">
            <v>210</v>
          </cell>
          <cell r="G151">
            <v>540</v>
          </cell>
          <cell r="H151">
            <v>96</v>
          </cell>
          <cell r="I151">
            <v>846</v>
          </cell>
        </row>
        <row r="152">
          <cell r="D152" t="str">
            <v>416</v>
          </cell>
          <cell r="E152" t="str">
            <v>Worcestershire</v>
          </cell>
          <cell r="F152">
            <v>1053</v>
          </cell>
          <cell r="G152">
            <v>847</v>
          </cell>
          <cell r="H152">
            <v>531</v>
          </cell>
          <cell r="I152">
            <v>2431</v>
          </cell>
        </row>
        <row r="153">
          <cell r="D153" t="str">
            <v>204</v>
          </cell>
          <cell r="E153" t="str">
            <v>Barnsley</v>
          </cell>
          <cell r="F153">
            <v>90</v>
          </cell>
          <cell r="G153">
            <v>15</v>
          </cell>
          <cell r="H153">
            <v>2</v>
          </cell>
          <cell r="I153">
            <v>107</v>
          </cell>
        </row>
        <row r="154">
          <cell r="D154" t="str">
            <v>209</v>
          </cell>
          <cell r="E154" t="str">
            <v>Bradford</v>
          </cell>
          <cell r="F154">
            <v>284</v>
          </cell>
          <cell r="G154">
            <v>64</v>
          </cell>
          <cell r="H154">
            <v>0</v>
          </cell>
          <cell r="I154">
            <v>348</v>
          </cell>
        </row>
        <row r="155">
          <cell r="D155" t="str">
            <v>210</v>
          </cell>
          <cell r="E155" t="str">
            <v>Calderdale</v>
          </cell>
          <cell r="F155">
            <v>48</v>
          </cell>
          <cell r="G155">
            <v>169</v>
          </cell>
          <cell r="H155">
            <v>36</v>
          </cell>
          <cell r="I155">
            <v>253</v>
          </cell>
        </row>
        <row r="156">
          <cell r="D156" t="str">
            <v>205</v>
          </cell>
          <cell r="E156" t="str">
            <v>Doncaster</v>
          </cell>
          <cell r="F156">
            <v>176</v>
          </cell>
          <cell r="G156">
            <v>282</v>
          </cell>
          <cell r="H156">
            <v>29</v>
          </cell>
          <cell r="I156">
            <v>487</v>
          </cell>
        </row>
        <row r="157">
          <cell r="D157" t="str">
            <v>214</v>
          </cell>
          <cell r="E157" t="str">
            <v>East Riding Of Yorkshire UA</v>
          </cell>
          <cell r="F157">
            <v>594</v>
          </cell>
          <cell r="G157">
            <v>420</v>
          </cell>
          <cell r="H157">
            <v>5</v>
          </cell>
          <cell r="I157">
            <v>1019</v>
          </cell>
        </row>
        <row r="158">
          <cell r="D158" t="str">
            <v>215</v>
          </cell>
          <cell r="E158" t="str">
            <v>Kingston Upon Hull UA</v>
          </cell>
          <cell r="F158">
            <v>360</v>
          </cell>
          <cell r="G158">
            <v>301</v>
          </cell>
          <cell r="H158">
            <v>30</v>
          </cell>
          <cell r="I158">
            <v>691</v>
          </cell>
        </row>
        <row r="159">
          <cell r="D159" t="str">
            <v>211</v>
          </cell>
          <cell r="E159" t="str">
            <v>Kirklees</v>
          </cell>
          <cell r="F159">
            <v>616</v>
          </cell>
          <cell r="G159">
            <v>183</v>
          </cell>
          <cell r="H159">
            <v>96</v>
          </cell>
          <cell r="I159">
            <v>895</v>
          </cell>
        </row>
        <row r="160">
          <cell r="D160" t="str">
            <v>212</v>
          </cell>
          <cell r="E160" t="str">
            <v>Leeds</v>
          </cell>
          <cell r="F160">
            <v>1624</v>
          </cell>
          <cell r="G160">
            <v>813</v>
          </cell>
          <cell r="H160">
            <v>56</v>
          </cell>
          <cell r="I160">
            <v>2493</v>
          </cell>
        </row>
        <row r="161">
          <cell r="D161" t="str">
            <v>216</v>
          </cell>
          <cell r="E161" t="str">
            <v>North East Lincolnshire UA</v>
          </cell>
          <cell r="F161">
            <v>269</v>
          </cell>
          <cell r="G161">
            <v>39</v>
          </cell>
          <cell r="H161">
            <v>18</v>
          </cell>
          <cell r="I161">
            <v>326</v>
          </cell>
        </row>
        <row r="162">
          <cell r="D162" t="str">
            <v>217</v>
          </cell>
          <cell r="E162" t="str">
            <v>North Lincolnshire UA</v>
          </cell>
          <cell r="F162">
            <v>190</v>
          </cell>
          <cell r="G162">
            <v>30</v>
          </cell>
          <cell r="H162">
            <v>55</v>
          </cell>
          <cell r="I162">
            <v>275</v>
          </cell>
        </row>
        <row r="163">
          <cell r="D163" t="str">
            <v>218</v>
          </cell>
          <cell r="E163" t="str">
            <v>North Yorkshire</v>
          </cell>
          <cell r="F163">
            <v>1150</v>
          </cell>
          <cell r="G163">
            <v>1190</v>
          </cell>
          <cell r="H163">
            <v>189</v>
          </cell>
          <cell r="I163">
            <v>2529</v>
          </cell>
        </row>
        <row r="164">
          <cell r="D164" t="str">
            <v>206</v>
          </cell>
          <cell r="E164" t="str">
            <v>Rotherham</v>
          </cell>
          <cell r="F164">
            <v>631</v>
          </cell>
          <cell r="G164">
            <v>118</v>
          </cell>
          <cell r="H164">
            <v>8</v>
          </cell>
          <cell r="I164">
            <v>757</v>
          </cell>
        </row>
        <row r="165">
          <cell r="D165" t="str">
            <v>207</v>
          </cell>
          <cell r="E165" t="str">
            <v>Sheffield</v>
          </cell>
          <cell r="F165">
            <v>1554</v>
          </cell>
          <cell r="G165">
            <v>1165</v>
          </cell>
          <cell r="H165">
            <v>352</v>
          </cell>
          <cell r="I165">
            <v>3071</v>
          </cell>
        </row>
        <row r="166">
          <cell r="D166" t="str">
            <v>213</v>
          </cell>
          <cell r="E166" t="str">
            <v>Wakefield</v>
          </cell>
          <cell r="F166">
            <v>654</v>
          </cell>
          <cell r="G166">
            <v>2</v>
          </cell>
          <cell r="H166">
            <v>0</v>
          </cell>
          <cell r="I166">
            <v>656</v>
          </cell>
        </row>
        <row r="167">
          <cell r="D167" t="str">
            <v>219</v>
          </cell>
          <cell r="E167" t="str">
            <v>York UA</v>
          </cell>
          <cell r="F167">
            <v>448</v>
          </cell>
          <cell r="G167">
            <v>299</v>
          </cell>
          <cell r="H167">
            <v>1</v>
          </cell>
          <cell r="I167">
            <v>748</v>
          </cell>
        </row>
        <row r="168">
          <cell r="D168" t="str">
            <v>9901</v>
          </cell>
          <cell r="E168" t="str">
            <v>Resident in Scotland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D169" t="str">
            <v>9900</v>
          </cell>
          <cell r="E169" t="str">
            <v>Resident In Wales</v>
          </cell>
          <cell r="F169">
            <v>505</v>
          </cell>
          <cell r="G169">
            <v>238</v>
          </cell>
          <cell r="H169">
            <v>9</v>
          </cell>
          <cell r="I169">
            <v>752</v>
          </cell>
        </row>
        <row r="170">
          <cell r="D170" t="str">
            <v>9902</v>
          </cell>
          <cell r="E170" t="str">
            <v>Resident outside GB</v>
          </cell>
          <cell r="F170">
            <v>31</v>
          </cell>
          <cell r="G170">
            <v>0</v>
          </cell>
          <cell r="H170">
            <v>0</v>
          </cell>
          <cell r="I170">
            <v>31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99179</v>
          </cell>
          <cell r="G15">
            <v>65880</v>
          </cell>
          <cell r="H15">
            <v>13145</v>
          </cell>
          <cell r="I15">
            <v>178204</v>
          </cell>
        </row>
        <row r="17">
          <cell r="D17" t="str">
            <v>507</v>
          </cell>
          <cell r="E17" t="str">
            <v>Derby UA</v>
          </cell>
          <cell r="F17">
            <v>297</v>
          </cell>
          <cell r="G17">
            <v>44</v>
          </cell>
          <cell r="H17">
            <v>0</v>
          </cell>
          <cell r="I17">
            <v>341</v>
          </cell>
        </row>
        <row r="18">
          <cell r="D18" t="str">
            <v>506</v>
          </cell>
          <cell r="E18" t="str">
            <v>Derbyshire</v>
          </cell>
          <cell r="F18">
            <v>1058</v>
          </cell>
          <cell r="G18">
            <v>607</v>
          </cell>
          <cell r="H18">
            <v>36</v>
          </cell>
          <cell r="I18">
            <v>1701</v>
          </cell>
        </row>
        <row r="19">
          <cell r="D19" t="str">
            <v>509</v>
          </cell>
          <cell r="E19" t="str">
            <v>Leicester UA</v>
          </cell>
          <cell r="F19">
            <v>489</v>
          </cell>
          <cell r="G19">
            <v>79</v>
          </cell>
          <cell r="H19">
            <v>98</v>
          </cell>
          <cell r="I19">
            <v>666</v>
          </cell>
        </row>
        <row r="20">
          <cell r="D20" t="str">
            <v>508</v>
          </cell>
          <cell r="E20" t="str">
            <v>Leicestershire</v>
          </cell>
          <cell r="F20">
            <v>1089</v>
          </cell>
          <cell r="G20">
            <v>248</v>
          </cell>
          <cell r="H20">
            <v>180</v>
          </cell>
          <cell r="I20">
            <v>1517</v>
          </cell>
        </row>
        <row r="21">
          <cell r="D21" t="str">
            <v>503</v>
          </cell>
          <cell r="E21" t="str">
            <v>Lincolnshire</v>
          </cell>
          <cell r="F21">
            <v>2006</v>
          </cell>
          <cell r="G21">
            <v>368</v>
          </cell>
          <cell r="H21">
            <v>330</v>
          </cell>
          <cell r="I21">
            <v>2704</v>
          </cell>
        </row>
        <row r="22">
          <cell r="D22" t="str">
            <v>504</v>
          </cell>
          <cell r="E22" t="str">
            <v>Northamptonshire</v>
          </cell>
          <cell r="F22">
            <v>2399</v>
          </cell>
          <cell r="G22">
            <v>1202</v>
          </cell>
          <cell r="H22">
            <v>542</v>
          </cell>
          <cell r="I22">
            <v>4143</v>
          </cell>
        </row>
        <row r="23">
          <cell r="D23" t="str">
            <v>512</v>
          </cell>
          <cell r="E23" t="str">
            <v>Nottingham UA</v>
          </cell>
          <cell r="F23">
            <v>643</v>
          </cell>
          <cell r="G23">
            <v>110</v>
          </cell>
          <cell r="H23">
            <v>7</v>
          </cell>
          <cell r="I23">
            <v>760</v>
          </cell>
        </row>
        <row r="24">
          <cell r="D24" t="str">
            <v>511</v>
          </cell>
          <cell r="E24" t="str">
            <v>Nottinghamshire</v>
          </cell>
          <cell r="F24">
            <v>1359</v>
          </cell>
          <cell r="G24">
            <v>103</v>
          </cell>
          <cell r="H24">
            <v>39</v>
          </cell>
          <cell r="I24">
            <v>1501</v>
          </cell>
        </row>
        <row r="25">
          <cell r="D25" t="str">
            <v>510</v>
          </cell>
          <cell r="E25" t="str">
            <v>Rutland UA</v>
          </cell>
          <cell r="F25">
            <v>28</v>
          </cell>
          <cell r="G25">
            <v>0</v>
          </cell>
          <cell r="H25">
            <v>17</v>
          </cell>
          <cell r="I25">
            <v>45</v>
          </cell>
        </row>
        <row r="26">
          <cell r="D26" t="str">
            <v>00KB</v>
          </cell>
          <cell r="E26" t="str">
            <v>Bedford</v>
          </cell>
          <cell r="F26">
            <v>152</v>
          </cell>
          <cell r="G26">
            <v>13</v>
          </cell>
          <cell r="H26">
            <v>16</v>
          </cell>
          <cell r="I26">
            <v>181</v>
          </cell>
        </row>
        <row r="27">
          <cell r="D27" t="str">
            <v>623</v>
          </cell>
          <cell r="E27" t="str">
            <v>Cambridgeshire</v>
          </cell>
          <cell r="F27">
            <v>1296</v>
          </cell>
          <cell r="G27">
            <v>747</v>
          </cell>
          <cell r="H27">
            <v>248</v>
          </cell>
          <cell r="I27">
            <v>2291</v>
          </cell>
        </row>
        <row r="28">
          <cell r="D28" t="str">
            <v>00KC</v>
          </cell>
          <cell r="E28" t="str">
            <v>Central Bedfordshire</v>
          </cell>
          <cell r="F28">
            <v>430</v>
          </cell>
          <cell r="G28">
            <v>71</v>
          </cell>
          <cell r="H28">
            <v>22</v>
          </cell>
          <cell r="I28">
            <v>523</v>
          </cell>
        </row>
        <row r="29">
          <cell r="D29" t="str">
            <v>620</v>
          </cell>
          <cell r="E29" t="str">
            <v>Essex</v>
          </cell>
          <cell r="F29">
            <v>1975</v>
          </cell>
          <cell r="G29">
            <v>1671</v>
          </cell>
          <cell r="H29">
            <v>164</v>
          </cell>
          <cell r="I29">
            <v>3810</v>
          </cell>
        </row>
        <row r="30">
          <cell r="D30" t="str">
            <v>606</v>
          </cell>
          <cell r="E30" t="str">
            <v>Hertfordshire</v>
          </cell>
          <cell r="F30">
            <v>2738</v>
          </cell>
          <cell r="G30">
            <v>1998</v>
          </cell>
          <cell r="H30">
            <v>98</v>
          </cell>
          <cell r="I30">
            <v>4834</v>
          </cell>
        </row>
        <row r="31">
          <cell r="D31" t="str">
            <v>611</v>
          </cell>
          <cell r="E31" t="str">
            <v>Luton UA</v>
          </cell>
          <cell r="F31">
            <v>107</v>
          </cell>
          <cell r="G31">
            <v>5</v>
          </cell>
          <cell r="H31">
            <v>56</v>
          </cell>
          <cell r="I31">
            <v>168</v>
          </cell>
        </row>
        <row r="32">
          <cell r="D32" t="str">
            <v>607</v>
          </cell>
          <cell r="E32" t="str">
            <v>Norfolk</v>
          </cell>
          <cell r="F32">
            <v>1237</v>
          </cell>
          <cell r="G32">
            <v>1216</v>
          </cell>
          <cell r="H32">
            <v>14</v>
          </cell>
          <cell r="I32">
            <v>2467</v>
          </cell>
        </row>
        <row r="33">
          <cell r="D33" t="str">
            <v>624</v>
          </cell>
          <cell r="E33" t="str">
            <v>Peterborough UA</v>
          </cell>
          <cell r="F33">
            <v>574</v>
          </cell>
          <cell r="G33">
            <v>1</v>
          </cell>
          <cell r="H33">
            <v>4</v>
          </cell>
          <cell r="I33">
            <v>579</v>
          </cell>
        </row>
        <row r="34">
          <cell r="D34" t="str">
            <v>621</v>
          </cell>
          <cell r="E34" t="str">
            <v>Southend UA</v>
          </cell>
          <cell r="F34">
            <v>290</v>
          </cell>
          <cell r="G34">
            <v>36</v>
          </cell>
          <cell r="H34">
            <v>0</v>
          </cell>
          <cell r="I34">
            <v>326</v>
          </cell>
        </row>
        <row r="35">
          <cell r="D35" t="str">
            <v>609</v>
          </cell>
          <cell r="E35" t="str">
            <v>Suffolk</v>
          </cell>
          <cell r="F35">
            <v>1368</v>
          </cell>
          <cell r="G35">
            <v>907</v>
          </cell>
          <cell r="H35">
            <v>373</v>
          </cell>
          <cell r="I35">
            <v>2648</v>
          </cell>
        </row>
        <row r="36">
          <cell r="D36" t="str">
            <v>622</v>
          </cell>
          <cell r="E36" t="str">
            <v>Thurrock UA</v>
          </cell>
          <cell r="F36">
            <v>144</v>
          </cell>
          <cell r="G36">
            <v>121</v>
          </cell>
          <cell r="H36">
            <v>39</v>
          </cell>
          <cell r="I36">
            <v>304</v>
          </cell>
        </row>
        <row r="37">
          <cell r="D37" t="str">
            <v>716</v>
          </cell>
          <cell r="E37" t="str">
            <v>Barking &amp; Dagenham</v>
          </cell>
          <cell r="F37">
            <v>85</v>
          </cell>
          <cell r="G37">
            <v>45</v>
          </cell>
          <cell r="H37">
            <v>33</v>
          </cell>
          <cell r="I37">
            <v>163</v>
          </cell>
        </row>
        <row r="38">
          <cell r="D38" t="str">
            <v>717</v>
          </cell>
          <cell r="E38" t="str">
            <v>Barnet</v>
          </cell>
          <cell r="F38">
            <v>463</v>
          </cell>
          <cell r="G38">
            <v>580</v>
          </cell>
          <cell r="H38">
            <v>72</v>
          </cell>
          <cell r="I38">
            <v>1115</v>
          </cell>
        </row>
        <row r="39">
          <cell r="D39" t="str">
            <v>718</v>
          </cell>
          <cell r="E39" t="str">
            <v>Bexley</v>
          </cell>
          <cell r="F39">
            <v>129</v>
          </cell>
          <cell r="G39">
            <v>256</v>
          </cell>
          <cell r="H39">
            <v>0</v>
          </cell>
          <cell r="I39">
            <v>385</v>
          </cell>
        </row>
        <row r="40">
          <cell r="D40" t="str">
            <v>719</v>
          </cell>
          <cell r="E40" t="str">
            <v>Brent</v>
          </cell>
          <cell r="F40">
            <v>287</v>
          </cell>
          <cell r="G40">
            <v>245</v>
          </cell>
          <cell r="H40">
            <v>0</v>
          </cell>
          <cell r="I40">
            <v>532</v>
          </cell>
        </row>
        <row r="41">
          <cell r="D41" t="str">
            <v>720</v>
          </cell>
          <cell r="E41" t="str">
            <v>Bromley</v>
          </cell>
          <cell r="F41">
            <v>166</v>
          </cell>
          <cell r="G41">
            <v>410</v>
          </cell>
          <cell r="H41">
            <v>0</v>
          </cell>
          <cell r="I41">
            <v>576</v>
          </cell>
        </row>
        <row r="42">
          <cell r="D42" t="str">
            <v>702</v>
          </cell>
          <cell r="E42" t="str">
            <v>Camden</v>
          </cell>
          <cell r="F42">
            <v>236</v>
          </cell>
          <cell r="G42">
            <v>361</v>
          </cell>
          <cell r="H42">
            <v>0</v>
          </cell>
          <cell r="I42">
            <v>597</v>
          </cell>
        </row>
        <row r="43">
          <cell r="D43" t="str">
            <v>714</v>
          </cell>
          <cell r="E43" t="str">
            <v>City Of London</v>
          </cell>
          <cell r="F43">
            <v>31</v>
          </cell>
          <cell r="G43">
            <v>0</v>
          </cell>
          <cell r="H43">
            <v>0</v>
          </cell>
          <cell r="I43">
            <v>31</v>
          </cell>
        </row>
        <row r="44">
          <cell r="D44" t="str">
            <v>721</v>
          </cell>
          <cell r="E44" t="str">
            <v>Croydon</v>
          </cell>
          <cell r="F44">
            <v>544</v>
          </cell>
          <cell r="G44">
            <v>310</v>
          </cell>
          <cell r="H44">
            <v>0</v>
          </cell>
          <cell r="I44">
            <v>854</v>
          </cell>
        </row>
        <row r="45">
          <cell r="D45" t="str">
            <v>722</v>
          </cell>
          <cell r="E45" t="str">
            <v>Ealing</v>
          </cell>
          <cell r="F45">
            <v>480</v>
          </cell>
          <cell r="G45">
            <v>689</v>
          </cell>
          <cell r="H45">
            <v>55</v>
          </cell>
          <cell r="I45">
            <v>1224</v>
          </cell>
        </row>
        <row r="46">
          <cell r="D46" t="str">
            <v>723</v>
          </cell>
          <cell r="E46" t="str">
            <v>Enfield</v>
          </cell>
          <cell r="F46">
            <v>288</v>
          </cell>
          <cell r="G46">
            <v>122</v>
          </cell>
          <cell r="H46">
            <v>37</v>
          </cell>
          <cell r="I46">
            <v>447</v>
          </cell>
        </row>
        <row r="47">
          <cell r="D47" t="str">
            <v>703</v>
          </cell>
          <cell r="E47" t="str">
            <v>Greenwich</v>
          </cell>
          <cell r="F47">
            <v>184</v>
          </cell>
          <cell r="G47">
            <v>89</v>
          </cell>
          <cell r="H47">
            <v>2</v>
          </cell>
          <cell r="I47">
            <v>275</v>
          </cell>
        </row>
        <row r="48">
          <cell r="D48" t="str">
            <v>704</v>
          </cell>
          <cell r="E48" t="str">
            <v>Hackney</v>
          </cell>
          <cell r="F48">
            <v>325</v>
          </cell>
          <cell r="G48">
            <v>694</v>
          </cell>
          <cell r="H48">
            <v>0</v>
          </cell>
          <cell r="I48">
            <v>1019</v>
          </cell>
        </row>
        <row r="49">
          <cell r="D49" t="str">
            <v>705</v>
          </cell>
          <cell r="E49" t="str">
            <v>Hammersmith &amp; Fulham</v>
          </cell>
          <cell r="F49">
            <v>289</v>
          </cell>
          <cell r="G49">
            <v>296</v>
          </cell>
          <cell r="H49">
            <v>31</v>
          </cell>
          <cell r="I49">
            <v>616</v>
          </cell>
        </row>
        <row r="50">
          <cell r="D50" t="str">
            <v>724</v>
          </cell>
          <cell r="E50" t="str">
            <v>Haringey</v>
          </cell>
          <cell r="F50">
            <v>515</v>
          </cell>
          <cell r="G50">
            <v>329</v>
          </cell>
          <cell r="H50">
            <v>0</v>
          </cell>
          <cell r="I50">
            <v>844</v>
          </cell>
        </row>
        <row r="51">
          <cell r="D51" t="str">
            <v>725</v>
          </cell>
          <cell r="E51" t="str">
            <v>Harrow</v>
          </cell>
          <cell r="F51">
            <v>212</v>
          </cell>
          <cell r="G51">
            <v>136</v>
          </cell>
          <cell r="H51">
            <v>21</v>
          </cell>
          <cell r="I51">
            <v>369</v>
          </cell>
        </row>
        <row r="52">
          <cell r="D52" t="str">
            <v>726</v>
          </cell>
          <cell r="E52" t="str">
            <v>Havering</v>
          </cell>
          <cell r="F52">
            <v>234</v>
          </cell>
          <cell r="G52">
            <v>54</v>
          </cell>
          <cell r="H52">
            <v>0</v>
          </cell>
          <cell r="I52">
            <v>288</v>
          </cell>
        </row>
        <row r="53">
          <cell r="D53" t="str">
            <v>727</v>
          </cell>
          <cell r="E53" t="str">
            <v>Hillingdon</v>
          </cell>
          <cell r="F53">
            <v>630</v>
          </cell>
          <cell r="G53">
            <v>199</v>
          </cell>
          <cell r="H53">
            <v>37</v>
          </cell>
          <cell r="I53">
            <v>866</v>
          </cell>
        </row>
        <row r="54">
          <cell r="D54" t="str">
            <v>728</v>
          </cell>
          <cell r="E54" t="str">
            <v>Hounslow</v>
          </cell>
          <cell r="F54">
            <v>354</v>
          </cell>
          <cell r="G54">
            <v>381</v>
          </cell>
          <cell r="H54">
            <v>31</v>
          </cell>
          <cell r="I54">
            <v>766</v>
          </cell>
        </row>
        <row r="55">
          <cell r="D55" t="str">
            <v>706</v>
          </cell>
          <cell r="E55" t="str">
            <v>Islington</v>
          </cell>
          <cell r="F55">
            <v>335</v>
          </cell>
          <cell r="G55">
            <v>220</v>
          </cell>
          <cell r="H55">
            <v>5</v>
          </cell>
          <cell r="I55">
            <v>560</v>
          </cell>
        </row>
        <row r="56">
          <cell r="D56" t="str">
            <v>707</v>
          </cell>
          <cell r="E56" t="str">
            <v>Kensington &amp; Chelsea</v>
          </cell>
          <cell r="F56">
            <v>159</v>
          </cell>
          <cell r="G56">
            <v>33</v>
          </cell>
          <cell r="H56">
            <v>11</v>
          </cell>
          <cell r="I56">
            <v>203</v>
          </cell>
        </row>
        <row r="57">
          <cell r="D57" t="str">
            <v>729</v>
          </cell>
          <cell r="E57" t="str">
            <v>Kingston Upon Thames</v>
          </cell>
          <cell r="F57">
            <v>375</v>
          </cell>
          <cell r="G57">
            <v>64</v>
          </cell>
          <cell r="H57">
            <v>8</v>
          </cell>
          <cell r="I57">
            <v>447</v>
          </cell>
        </row>
        <row r="58">
          <cell r="D58" t="str">
            <v>708</v>
          </cell>
          <cell r="E58" t="str">
            <v>Lambeth</v>
          </cell>
          <cell r="F58">
            <v>458</v>
          </cell>
          <cell r="G58">
            <v>254</v>
          </cell>
          <cell r="H58">
            <v>15</v>
          </cell>
          <cell r="I58">
            <v>727</v>
          </cell>
        </row>
        <row r="59">
          <cell r="D59" t="str">
            <v>709</v>
          </cell>
          <cell r="E59" t="str">
            <v>Lewisham</v>
          </cell>
          <cell r="F59">
            <v>146</v>
          </cell>
          <cell r="G59">
            <v>29</v>
          </cell>
          <cell r="H59">
            <v>0</v>
          </cell>
          <cell r="I59">
            <v>175</v>
          </cell>
        </row>
        <row r="60">
          <cell r="D60" t="str">
            <v>730</v>
          </cell>
          <cell r="E60" t="str">
            <v>Merton</v>
          </cell>
          <cell r="F60">
            <v>173</v>
          </cell>
          <cell r="G60">
            <v>117</v>
          </cell>
          <cell r="H60">
            <v>37</v>
          </cell>
          <cell r="I60">
            <v>327</v>
          </cell>
        </row>
        <row r="61">
          <cell r="D61" t="str">
            <v>731</v>
          </cell>
          <cell r="E61" t="str">
            <v>Newham</v>
          </cell>
          <cell r="F61">
            <v>130</v>
          </cell>
          <cell r="G61">
            <v>130</v>
          </cell>
          <cell r="H61">
            <v>0</v>
          </cell>
          <cell r="I61">
            <v>260</v>
          </cell>
        </row>
        <row r="62">
          <cell r="D62" t="str">
            <v>732</v>
          </cell>
          <cell r="E62" t="str">
            <v>Redbridge</v>
          </cell>
          <cell r="F62">
            <v>180</v>
          </cell>
          <cell r="G62">
            <v>60</v>
          </cell>
          <cell r="H62">
            <v>0</v>
          </cell>
          <cell r="I62">
            <v>240</v>
          </cell>
        </row>
        <row r="63">
          <cell r="D63" t="str">
            <v>733</v>
          </cell>
          <cell r="E63" t="str">
            <v>Richmond Upon Thames</v>
          </cell>
          <cell r="F63">
            <v>380</v>
          </cell>
          <cell r="G63">
            <v>192</v>
          </cell>
          <cell r="H63">
            <v>6</v>
          </cell>
          <cell r="I63">
            <v>578</v>
          </cell>
        </row>
        <row r="64">
          <cell r="D64" t="str">
            <v>710</v>
          </cell>
          <cell r="E64" t="str">
            <v>Southwark</v>
          </cell>
          <cell r="F64">
            <v>342</v>
          </cell>
          <cell r="G64">
            <v>132</v>
          </cell>
          <cell r="H64">
            <v>0</v>
          </cell>
          <cell r="I64">
            <v>474</v>
          </cell>
        </row>
        <row r="65">
          <cell r="D65" t="str">
            <v>734</v>
          </cell>
          <cell r="E65" t="str">
            <v>Sutton</v>
          </cell>
          <cell r="F65">
            <v>105</v>
          </cell>
          <cell r="G65">
            <v>113</v>
          </cell>
          <cell r="H65">
            <v>0</v>
          </cell>
          <cell r="I65">
            <v>218</v>
          </cell>
        </row>
        <row r="66">
          <cell r="D66" t="str">
            <v>711</v>
          </cell>
          <cell r="E66" t="str">
            <v>Tower Hamlets</v>
          </cell>
          <cell r="F66">
            <v>271</v>
          </cell>
          <cell r="G66">
            <v>28</v>
          </cell>
          <cell r="H66">
            <v>31</v>
          </cell>
          <cell r="I66">
            <v>330</v>
          </cell>
        </row>
        <row r="67">
          <cell r="D67" t="str">
            <v>735</v>
          </cell>
          <cell r="E67" t="str">
            <v>Waltham Forest</v>
          </cell>
          <cell r="F67">
            <v>279</v>
          </cell>
          <cell r="G67">
            <v>212</v>
          </cell>
          <cell r="H67">
            <v>16</v>
          </cell>
          <cell r="I67">
            <v>507</v>
          </cell>
        </row>
        <row r="68">
          <cell r="D68" t="str">
            <v>712</v>
          </cell>
          <cell r="E68" t="str">
            <v>Wandsworth</v>
          </cell>
          <cell r="F68">
            <v>365</v>
          </cell>
          <cell r="G68">
            <v>94</v>
          </cell>
          <cell r="H68">
            <v>0</v>
          </cell>
          <cell r="I68">
            <v>459</v>
          </cell>
        </row>
        <row r="69">
          <cell r="D69" t="str">
            <v>713</v>
          </cell>
          <cell r="E69" t="str">
            <v>Westminster</v>
          </cell>
          <cell r="F69">
            <v>115</v>
          </cell>
          <cell r="G69">
            <v>42</v>
          </cell>
          <cell r="H69">
            <v>0</v>
          </cell>
          <cell r="I69">
            <v>157</v>
          </cell>
        </row>
        <row r="70">
          <cell r="D70" t="str">
            <v>117</v>
          </cell>
          <cell r="E70" t="str">
            <v>Darlington UA</v>
          </cell>
          <cell r="F70">
            <v>129</v>
          </cell>
          <cell r="G70">
            <v>9</v>
          </cell>
          <cell r="H70">
            <v>0</v>
          </cell>
          <cell r="I70">
            <v>138</v>
          </cell>
        </row>
        <row r="71">
          <cell r="D71" t="str">
            <v>116</v>
          </cell>
          <cell r="E71" t="str">
            <v>Durham</v>
          </cell>
          <cell r="F71">
            <v>347</v>
          </cell>
          <cell r="G71">
            <v>68</v>
          </cell>
          <cell r="H71">
            <v>0</v>
          </cell>
          <cell r="I71">
            <v>415</v>
          </cell>
        </row>
        <row r="72">
          <cell r="D72" t="str">
            <v>106</v>
          </cell>
          <cell r="E72" t="str">
            <v>Gateshead</v>
          </cell>
          <cell r="F72">
            <v>282</v>
          </cell>
          <cell r="G72">
            <v>209</v>
          </cell>
          <cell r="H72">
            <v>0</v>
          </cell>
          <cell r="I72">
            <v>491</v>
          </cell>
        </row>
        <row r="73">
          <cell r="D73" t="str">
            <v>111</v>
          </cell>
          <cell r="E73" t="str">
            <v>Hartlepool UA</v>
          </cell>
          <cell r="F73">
            <v>458</v>
          </cell>
          <cell r="G73">
            <v>9</v>
          </cell>
          <cell r="H73">
            <v>0</v>
          </cell>
          <cell r="I73">
            <v>467</v>
          </cell>
        </row>
        <row r="74">
          <cell r="D74" t="str">
            <v>112</v>
          </cell>
          <cell r="E74" t="str">
            <v>Middlesbrough UA</v>
          </cell>
          <cell r="F74">
            <v>264</v>
          </cell>
          <cell r="G74">
            <v>95</v>
          </cell>
          <cell r="H74">
            <v>0</v>
          </cell>
          <cell r="I74">
            <v>359</v>
          </cell>
        </row>
        <row r="75">
          <cell r="D75" t="str">
            <v>107</v>
          </cell>
          <cell r="E75" t="str">
            <v>Newcastle Upon Tyne</v>
          </cell>
          <cell r="F75">
            <v>596</v>
          </cell>
          <cell r="G75">
            <v>84</v>
          </cell>
          <cell r="H75">
            <v>0</v>
          </cell>
          <cell r="I75">
            <v>680</v>
          </cell>
        </row>
        <row r="76">
          <cell r="D76" t="str">
            <v>108</v>
          </cell>
          <cell r="E76" t="str">
            <v>North Tyneside</v>
          </cell>
          <cell r="F76">
            <v>240</v>
          </cell>
          <cell r="G76">
            <v>121</v>
          </cell>
          <cell r="H76">
            <v>0</v>
          </cell>
          <cell r="I76">
            <v>361</v>
          </cell>
        </row>
        <row r="77">
          <cell r="D77" t="str">
            <v>104</v>
          </cell>
          <cell r="E77" t="str">
            <v>Northumberland</v>
          </cell>
          <cell r="F77">
            <v>294</v>
          </cell>
          <cell r="G77">
            <v>99</v>
          </cell>
          <cell r="H77">
            <v>0</v>
          </cell>
          <cell r="I77">
            <v>393</v>
          </cell>
        </row>
        <row r="78">
          <cell r="D78" t="str">
            <v>113</v>
          </cell>
          <cell r="E78" t="str">
            <v>Redcar &amp; Cleveland UA</v>
          </cell>
          <cell r="F78">
            <v>326</v>
          </cell>
          <cell r="G78">
            <v>73</v>
          </cell>
          <cell r="H78">
            <v>31</v>
          </cell>
          <cell r="I78">
            <v>430</v>
          </cell>
        </row>
        <row r="79">
          <cell r="D79" t="str">
            <v>109</v>
          </cell>
          <cell r="E79" t="str">
            <v>South Tyneside</v>
          </cell>
          <cell r="F79">
            <v>62</v>
          </cell>
          <cell r="G79">
            <v>85</v>
          </cell>
          <cell r="H79">
            <v>4</v>
          </cell>
          <cell r="I79">
            <v>151</v>
          </cell>
        </row>
        <row r="80">
          <cell r="D80" t="str">
            <v>114</v>
          </cell>
          <cell r="E80" t="str">
            <v>Stockton On Tees UA</v>
          </cell>
          <cell r="F80">
            <v>382</v>
          </cell>
          <cell r="G80">
            <v>50</v>
          </cell>
          <cell r="H80">
            <v>0</v>
          </cell>
          <cell r="I80">
            <v>432</v>
          </cell>
        </row>
        <row r="81">
          <cell r="D81" t="str">
            <v>110</v>
          </cell>
          <cell r="E81" t="str">
            <v>Sunderland</v>
          </cell>
          <cell r="F81">
            <v>111</v>
          </cell>
          <cell r="G81">
            <v>33</v>
          </cell>
          <cell r="H81">
            <v>0</v>
          </cell>
          <cell r="I81">
            <v>144</v>
          </cell>
        </row>
        <row r="82">
          <cell r="D82" t="str">
            <v>324</v>
          </cell>
          <cell r="E82" t="str">
            <v>Blackburn With Darwen UA</v>
          </cell>
          <cell r="F82">
            <v>92</v>
          </cell>
          <cell r="G82">
            <v>240</v>
          </cell>
          <cell r="H82">
            <v>0</v>
          </cell>
          <cell r="I82">
            <v>332</v>
          </cell>
        </row>
        <row r="83">
          <cell r="D83" t="str">
            <v>325</v>
          </cell>
          <cell r="E83" t="str">
            <v>Blackpool UA</v>
          </cell>
          <cell r="F83">
            <v>163</v>
          </cell>
          <cell r="G83">
            <v>202</v>
          </cell>
          <cell r="H83">
            <v>19</v>
          </cell>
          <cell r="I83">
            <v>384</v>
          </cell>
        </row>
        <row r="84">
          <cell r="D84" t="str">
            <v>304</v>
          </cell>
          <cell r="E84" t="str">
            <v>Bolton</v>
          </cell>
          <cell r="F84">
            <v>598</v>
          </cell>
          <cell r="G84">
            <v>324</v>
          </cell>
          <cell r="H84">
            <v>21</v>
          </cell>
          <cell r="I84">
            <v>943</v>
          </cell>
        </row>
        <row r="85">
          <cell r="D85" t="str">
            <v>305</v>
          </cell>
          <cell r="E85" t="str">
            <v>Bury</v>
          </cell>
          <cell r="F85">
            <v>277</v>
          </cell>
          <cell r="G85">
            <v>200</v>
          </cell>
          <cell r="H85">
            <v>0</v>
          </cell>
          <cell r="I85">
            <v>477</v>
          </cell>
        </row>
        <row r="86">
          <cell r="D86" t="str">
            <v>00EQ</v>
          </cell>
          <cell r="E86" t="str">
            <v>Cheshire East</v>
          </cell>
          <cell r="F86">
            <v>912</v>
          </cell>
          <cell r="G86">
            <v>487</v>
          </cell>
          <cell r="H86">
            <v>0</v>
          </cell>
          <cell r="I86">
            <v>1399</v>
          </cell>
        </row>
        <row r="87">
          <cell r="D87" t="str">
            <v>00EW</v>
          </cell>
          <cell r="E87" t="str">
            <v>Cheshire West And Chester</v>
          </cell>
          <cell r="F87">
            <v>513</v>
          </cell>
          <cell r="G87">
            <v>331</v>
          </cell>
          <cell r="H87">
            <v>77</v>
          </cell>
          <cell r="I87">
            <v>921</v>
          </cell>
        </row>
        <row r="88">
          <cell r="D88" t="str">
            <v>102</v>
          </cell>
          <cell r="E88" t="str">
            <v>Cumbria</v>
          </cell>
          <cell r="F88">
            <v>1468</v>
          </cell>
          <cell r="G88">
            <v>2616</v>
          </cell>
          <cell r="H88">
            <v>520</v>
          </cell>
          <cell r="I88">
            <v>4604</v>
          </cell>
        </row>
        <row r="89">
          <cell r="D89" t="str">
            <v>321</v>
          </cell>
          <cell r="E89" t="str">
            <v>Halton UA</v>
          </cell>
          <cell r="F89">
            <v>334</v>
          </cell>
          <cell r="G89">
            <v>73</v>
          </cell>
          <cell r="H89">
            <v>0</v>
          </cell>
          <cell r="I89">
            <v>407</v>
          </cell>
        </row>
        <row r="90">
          <cell r="D90" t="str">
            <v>315</v>
          </cell>
          <cell r="E90" t="str">
            <v>Knowsley</v>
          </cell>
          <cell r="F90">
            <v>232</v>
          </cell>
          <cell r="G90">
            <v>84</v>
          </cell>
          <cell r="H90">
            <v>47</v>
          </cell>
          <cell r="I90">
            <v>363</v>
          </cell>
        </row>
        <row r="91">
          <cell r="D91" t="str">
            <v>323</v>
          </cell>
          <cell r="E91" t="str">
            <v>Lancashire</v>
          </cell>
          <cell r="F91">
            <v>2035</v>
          </cell>
          <cell r="G91">
            <v>2531</v>
          </cell>
          <cell r="H91">
            <v>232</v>
          </cell>
          <cell r="I91">
            <v>4798</v>
          </cell>
        </row>
        <row r="92">
          <cell r="D92" t="str">
            <v>316</v>
          </cell>
          <cell r="E92" t="str">
            <v>Liverpool</v>
          </cell>
          <cell r="F92">
            <v>1214</v>
          </cell>
          <cell r="G92">
            <v>387</v>
          </cell>
          <cell r="H92">
            <v>68</v>
          </cell>
          <cell r="I92">
            <v>1669</v>
          </cell>
        </row>
        <row r="93">
          <cell r="D93" t="str">
            <v>306</v>
          </cell>
          <cell r="E93" t="str">
            <v>Manchester</v>
          </cell>
          <cell r="F93">
            <v>941</v>
          </cell>
          <cell r="G93">
            <v>794</v>
          </cell>
          <cell r="H93">
            <v>5</v>
          </cell>
          <cell r="I93">
            <v>1740</v>
          </cell>
        </row>
        <row r="94">
          <cell r="D94" t="str">
            <v>307</v>
          </cell>
          <cell r="E94" t="str">
            <v>Oldham</v>
          </cell>
          <cell r="F94">
            <v>253</v>
          </cell>
          <cell r="G94">
            <v>168</v>
          </cell>
          <cell r="H94">
            <v>30</v>
          </cell>
          <cell r="I94">
            <v>451</v>
          </cell>
        </row>
        <row r="95">
          <cell r="D95" t="str">
            <v>308</v>
          </cell>
          <cell r="E95" t="str">
            <v>Rochdale</v>
          </cell>
          <cell r="F95">
            <v>177</v>
          </cell>
          <cell r="G95">
            <v>6</v>
          </cell>
          <cell r="H95">
            <v>0</v>
          </cell>
          <cell r="I95">
            <v>183</v>
          </cell>
        </row>
        <row r="96">
          <cell r="D96" t="str">
            <v>309</v>
          </cell>
          <cell r="E96" t="str">
            <v>Salford</v>
          </cell>
          <cell r="F96">
            <v>560</v>
          </cell>
          <cell r="G96">
            <v>52</v>
          </cell>
          <cell r="H96">
            <v>71</v>
          </cell>
          <cell r="I96">
            <v>683</v>
          </cell>
        </row>
        <row r="97">
          <cell r="D97" t="str">
            <v>317</v>
          </cell>
          <cell r="E97" t="str">
            <v>Sefton</v>
          </cell>
          <cell r="F97">
            <v>657</v>
          </cell>
          <cell r="G97">
            <v>162</v>
          </cell>
          <cell r="H97">
            <v>90</v>
          </cell>
          <cell r="I97">
            <v>909</v>
          </cell>
        </row>
        <row r="98">
          <cell r="D98" t="str">
            <v>318</v>
          </cell>
          <cell r="E98" t="str">
            <v>St Helens</v>
          </cell>
          <cell r="F98">
            <v>251</v>
          </cell>
          <cell r="G98">
            <v>62</v>
          </cell>
          <cell r="H98">
            <v>31</v>
          </cell>
          <cell r="I98">
            <v>344</v>
          </cell>
        </row>
        <row r="99">
          <cell r="D99" t="str">
            <v>310</v>
          </cell>
          <cell r="E99" t="str">
            <v>Stockport</v>
          </cell>
          <cell r="F99">
            <v>266</v>
          </cell>
          <cell r="G99">
            <v>687</v>
          </cell>
          <cell r="H99">
            <v>49</v>
          </cell>
          <cell r="I99">
            <v>1002</v>
          </cell>
        </row>
        <row r="100">
          <cell r="D100" t="str">
            <v>311</v>
          </cell>
          <cell r="E100" t="str">
            <v>Tameside</v>
          </cell>
          <cell r="F100">
            <v>391</v>
          </cell>
          <cell r="G100">
            <v>400</v>
          </cell>
          <cell r="H100">
            <v>6</v>
          </cell>
          <cell r="I100">
            <v>797</v>
          </cell>
        </row>
        <row r="101">
          <cell r="D101" t="str">
            <v>312</v>
          </cell>
          <cell r="E101" t="str">
            <v>Trafford</v>
          </cell>
          <cell r="F101">
            <v>508</v>
          </cell>
          <cell r="G101">
            <v>758</v>
          </cell>
          <cell r="H101">
            <v>44</v>
          </cell>
          <cell r="I101">
            <v>1310</v>
          </cell>
        </row>
        <row r="102">
          <cell r="D102" t="str">
            <v>322</v>
          </cell>
          <cell r="E102" t="str">
            <v>Warrington UA</v>
          </cell>
          <cell r="F102">
            <v>370</v>
          </cell>
          <cell r="G102">
            <v>197</v>
          </cell>
          <cell r="H102">
            <v>0</v>
          </cell>
          <cell r="I102">
            <v>567</v>
          </cell>
        </row>
        <row r="103">
          <cell r="D103" t="str">
            <v>313</v>
          </cell>
          <cell r="E103" t="str">
            <v>Wigan</v>
          </cell>
          <cell r="F103">
            <v>145</v>
          </cell>
          <cell r="G103">
            <v>128</v>
          </cell>
          <cell r="H103">
            <v>31</v>
          </cell>
          <cell r="I103">
            <v>304</v>
          </cell>
        </row>
        <row r="104">
          <cell r="D104" t="str">
            <v>319</v>
          </cell>
          <cell r="E104" t="str">
            <v>Wirral</v>
          </cell>
          <cell r="F104">
            <v>385</v>
          </cell>
          <cell r="G104">
            <v>163</v>
          </cell>
          <cell r="H104">
            <v>493</v>
          </cell>
          <cell r="I104">
            <v>1041</v>
          </cell>
        </row>
        <row r="105">
          <cell r="D105" t="str">
            <v>614</v>
          </cell>
          <cell r="E105" t="str">
            <v>Bracknell Forest UA</v>
          </cell>
          <cell r="F105">
            <v>162</v>
          </cell>
          <cell r="G105">
            <v>165</v>
          </cell>
          <cell r="H105">
            <v>72</v>
          </cell>
          <cell r="I105">
            <v>399</v>
          </cell>
        </row>
        <row r="106">
          <cell r="D106" t="str">
            <v>816</v>
          </cell>
          <cell r="E106" t="str">
            <v>Brighton &amp; Hove UA</v>
          </cell>
          <cell r="F106">
            <v>560</v>
          </cell>
          <cell r="G106">
            <v>236</v>
          </cell>
          <cell r="H106">
            <v>52</v>
          </cell>
          <cell r="I106">
            <v>848</v>
          </cell>
        </row>
        <row r="107">
          <cell r="D107" t="str">
            <v>612</v>
          </cell>
          <cell r="E107" t="str">
            <v>Buckinghamshire</v>
          </cell>
          <cell r="F107">
            <v>1005</v>
          </cell>
          <cell r="G107">
            <v>206</v>
          </cell>
          <cell r="H107">
            <v>18</v>
          </cell>
          <cell r="I107">
            <v>1229</v>
          </cell>
        </row>
        <row r="108">
          <cell r="D108" t="str">
            <v>815</v>
          </cell>
          <cell r="E108" t="str">
            <v>East Sussex</v>
          </cell>
          <cell r="F108">
            <v>1830</v>
          </cell>
          <cell r="G108">
            <v>1019</v>
          </cell>
          <cell r="H108">
            <v>40</v>
          </cell>
          <cell r="I108">
            <v>2889</v>
          </cell>
        </row>
        <row r="109">
          <cell r="D109" t="str">
            <v>812</v>
          </cell>
          <cell r="E109" t="str">
            <v>Hampshire</v>
          </cell>
          <cell r="F109">
            <v>3141</v>
          </cell>
          <cell r="G109">
            <v>5328</v>
          </cell>
          <cell r="H109">
            <v>680</v>
          </cell>
          <cell r="I109">
            <v>9149</v>
          </cell>
        </row>
        <row r="110">
          <cell r="D110" t="str">
            <v>803</v>
          </cell>
          <cell r="E110" t="str">
            <v>Isle Of Wight UA</v>
          </cell>
          <cell r="F110">
            <v>133</v>
          </cell>
          <cell r="G110">
            <v>140</v>
          </cell>
          <cell r="H110">
            <v>0</v>
          </cell>
          <cell r="I110">
            <v>273</v>
          </cell>
        </row>
        <row r="111">
          <cell r="D111" t="str">
            <v>820</v>
          </cell>
          <cell r="E111" t="str">
            <v>Kent</v>
          </cell>
          <cell r="F111">
            <v>3288</v>
          </cell>
          <cell r="G111">
            <v>1597</v>
          </cell>
          <cell r="H111">
            <v>171</v>
          </cell>
          <cell r="I111">
            <v>5056</v>
          </cell>
        </row>
        <row r="112">
          <cell r="D112" t="str">
            <v>821</v>
          </cell>
          <cell r="E112" t="str">
            <v>Medway Towns UA</v>
          </cell>
          <cell r="F112">
            <v>402</v>
          </cell>
          <cell r="G112">
            <v>134</v>
          </cell>
          <cell r="H112">
            <v>16</v>
          </cell>
          <cell r="I112">
            <v>552</v>
          </cell>
        </row>
        <row r="113">
          <cell r="D113" t="str">
            <v>613</v>
          </cell>
          <cell r="E113" t="str">
            <v>Milton Keynes UA</v>
          </cell>
          <cell r="F113">
            <v>924</v>
          </cell>
          <cell r="G113">
            <v>377</v>
          </cell>
          <cell r="H113">
            <v>218</v>
          </cell>
          <cell r="I113">
            <v>1519</v>
          </cell>
        </row>
        <row r="114">
          <cell r="D114" t="str">
            <v>608</v>
          </cell>
          <cell r="E114" t="str">
            <v>Oxfordshire</v>
          </cell>
          <cell r="F114">
            <v>3017</v>
          </cell>
          <cell r="G114">
            <v>961</v>
          </cell>
          <cell r="H114">
            <v>2153</v>
          </cell>
          <cell r="I114">
            <v>6131</v>
          </cell>
        </row>
        <row r="115">
          <cell r="D115" t="str">
            <v>813</v>
          </cell>
          <cell r="E115" t="str">
            <v>Portsmouth UA</v>
          </cell>
          <cell r="F115">
            <v>294</v>
          </cell>
          <cell r="G115">
            <v>705</v>
          </cell>
          <cell r="H115">
            <v>35</v>
          </cell>
          <cell r="I115">
            <v>1034</v>
          </cell>
        </row>
        <row r="116">
          <cell r="D116" t="str">
            <v>616</v>
          </cell>
          <cell r="E116" t="str">
            <v>Reading UA</v>
          </cell>
          <cell r="F116">
            <v>303</v>
          </cell>
          <cell r="G116">
            <v>181</v>
          </cell>
          <cell r="H116">
            <v>21</v>
          </cell>
          <cell r="I116">
            <v>505</v>
          </cell>
        </row>
        <row r="117">
          <cell r="D117" t="str">
            <v>617</v>
          </cell>
          <cell r="E117" t="str">
            <v>Slough UA</v>
          </cell>
          <cell r="F117">
            <v>239</v>
          </cell>
          <cell r="G117">
            <v>27</v>
          </cell>
          <cell r="H117">
            <v>14</v>
          </cell>
          <cell r="I117">
            <v>280</v>
          </cell>
        </row>
        <row r="118">
          <cell r="D118" t="str">
            <v>814</v>
          </cell>
          <cell r="E118" t="str">
            <v>Southampton UA</v>
          </cell>
          <cell r="F118">
            <v>528</v>
          </cell>
          <cell r="G118">
            <v>422</v>
          </cell>
          <cell r="H118">
            <v>124</v>
          </cell>
          <cell r="I118">
            <v>1074</v>
          </cell>
        </row>
        <row r="119">
          <cell r="D119" t="str">
            <v>805</v>
          </cell>
          <cell r="E119" t="str">
            <v>Surrey</v>
          </cell>
          <cell r="F119">
            <v>1878</v>
          </cell>
          <cell r="G119">
            <v>615</v>
          </cell>
          <cell r="H119">
            <v>117</v>
          </cell>
          <cell r="I119">
            <v>2610</v>
          </cell>
        </row>
        <row r="120">
          <cell r="D120" t="str">
            <v>615</v>
          </cell>
          <cell r="E120" t="str">
            <v>West Berkshire UA</v>
          </cell>
          <cell r="F120">
            <v>347</v>
          </cell>
          <cell r="G120">
            <v>87</v>
          </cell>
          <cell r="H120">
            <v>387</v>
          </cell>
          <cell r="I120">
            <v>821</v>
          </cell>
        </row>
        <row r="121">
          <cell r="D121" t="str">
            <v>807</v>
          </cell>
          <cell r="E121" t="str">
            <v>West Sussex</v>
          </cell>
          <cell r="F121">
            <v>2054</v>
          </cell>
          <cell r="G121">
            <v>686</v>
          </cell>
          <cell r="H121">
            <v>69</v>
          </cell>
          <cell r="I121">
            <v>2809</v>
          </cell>
        </row>
        <row r="122">
          <cell r="D122" t="str">
            <v>618</v>
          </cell>
          <cell r="E122" t="str">
            <v>Windsor &amp; Maidenhead UA</v>
          </cell>
          <cell r="F122">
            <v>281</v>
          </cell>
          <cell r="G122">
            <v>76</v>
          </cell>
          <cell r="H122">
            <v>9</v>
          </cell>
          <cell r="I122">
            <v>366</v>
          </cell>
        </row>
        <row r="123">
          <cell r="D123" t="str">
            <v>619</v>
          </cell>
          <cell r="E123" t="str">
            <v>Wokingham UA</v>
          </cell>
          <cell r="F123">
            <v>162</v>
          </cell>
          <cell r="G123">
            <v>67</v>
          </cell>
          <cell r="H123">
            <v>33</v>
          </cell>
          <cell r="I123">
            <v>262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250</v>
          </cell>
          <cell r="G124">
            <v>259</v>
          </cell>
          <cell r="H124">
            <v>2</v>
          </cell>
          <cell r="I124">
            <v>511</v>
          </cell>
        </row>
        <row r="125">
          <cell r="D125" t="str">
            <v>810</v>
          </cell>
          <cell r="E125" t="str">
            <v>Bournemouth UA</v>
          </cell>
          <cell r="F125">
            <v>666</v>
          </cell>
          <cell r="G125">
            <v>61</v>
          </cell>
          <cell r="H125">
            <v>50</v>
          </cell>
          <cell r="I125">
            <v>777</v>
          </cell>
        </row>
        <row r="126">
          <cell r="D126" t="str">
            <v>909</v>
          </cell>
          <cell r="E126" t="str">
            <v>Bristol UA</v>
          </cell>
          <cell r="F126">
            <v>517</v>
          </cell>
          <cell r="G126">
            <v>885</v>
          </cell>
          <cell r="H126">
            <v>228</v>
          </cell>
          <cell r="I126">
            <v>1630</v>
          </cell>
        </row>
        <row r="127">
          <cell r="D127" t="str">
            <v>902</v>
          </cell>
          <cell r="E127" t="str">
            <v>Cornwall</v>
          </cell>
          <cell r="F127">
            <v>2195</v>
          </cell>
          <cell r="G127">
            <v>1962</v>
          </cell>
          <cell r="H127">
            <v>110</v>
          </cell>
          <cell r="I127">
            <v>4267</v>
          </cell>
        </row>
        <row r="128">
          <cell r="D128" t="str">
            <v>912</v>
          </cell>
          <cell r="E128" t="str">
            <v>Devon</v>
          </cell>
          <cell r="F128">
            <v>2764</v>
          </cell>
          <cell r="G128">
            <v>1161</v>
          </cell>
          <cell r="H128">
            <v>263</v>
          </cell>
          <cell r="I128">
            <v>4188</v>
          </cell>
        </row>
        <row r="129">
          <cell r="D129" t="str">
            <v>809</v>
          </cell>
          <cell r="E129" t="str">
            <v>Dorset</v>
          </cell>
          <cell r="F129">
            <v>975</v>
          </cell>
          <cell r="G129">
            <v>683</v>
          </cell>
          <cell r="H129">
            <v>63</v>
          </cell>
          <cell r="I129">
            <v>1721</v>
          </cell>
        </row>
        <row r="130">
          <cell r="D130" t="str">
            <v>904</v>
          </cell>
          <cell r="E130" t="str">
            <v>Gloucestershire</v>
          </cell>
          <cell r="F130">
            <v>828</v>
          </cell>
          <cell r="G130">
            <v>772</v>
          </cell>
          <cell r="H130">
            <v>183</v>
          </cell>
          <cell r="I130">
            <v>1783</v>
          </cell>
        </row>
        <row r="131">
          <cell r="D131" t="str">
            <v>910</v>
          </cell>
          <cell r="E131" t="str">
            <v>North Somerset UA</v>
          </cell>
          <cell r="F131">
            <v>501</v>
          </cell>
          <cell r="G131">
            <v>176</v>
          </cell>
          <cell r="H131">
            <v>47</v>
          </cell>
          <cell r="I131">
            <v>724</v>
          </cell>
        </row>
        <row r="132">
          <cell r="D132" t="str">
            <v>913</v>
          </cell>
          <cell r="E132" t="str">
            <v>Plymouth UA</v>
          </cell>
          <cell r="F132">
            <v>1165</v>
          </cell>
          <cell r="G132">
            <v>554</v>
          </cell>
          <cell r="H132">
            <v>39</v>
          </cell>
          <cell r="I132">
            <v>1758</v>
          </cell>
        </row>
        <row r="133">
          <cell r="D133" t="str">
            <v>811</v>
          </cell>
          <cell r="E133" t="str">
            <v>Poole UA</v>
          </cell>
          <cell r="F133">
            <v>413</v>
          </cell>
          <cell r="G133">
            <v>20</v>
          </cell>
          <cell r="H133">
            <v>25</v>
          </cell>
          <cell r="I133">
            <v>458</v>
          </cell>
        </row>
        <row r="134">
          <cell r="D134" t="str">
            <v>905</v>
          </cell>
          <cell r="E134" t="str">
            <v>Somerset</v>
          </cell>
          <cell r="F134">
            <v>1010</v>
          </cell>
          <cell r="G134">
            <v>967</v>
          </cell>
          <cell r="H134">
            <v>209</v>
          </cell>
          <cell r="I134">
            <v>2186</v>
          </cell>
        </row>
        <row r="135">
          <cell r="D135" t="str">
            <v>911</v>
          </cell>
          <cell r="E135" t="str">
            <v>South Gloucestershire UA</v>
          </cell>
          <cell r="F135">
            <v>213</v>
          </cell>
          <cell r="G135">
            <v>187</v>
          </cell>
          <cell r="H135">
            <v>43</v>
          </cell>
          <cell r="I135">
            <v>443</v>
          </cell>
        </row>
        <row r="136">
          <cell r="D136" t="str">
            <v>819</v>
          </cell>
          <cell r="E136" t="str">
            <v>Swindon UA</v>
          </cell>
          <cell r="F136">
            <v>410</v>
          </cell>
          <cell r="G136">
            <v>524</v>
          </cell>
          <cell r="H136">
            <v>59</v>
          </cell>
          <cell r="I136">
            <v>993</v>
          </cell>
        </row>
        <row r="137">
          <cell r="D137" t="str">
            <v>914</v>
          </cell>
          <cell r="E137" t="str">
            <v>Torbay UA</v>
          </cell>
          <cell r="F137">
            <v>127</v>
          </cell>
          <cell r="G137">
            <v>40</v>
          </cell>
          <cell r="H137">
            <v>0</v>
          </cell>
          <cell r="I137">
            <v>167</v>
          </cell>
        </row>
        <row r="138">
          <cell r="D138" t="str">
            <v>817</v>
          </cell>
          <cell r="E138" t="str">
            <v>Wiltshire</v>
          </cell>
          <cell r="F138">
            <v>1384</v>
          </cell>
          <cell r="G138">
            <v>1120</v>
          </cell>
          <cell r="H138">
            <v>163</v>
          </cell>
          <cell r="I138">
            <v>2667</v>
          </cell>
        </row>
        <row r="139">
          <cell r="D139" t="str">
            <v>406</v>
          </cell>
          <cell r="E139" t="str">
            <v>Birmingham</v>
          </cell>
          <cell r="F139">
            <v>2069</v>
          </cell>
          <cell r="G139">
            <v>2654</v>
          </cell>
          <cell r="H139">
            <v>345</v>
          </cell>
          <cell r="I139">
            <v>5068</v>
          </cell>
        </row>
        <row r="140">
          <cell r="D140" t="str">
            <v>407</v>
          </cell>
          <cell r="E140" t="str">
            <v>Coventry</v>
          </cell>
          <cell r="F140">
            <v>1408</v>
          </cell>
          <cell r="G140">
            <v>216</v>
          </cell>
          <cell r="H140">
            <v>287</v>
          </cell>
          <cell r="I140">
            <v>1911</v>
          </cell>
        </row>
        <row r="141">
          <cell r="D141" t="str">
            <v>408</v>
          </cell>
          <cell r="E141" t="str">
            <v>Dudley</v>
          </cell>
          <cell r="F141">
            <v>241</v>
          </cell>
          <cell r="G141">
            <v>491</v>
          </cell>
          <cell r="H141">
            <v>58</v>
          </cell>
          <cell r="I141">
            <v>790</v>
          </cell>
        </row>
        <row r="142">
          <cell r="D142" t="str">
            <v>415</v>
          </cell>
          <cell r="E142" t="str">
            <v>Herefordshire UA</v>
          </cell>
          <cell r="F142">
            <v>337</v>
          </cell>
          <cell r="G142">
            <v>159</v>
          </cell>
          <cell r="H142">
            <v>0</v>
          </cell>
          <cell r="I142">
            <v>496</v>
          </cell>
        </row>
        <row r="143">
          <cell r="D143" t="str">
            <v>409</v>
          </cell>
          <cell r="E143" t="str">
            <v>Sandwell</v>
          </cell>
          <cell r="F143">
            <v>226</v>
          </cell>
          <cell r="G143">
            <v>235</v>
          </cell>
          <cell r="H143">
            <v>54</v>
          </cell>
          <cell r="I143">
            <v>515</v>
          </cell>
        </row>
        <row r="144">
          <cell r="D144" t="str">
            <v>417</v>
          </cell>
          <cell r="E144" t="str">
            <v>Shropshire</v>
          </cell>
          <cell r="F144">
            <v>372</v>
          </cell>
          <cell r="G144">
            <v>315</v>
          </cell>
          <cell r="H144">
            <v>118</v>
          </cell>
          <cell r="I144">
            <v>805</v>
          </cell>
        </row>
        <row r="145">
          <cell r="D145" t="str">
            <v>410</v>
          </cell>
          <cell r="E145" t="str">
            <v>Solihull</v>
          </cell>
          <cell r="F145">
            <v>516</v>
          </cell>
          <cell r="G145">
            <v>439</v>
          </cell>
          <cell r="H145">
            <v>44</v>
          </cell>
          <cell r="I145">
            <v>999</v>
          </cell>
        </row>
        <row r="146">
          <cell r="D146" t="str">
            <v>413</v>
          </cell>
          <cell r="E146" t="str">
            <v>Staffordshire</v>
          </cell>
          <cell r="F146">
            <v>1782</v>
          </cell>
          <cell r="G146">
            <v>1867</v>
          </cell>
          <cell r="H146">
            <v>123</v>
          </cell>
          <cell r="I146">
            <v>3772</v>
          </cell>
        </row>
        <row r="147">
          <cell r="D147" t="str">
            <v>414</v>
          </cell>
          <cell r="E147" t="str">
            <v>Stoke-On-Trent UA</v>
          </cell>
          <cell r="F147">
            <v>1392</v>
          </cell>
          <cell r="G147">
            <v>291</v>
          </cell>
          <cell r="H147">
            <v>79</v>
          </cell>
          <cell r="I147">
            <v>1762</v>
          </cell>
        </row>
        <row r="148">
          <cell r="D148" t="str">
            <v>418</v>
          </cell>
          <cell r="E148" t="str">
            <v>Telford &amp; Wrekin UA</v>
          </cell>
          <cell r="F148">
            <v>168</v>
          </cell>
          <cell r="G148">
            <v>79</v>
          </cell>
          <cell r="H148">
            <v>47</v>
          </cell>
          <cell r="I148">
            <v>294</v>
          </cell>
        </row>
        <row r="149">
          <cell r="D149" t="str">
            <v>411</v>
          </cell>
          <cell r="E149" t="str">
            <v>Walsall</v>
          </cell>
          <cell r="F149">
            <v>186</v>
          </cell>
          <cell r="G149">
            <v>371</v>
          </cell>
          <cell r="H149">
            <v>42</v>
          </cell>
          <cell r="I149">
            <v>599</v>
          </cell>
        </row>
        <row r="150">
          <cell r="D150" t="str">
            <v>404</v>
          </cell>
          <cell r="E150" t="str">
            <v>Warwickshire</v>
          </cell>
          <cell r="F150">
            <v>899</v>
          </cell>
          <cell r="G150">
            <v>1565</v>
          </cell>
          <cell r="H150">
            <v>33</v>
          </cell>
          <cell r="I150">
            <v>2497</v>
          </cell>
        </row>
        <row r="151">
          <cell r="D151" t="str">
            <v>412</v>
          </cell>
          <cell r="E151" t="str">
            <v>Wolverhampton</v>
          </cell>
          <cell r="F151">
            <v>354</v>
          </cell>
          <cell r="G151">
            <v>391</v>
          </cell>
          <cell r="H151">
            <v>22</v>
          </cell>
          <cell r="I151">
            <v>767</v>
          </cell>
        </row>
        <row r="152">
          <cell r="D152" t="str">
            <v>416</v>
          </cell>
          <cell r="E152" t="str">
            <v>Worcestershire</v>
          </cell>
          <cell r="F152">
            <v>973</v>
          </cell>
          <cell r="G152">
            <v>672</v>
          </cell>
          <cell r="H152">
            <v>728</v>
          </cell>
          <cell r="I152">
            <v>2373</v>
          </cell>
        </row>
        <row r="153">
          <cell r="D153" t="str">
            <v>204</v>
          </cell>
          <cell r="E153" t="str">
            <v>Barnsley</v>
          </cell>
          <cell r="F153">
            <v>48</v>
          </cell>
          <cell r="G153">
            <v>4</v>
          </cell>
          <cell r="H153">
            <v>0</v>
          </cell>
          <cell r="I153">
            <v>52</v>
          </cell>
        </row>
        <row r="154">
          <cell r="D154" t="str">
            <v>209</v>
          </cell>
          <cell r="E154" t="str">
            <v>Bradford</v>
          </cell>
          <cell r="F154">
            <v>164</v>
          </cell>
          <cell r="G154">
            <v>60</v>
          </cell>
          <cell r="H154">
            <v>0</v>
          </cell>
          <cell r="I154">
            <v>224</v>
          </cell>
        </row>
        <row r="155">
          <cell r="D155" t="str">
            <v>210</v>
          </cell>
          <cell r="E155" t="str">
            <v>Calderdale</v>
          </cell>
          <cell r="F155">
            <v>79</v>
          </cell>
          <cell r="G155">
            <v>204</v>
          </cell>
          <cell r="H155">
            <v>75</v>
          </cell>
          <cell r="I155">
            <v>358</v>
          </cell>
        </row>
        <row r="156">
          <cell r="D156" t="str">
            <v>205</v>
          </cell>
          <cell r="E156" t="str">
            <v>Doncaster</v>
          </cell>
          <cell r="F156">
            <v>171</v>
          </cell>
          <cell r="G156">
            <v>256</v>
          </cell>
          <cell r="H156">
            <v>73</v>
          </cell>
          <cell r="I156">
            <v>500</v>
          </cell>
        </row>
        <row r="157">
          <cell r="D157" t="str">
            <v>214</v>
          </cell>
          <cell r="E157" t="str">
            <v>East Riding Of Yorkshire UA</v>
          </cell>
          <cell r="F157">
            <v>544</v>
          </cell>
          <cell r="G157">
            <v>419</v>
          </cell>
          <cell r="H157">
            <v>72</v>
          </cell>
          <cell r="I157">
            <v>1035</v>
          </cell>
        </row>
        <row r="158">
          <cell r="D158" t="str">
            <v>215</v>
          </cell>
          <cell r="E158" t="str">
            <v>Kingston Upon Hull UA</v>
          </cell>
          <cell r="F158">
            <v>306</v>
          </cell>
          <cell r="G158">
            <v>222</v>
          </cell>
          <cell r="H158">
            <v>0</v>
          </cell>
          <cell r="I158">
            <v>528</v>
          </cell>
        </row>
        <row r="159">
          <cell r="D159" t="str">
            <v>211</v>
          </cell>
          <cell r="E159" t="str">
            <v>Kirklees</v>
          </cell>
          <cell r="F159">
            <v>567</v>
          </cell>
          <cell r="G159">
            <v>173</v>
          </cell>
          <cell r="H159">
            <v>121</v>
          </cell>
          <cell r="I159">
            <v>861</v>
          </cell>
        </row>
        <row r="160">
          <cell r="D160" t="str">
            <v>212</v>
          </cell>
          <cell r="E160" t="str">
            <v>Leeds</v>
          </cell>
          <cell r="F160">
            <v>1703</v>
          </cell>
          <cell r="G160">
            <v>859</v>
          </cell>
          <cell r="H160">
            <v>31</v>
          </cell>
          <cell r="I160">
            <v>2593</v>
          </cell>
        </row>
        <row r="161">
          <cell r="D161" t="str">
            <v>216</v>
          </cell>
          <cell r="E161" t="str">
            <v>North East Lincolnshire UA</v>
          </cell>
          <cell r="F161">
            <v>336</v>
          </cell>
          <cell r="G161">
            <v>59</v>
          </cell>
          <cell r="H161">
            <v>40</v>
          </cell>
          <cell r="I161">
            <v>435</v>
          </cell>
        </row>
        <row r="162">
          <cell r="D162" t="str">
            <v>217</v>
          </cell>
          <cell r="E162" t="str">
            <v>North Lincolnshire UA</v>
          </cell>
          <cell r="F162">
            <v>153</v>
          </cell>
          <cell r="G162">
            <v>39</v>
          </cell>
          <cell r="H162">
            <v>41</v>
          </cell>
          <cell r="I162">
            <v>233</v>
          </cell>
        </row>
        <row r="163">
          <cell r="D163" t="str">
            <v>218</v>
          </cell>
          <cell r="E163" t="str">
            <v>North Yorkshire</v>
          </cell>
          <cell r="F163">
            <v>931</v>
          </cell>
          <cell r="G163">
            <v>932</v>
          </cell>
          <cell r="H163">
            <v>98</v>
          </cell>
          <cell r="I163">
            <v>1961</v>
          </cell>
        </row>
        <row r="164">
          <cell r="D164" t="str">
            <v>206</v>
          </cell>
          <cell r="E164" t="str">
            <v>Rotherham</v>
          </cell>
          <cell r="F164">
            <v>825</v>
          </cell>
          <cell r="G164">
            <v>181</v>
          </cell>
          <cell r="H164">
            <v>28</v>
          </cell>
          <cell r="I164">
            <v>1034</v>
          </cell>
        </row>
        <row r="165">
          <cell r="D165" t="str">
            <v>207</v>
          </cell>
          <cell r="E165" t="str">
            <v>Sheffield</v>
          </cell>
          <cell r="F165">
            <v>1664</v>
          </cell>
          <cell r="G165">
            <v>1335</v>
          </cell>
          <cell r="H165">
            <v>239</v>
          </cell>
          <cell r="I165">
            <v>3238</v>
          </cell>
        </row>
        <row r="166">
          <cell r="D166" t="str">
            <v>213</v>
          </cell>
          <cell r="E166" t="str">
            <v>Wakefield</v>
          </cell>
          <cell r="F166">
            <v>748</v>
          </cell>
          <cell r="G166">
            <v>18</v>
          </cell>
          <cell r="H166">
            <v>0</v>
          </cell>
          <cell r="I166">
            <v>766</v>
          </cell>
        </row>
        <row r="167">
          <cell r="D167" t="str">
            <v>219</v>
          </cell>
          <cell r="E167" t="str">
            <v>York UA</v>
          </cell>
          <cell r="F167">
            <v>393</v>
          </cell>
          <cell r="G167">
            <v>232</v>
          </cell>
          <cell r="H167">
            <v>27</v>
          </cell>
          <cell r="I167">
            <v>652</v>
          </cell>
        </row>
        <row r="168"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D169" t="str">
            <v>9900</v>
          </cell>
          <cell r="E169" t="str">
            <v>Resident In Wales</v>
          </cell>
          <cell r="F169">
            <v>438</v>
          </cell>
          <cell r="G169">
            <v>292</v>
          </cell>
          <cell r="H169">
            <v>7</v>
          </cell>
          <cell r="I169">
            <v>737</v>
          </cell>
        </row>
        <row r="170">
          <cell r="D170" t="str">
            <v>9902</v>
          </cell>
          <cell r="E170" t="str">
            <v>Resident outside GB</v>
          </cell>
          <cell r="F170">
            <v>43</v>
          </cell>
          <cell r="G170">
            <v>0</v>
          </cell>
          <cell r="H170">
            <v>0</v>
          </cell>
          <cell r="I170">
            <v>43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98223</v>
          </cell>
          <cell r="G15">
            <v>67190</v>
          </cell>
          <cell r="H15">
            <v>12629</v>
          </cell>
          <cell r="I15">
            <v>178042</v>
          </cell>
        </row>
        <row r="17">
          <cell r="D17" t="str">
            <v>507</v>
          </cell>
          <cell r="E17" t="str">
            <v>Derby UA</v>
          </cell>
          <cell r="F17">
            <v>295</v>
          </cell>
          <cell r="G17">
            <v>47</v>
          </cell>
          <cell r="H17">
            <v>0</v>
          </cell>
          <cell r="I17">
            <v>342</v>
          </cell>
        </row>
        <row r="18">
          <cell r="D18" t="str">
            <v>506</v>
          </cell>
          <cell r="E18" t="str">
            <v>Derbyshire</v>
          </cell>
          <cell r="F18">
            <v>988</v>
          </cell>
          <cell r="G18">
            <v>541</v>
          </cell>
          <cell r="H18">
            <v>24</v>
          </cell>
          <cell r="I18">
            <v>1553</v>
          </cell>
        </row>
        <row r="19">
          <cell r="D19" t="str">
            <v>509</v>
          </cell>
          <cell r="E19" t="str">
            <v>Leicester UA</v>
          </cell>
          <cell r="F19">
            <v>445</v>
          </cell>
          <cell r="G19">
            <v>114</v>
          </cell>
          <cell r="H19">
            <v>142</v>
          </cell>
          <cell r="I19">
            <v>701</v>
          </cell>
        </row>
        <row r="20">
          <cell r="D20" t="str">
            <v>508</v>
          </cell>
          <cell r="E20" t="str">
            <v>Leicestershire</v>
          </cell>
          <cell r="F20">
            <v>1216</v>
          </cell>
          <cell r="G20">
            <v>317</v>
          </cell>
          <cell r="H20">
            <v>206</v>
          </cell>
          <cell r="I20">
            <v>1739</v>
          </cell>
        </row>
        <row r="21">
          <cell r="D21" t="str">
            <v>503</v>
          </cell>
          <cell r="E21" t="str">
            <v>Lincolnshire</v>
          </cell>
          <cell r="F21">
            <v>1606</v>
          </cell>
          <cell r="G21">
            <v>315</v>
          </cell>
          <cell r="H21">
            <v>430</v>
          </cell>
          <cell r="I21">
            <v>2351</v>
          </cell>
        </row>
        <row r="22">
          <cell r="D22" t="str">
            <v>504</v>
          </cell>
          <cell r="E22" t="str">
            <v>Northamptonshire</v>
          </cell>
          <cell r="F22">
            <v>2856</v>
          </cell>
          <cell r="G22">
            <v>2291</v>
          </cell>
          <cell r="H22">
            <v>561</v>
          </cell>
          <cell r="I22">
            <v>5708</v>
          </cell>
        </row>
        <row r="23">
          <cell r="D23" t="str">
            <v>512</v>
          </cell>
          <cell r="E23" t="str">
            <v>Nottingham UA</v>
          </cell>
          <cell r="F23">
            <v>1074</v>
          </cell>
          <cell r="G23">
            <v>294</v>
          </cell>
          <cell r="H23">
            <v>0</v>
          </cell>
          <cell r="I23">
            <v>1368</v>
          </cell>
        </row>
        <row r="24">
          <cell r="D24" t="str">
            <v>511</v>
          </cell>
          <cell r="E24" t="str">
            <v>Nottinghamshire</v>
          </cell>
          <cell r="F24">
            <v>1222</v>
          </cell>
          <cell r="G24">
            <v>130</v>
          </cell>
          <cell r="H24">
            <v>86</v>
          </cell>
          <cell r="I24">
            <v>1438</v>
          </cell>
        </row>
        <row r="25">
          <cell r="D25" t="str">
            <v>510</v>
          </cell>
          <cell r="E25" t="str">
            <v>Rutland UA</v>
          </cell>
          <cell r="F25">
            <v>88</v>
          </cell>
          <cell r="G25">
            <v>7</v>
          </cell>
          <cell r="H25">
            <v>0</v>
          </cell>
          <cell r="I25">
            <v>95</v>
          </cell>
        </row>
        <row r="26">
          <cell r="D26" t="str">
            <v>00KB</v>
          </cell>
          <cell r="E26" t="str">
            <v>Bedford</v>
          </cell>
          <cell r="F26">
            <v>179</v>
          </cell>
          <cell r="G26">
            <v>11</v>
          </cell>
          <cell r="H26">
            <v>17</v>
          </cell>
          <cell r="I26">
            <v>207</v>
          </cell>
        </row>
        <row r="27">
          <cell r="D27" t="str">
            <v>623</v>
          </cell>
          <cell r="E27" t="str">
            <v>Cambridgeshire</v>
          </cell>
          <cell r="F27">
            <v>1614</v>
          </cell>
          <cell r="G27">
            <v>813</v>
          </cell>
          <cell r="H27">
            <v>241</v>
          </cell>
          <cell r="I27">
            <v>2668</v>
          </cell>
        </row>
        <row r="28">
          <cell r="D28" t="str">
            <v>00KC</v>
          </cell>
          <cell r="E28" t="str">
            <v>Central Bedfordshire</v>
          </cell>
          <cell r="F28">
            <v>301</v>
          </cell>
          <cell r="G28">
            <v>100</v>
          </cell>
          <cell r="H28">
            <v>8</v>
          </cell>
          <cell r="I28">
            <v>409</v>
          </cell>
        </row>
        <row r="29">
          <cell r="D29" t="str">
            <v>620</v>
          </cell>
          <cell r="E29" t="str">
            <v>Essex</v>
          </cell>
          <cell r="F29">
            <v>1729</v>
          </cell>
          <cell r="G29">
            <v>1063</v>
          </cell>
          <cell r="H29">
            <v>99</v>
          </cell>
          <cell r="I29">
            <v>2891</v>
          </cell>
        </row>
        <row r="30">
          <cell r="D30" t="str">
            <v>606</v>
          </cell>
          <cell r="E30" t="str">
            <v>Hertfordshire</v>
          </cell>
          <cell r="F30">
            <v>3010</v>
          </cell>
          <cell r="G30">
            <v>1812</v>
          </cell>
          <cell r="H30">
            <v>98</v>
          </cell>
          <cell r="I30">
            <v>4920</v>
          </cell>
        </row>
        <row r="31">
          <cell r="D31" t="str">
            <v>611</v>
          </cell>
          <cell r="E31" t="str">
            <v>Luton UA</v>
          </cell>
          <cell r="F31">
            <v>73</v>
          </cell>
          <cell r="G31">
            <v>15</v>
          </cell>
          <cell r="H31">
            <v>60</v>
          </cell>
          <cell r="I31">
            <v>148</v>
          </cell>
        </row>
        <row r="32">
          <cell r="D32" t="str">
            <v>607</v>
          </cell>
          <cell r="E32" t="str">
            <v>Norfolk</v>
          </cell>
          <cell r="F32">
            <v>1274</v>
          </cell>
          <cell r="G32">
            <v>1201</v>
          </cell>
          <cell r="H32">
            <v>46</v>
          </cell>
          <cell r="I32">
            <v>2521</v>
          </cell>
        </row>
        <row r="33">
          <cell r="D33" t="str">
            <v>624</v>
          </cell>
          <cell r="E33" t="str">
            <v>Peterborough UA</v>
          </cell>
          <cell r="F33">
            <v>670</v>
          </cell>
          <cell r="G33">
            <v>1</v>
          </cell>
          <cell r="H33">
            <v>4</v>
          </cell>
          <cell r="I33">
            <v>675</v>
          </cell>
        </row>
        <row r="34">
          <cell r="D34" t="str">
            <v>621</v>
          </cell>
          <cell r="E34" t="str">
            <v>Southend UA</v>
          </cell>
          <cell r="F34">
            <v>315</v>
          </cell>
          <cell r="G34">
            <v>25</v>
          </cell>
          <cell r="H34">
            <v>0</v>
          </cell>
          <cell r="I34">
            <v>340</v>
          </cell>
        </row>
        <row r="35">
          <cell r="D35" t="str">
            <v>609</v>
          </cell>
          <cell r="E35" t="str">
            <v>Suffolk</v>
          </cell>
          <cell r="F35">
            <v>1403</v>
          </cell>
          <cell r="G35">
            <v>942</v>
          </cell>
          <cell r="H35">
            <v>483</v>
          </cell>
          <cell r="I35">
            <v>2828</v>
          </cell>
        </row>
        <row r="36">
          <cell r="D36" t="str">
            <v>622</v>
          </cell>
          <cell r="E36" t="str">
            <v>Thurrock UA</v>
          </cell>
          <cell r="F36">
            <v>134</v>
          </cell>
          <cell r="G36">
            <v>110</v>
          </cell>
          <cell r="H36">
            <v>35</v>
          </cell>
          <cell r="I36">
            <v>279</v>
          </cell>
        </row>
        <row r="37">
          <cell r="D37" t="str">
            <v>716</v>
          </cell>
          <cell r="E37" t="str">
            <v>Barking &amp; Dagenham</v>
          </cell>
          <cell r="F37">
            <v>111</v>
          </cell>
          <cell r="G37">
            <v>9</v>
          </cell>
          <cell r="H37">
            <v>37</v>
          </cell>
          <cell r="I37">
            <v>157</v>
          </cell>
        </row>
        <row r="38">
          <cell r="D38" t="str">
            <v>717</v>
          </cell>
          <cell r="E38" t="str">
            <v>Barnet</v>
          </cell>
          <cell r="F38">
            <v>390</v>
          </cell>
          <cell r="G38">
            <v>616</v>
          </cell>
          <cell r="H38">
            <v>104</v>
          </cell>
          <cell r="I38">
            <v>1110</v>
          </cell>
        </row>
        <row r="39">
          <cell r="D39" t="str">
            <v>718</v>
          </cell>
          <cell r="E39" t="str">
            <v>Bexley</v>
          </cell>
          <cell r="F39">
            <v>217</v>
          </cell>
          <cell r="G39">
            <v>73</v>
          </cell>
          <cell r="H39">
            <v>0</v>
          </cell>
          <cell r="I39">
            <v>290</v>
          </cell>
        </row>
        <row r="40">
          <cell r="D40" t="str">
            <v>719</v>
          </cell>
          <cell r="E40" t="str">
            <v>Brent</v>
          </cell>
          <cell r="F40">
            <v>345</v>
          </cell>
          <cell r="G40">
            <v>68</v>
          </cell>
          <cell r="H40">
            <v>0</v>
          </cell>
          <cell r="I40">
            <v>413</v>
          </cell>
        </row>
        <row r="41">
          <cell r="D41" t="str">
            <v>720</v>
          </cell>
          <cell r="E41" t="str">
            <v>Bromley</v>
          </cell>
          <cell r="F41">
            <v>94</v>
          </cell>
          <cell r="G41">
            <v>388</v>
          </cell>
          <cell r="H41">
            <v>8</v>
          </cell>
          <cell r="I41">
            <v>490</v>
          </cell>
        </row>
        <row r="42">
          <cell r="D42" t="str">
            <v>702</v>
          </cell>
          <cell r="E42" t="str">
            <v>Camden</v>
          </cell>
          <cell r="F42">
            <v>187</v>
          </cell>
          <cell r="G42">
            <v>360</v>
          </cell>
          <cell r="H42">
            <v>0</v>
          </cell>
          <cell r="I42">
            <v>547</v>
          </cell>
        </row>
        <row r="43">
          <cell r="D43" t="str">
            <v>714</v>
          </cell>
          <cell r="E43" t="str">
            <v>City Of London</v>
          </cell>
          <cell r="F43">
            <v>31</v>
          </cell>
          <cell r="G43">
            <v>0</v>
          </cell>
          <cell r="H43">
            <v>0</v>
          </cell>
          <cell r="I43">
            <v>31</v>
          </cell>
        </row>
        <row r="44">
          <cell r="D44" t="str">
            <v>721</v>
          </cell>
          <cell r="E44" t="str">
            <v>Croydon</v>
          </cell>
          <cell r="F44">
            <v>460</v>
          </cell>
          <cell r="G44">
            <v>420</v>
          </cell>
          <cell r="H44">
            <v>0</v>
          </cell>
          <cell r="I44">
            <v>880</v>
          </cell>
        </row>
        <row r="45">
          <cell r="D45" t="str">
            <v>722</v>
          </cell>
          <cell r="E45" t="str">
            <v>Ealing</v>
          </cell>
          <cell r="F45">
            <v>416</v>
          </cell>
          <cell r="G45">
            <v>724</v>
          </cell>
          <cell r="H45">
            <v>60</v>
          </cell>
          <cell r="I45">
            <v>1200</v>
          </cell>
        </row>
        <row r="46">
          <cell r="D46" t="str">
            <v>723</v>
          </cell>
          <cell r="E46" t="str">
            <v>Enfield</v>
          </cell>
          <cell r="F46">
            <v>372</v>
          </cell>
          <cell r="G46">
            <v>171</v>
          </cell>
          <cell r="H46">
            <v>30</v>
          </cell>
          <cell r="I46">
            <v>573</v>
          </cell>
        </row>
        <row r="47">
          <cell r="D47" t="str">
            <v>703</v>
          </cell>
          <cell r="E47" t="str">
            <v>Greenwich</v>
          </cell>
          <cell r="F47">
            <v>116</v>
          </cell>
          <cell r="G47">
            <v>121</v>
          </cell>
          <cell r="H47">
            <v>0</v>
          </cell>
          <cell r="I47">
            <v>237</v>
          </cell>
        </row>
        <row r="48">
          <cell r="D48" t="str">
            <v>704</v>
          </cell>
          <cell r="E48" t="str">
            <v>Hackney</v>
          </cell>
          <cell r="F48">
            <v>318</v>
          </cell>
          <cell r="G48">
            <v>514</v>
          </cell>
          <cell r="H48">
            <v>11</v>
          </cell>
          <cell r="I48">
            <v>843</v>
          </cell>
        </row>
        <row r="49">
          <cell r="D49" t="str">
            <v>705</v>
          </cell>
          <cell r="E49" t="str">
            <v>Hammersmith &amp; Fulham</v>
          </cell>
          <cell r="F49">
            <v>225</v>
          </cell>
          <cell r="G49">
            <v>369</v>
          </cell>
          <cell r="H49">
            <v>63</v>
          </cell>
          <cell r="I49">
            <v>657</v>
          </cell>
        </row>
        <row r="50">
          <cell r="D50" t="str">
            <v>724</v>
          </cell>
          <cell r="E50" t="str">
            <v>Haringey</v>
          </cell>
          <cell r="F50">
            <v>203</v>
          </cell>
          <cell r="G50">
            <v>420</v>
          </cell>
          <cell r="H50">
            <v>5</v>
          </cell>
          <cell r="I50">
            <v>628</v>
          </cell>
        </row>
        <row r="51">
          <cell r="D51" t="str">
            <v>725</v>
          </cell>
          <cell r="E51" t="str">
            <v>Harrow</v>
          </cell>
          <cell r="F51">
            <v>389</v>
          </cell>
          <cell r="G51">
            <v>180</v>
          </cell>
          <cell r="H51">
            <v>44</v>
          </cell>
          <cell r="I51">
            <v>613</v>
          </cell>
        </row>
        <row r="52">
          <cell r="D52" t="str">
            <v>726</v>
          </cell>
          <cell r="E52" t="str">
            <v>Havering</v>
          </cell>
          <cell r="F52">
            <v>268</v>
          </cell>
          <cell r="G52">
            <v>39</v>
          </cell>
          <cell r="H52">
            <v>0</v>
          </cell>
          <cell r="I52">
            <v>307</v>
          </cell>
        </row>
        <row r="53">
          <cell r="D53" t="str">
            <v>727</v>
          </cell>
          <cell r="E53" t="str">
            <v>Hillingdon</v>
          </cell>
          <cell r="F53">
            <v>487</v>
          </cell>
          <cell r="G53">
            <v>229</v>
          </cell>
          <cell r="H53">
            <v>37</v>
          </cell>
          <cell r="I53">
            <v>753</v>
          </cell>
        </row>
        <row r="54">
          <cell r="D54" t="str">
            <v>728</v>
          </cell>
          <cell r="E54" t="str">
            <v>Hounslow</v>
          </cell>
          <cell r="F54">
            <v>209</v>
          </cell>
          <cell r="G54">
            <v>238</v>
          </cell>
          <cell r="H54">
            <v>30</v>
          </cell>
          <cell r="I54">
            <v>477</v>
          </cell>
        </row>
        <row r="55">
          <cell r="D55" t="str">
            <v>706</v>
          </cell>
          <cell r="E55" t="str">
            <v>Islington</v>
          </cell>
          <cell r="F55">
            <v>197</v>
          </cell>
          <cell r="G55">
            <v>229</v>
          </cell>
          <cell r="H55">
            <v>0</v>
          </cell>
          <cell r="I55">
            <v>426</v>
          </cell>
        </row>
        <row r="56">
          <cell r="D56" t="str">
            <v>707</v>
          </cell>
          <cell r="E56" t="str">
            <v>Kensington &amp; Chelsea</v>
          </cell>
          <cell r="F56">
            <v>324</v>
          </cell>
          <cell r="G56">
            <v>15</v>
          </cell>
          <cell r="H56">
            <v>0</v>
          </cell>
          <cell r="I56">
            <v>339</v>
          </cell>
        </row>
        <row r="57">
          <cell r="D57" t="str">
            <v>729</v>
          </cell>
          <cell r="E57" t="str">
            <v>Kingston Upon Thames</v>
          </cell>
          <cell r="F57">
            <v>266</v>
          </cell>
          <cell r="G57">
            <v>60</v>
          </cell>
          <cell r="H57">
            <v>0</v>
          </cell>
          <cell r="I57">
            <v>326</v>
          </cell>
        </row>
        <row r="58">
          <cell r="D58" t="str">
            <v>708</v>
          </cell>
          <cell r="E58" t="str">
            <v>Lambeth</v>
          </cell>
          <cell r="F58">
            <v>432</v>
          </cell>
          <cell r="G58">
            <v>285</v>
          </cell>
          <cell r="H58">
            <v>30</v>
          </cell>
          <cell r="I58">
            <v>747</v>
          </cell>
        </row>
        <row r="59">
          <cell r="D59" t="str">
            <v>709</v>
          </cell>
          <cell r="E59" t="str">
            <v>Lewisham</v>
          </cell>
          <cell r="F59">
            <v>319</v>
          </cell>
          <cell r="G59">
            <v>17</v>
          </cell>
          <cell r="H59">
            <v>11</v>
          </cell>
          <cell r="I59">
            <v>347</v>
          </cell>
        </row>
        <row r="60">
          <cell r="D60" t="str">
            <v>730</v>
          </cell>
          <cell r="E60" t="str">
            <v>Merton</v>
          </cell>
          <cell r="F60">
            <v>85</v>
          </cell>
          <cell r="G60">
            <v>137</v>
          </cell>
          <cell r="H60">
            <v>31</v>
          </cell>
          <cell r="I60">
            <v>253</v>
          </cell>
        </row>
        <row r="61">
          <cell r="D61" t="str">
            <v>731</v>
          </cell>
          <cell r="E61" t="str">
            <v>Newham</v>
          </cell>
          <cell r="F61">
            <v>131</v>
          </cell>
          <cell r="G61">
            <v>92</v>
          </cell>
          <cell r="H61">
            <v>0</v>
          </cell>
          <cell r="I61">
            <v>223</v>
          </cell>
        </row>
        <row r="62">
          <cell r="D62" t="str">
            <v>732</v>
          </cell>
          <cell r="E62" t="str">
            <v>Redbridge</v>
          </cell>
          <cell r="F62">
            <v>199</v>
          </cell>
          <cell r="G62">
            <v>73</v>
          </cell>
          <cell r="H62">
            <v>0</v>
          </cell>
          <cell r="I62">
            <v>272</v>
          </cell>
        </row>
        <row r="63">
          <cell r="D63" t="str">
            <v>733</v>
          </cell>
          <cell r="E63" t="str">
            <v>Richmond Upon Thames</v>
          </cell>
          <cell r="F63">
            <v>280</v>
          </cell>
          <cell r="G63">
            <v>135</v>
          </cell>
          <cell r="H63">
            <v>0</v>
          </cell>
          <cell r="I63">
            <v>415</v>
          </cell>
        </row>
        <row r="64">
          <cell r="D64" t="str">
            <v>710</v>
          </cell>
          <cell r="E64" t="str">
            <v>Southwark</v>
          </cell>
          <cell r="F64">
            <v>236</v>
          </cell>
          <cell r="G64">
            <v>100</v>
          </cell>
          <cell r="H64">
            <v>7</v>
          </cell>
          <cell r="I64">
            <v>343</v>
          </cell>
        </row>
        <row r="65">
          <cell r="D65" t="str">
            <v>734</v>
          </cell>
          <cell r="E65" t="str">
            <v>Sutton</v>
          </cell>
          <cell r="F65">
            <v>151</v>
          </cell>
          <cell r="G65">
            <v>160</v>
          </cell>
          <cell r="H65">
            <v>0</v>
          </cell>
          <cell r="I65">
            <v>311</v>
          </cell>
        </row>
        <row r="66">
          <cell r="D66" t="str">
            <v>711</v>
          </cell>
          <cell r="E66" t="str">
            <v>Tower Hamlets</v>
          </cell>
          <cell r="F66">
            <v>319</v>
          </cell>
          <cell r="G66">
            <v>53</v>
          </cell>
          <cell r="H66">
            <v>130</v>
          </cell>
          <cell r="I66">
            <v>502</v>
          </cell>
        </row>
        <row r="67">
          <cell r="D67" t="str">
            <v>735</v>
          </cell>
          <cell r="E67" t="str">
            <v>Waltham Forest</v>
          </cell>
          <cell r="F67">
            <v>285</v>
          </cell>
          <cell r="G67">
            <v>384</v>
          </cell>
          <cell r="H67">
            <v>0</v>
          </cell>
          <cell r="I67">
            <v>669</v>
          </cell>
        </row>
        <row r="68">
          <cell r="D68" t="str">
            <v>712</v>
          </cell>
          <cell r="E68" t="str">
            <v>Wandsworth</v>
          </cell>
          <cell r="F68">
            <v>252</v>
          </cell>
          <cell r="G68">
            <v>40</v>
          </cell>
          <cell r="H68">
            <v>0</v>
          </cell>
          <cell r="I68">
            <v>292</v>
          </cell>
        </row>
        <row r="69">
          <cell r="D69" t="str">
            <v>713</v>
          </cell>
          <cell r="E69" t="str">
            <v>Westminster</v>
          </cell>
          <cell r="F69">
            <v>150</v>
          </cell>
          <cell r="G69">
            <v>62</v>
          </cell>
          <cell r="H69">
            <v>0</v>
          </cell>
          <cell r="I69">
            <v>212</v>
          </cell>
        </row>
        <row r="70">
          <cell r="D70" t="str">
            <v>117</v>
          </cell>
          <cell r="E70" t="str">
            <v>Darlington UA</v>
          </cell>
          <cell r="F70">
            <v>33</v>
          </cell>
          <cell r="G70">
            <v>19</v>
          </cell>
          <cell r="H70">
            <v>30</v>
          </cell>
          <cell r="I70">
            <v>82</v>
          </cell>
        </row>
        <row r="71">
          <cell r="D71" t="str">
            <v>116</v>
          </cell>
          <cell r="E71" t="str">
            <v>Durham</v>
          </cell>
          <cell r="F71">
            <v>307</v>
          </cell>
          <cell r="G71">
            <v>76</v>
          </cell>
          <cell r="H71">
            <v>4</v>
          </cell>
          <cell r="I71">
            <v>387</v>
          </cell>
        </row>
        <row r="72">
          <cell r="D72" t="str">
            <v>106</v>
          </cell>
          <cell r="E72" t="str">
            <v>Gateshead</v>
          </cell>
          <cell r="F72">
            <v>157</v>
          </cell>
          <cell r="G72">
            <v>272</v>
          </cell>
          <cell r="H72">
            <v>0</v>
          </cell>
          <cell r="I72">
            <v>429</v>
          </cell>
        </row>
        <row r="73">
          <cell r="D73" t="str">
            <v>111</v>
          </cell>
          <cell r="E73" t="str">
            <v>Hartlepool UA</v>
          </cell>
          <cell r="F73">
            <v>342</v>
          </cell>
          <cell r="G73">
            <v>3</v>
          </cell>
          <cell r="H73">
            <v>0</v>
          </cell>
          <cell r="I73">
            <v>345</v>
          </cell>
        </row>
        <row r="74">
          <cell r="D74" t="str">
            <v>112</v>
          </cell>
          <cell r="E74" t="str">
            <v>Middlesbrough UA</v>
          </cell>
          <cell r="F74">
            <v>267</v>
          </cell>
          <cell r="G74">
            <v>104</v>
          </cell>
          <cell r="H74">
            <v>0</v>
          </cell>
          <cell r="I74">
            <v>371</v>
          </cell>
        </row>
        <row r="75">
          <cell r="D75" t="str">
            <v>107</v>
          </cell>
          <cell r="E75" t="str">
            <v>Newcastle Upon Tyne</v>
          </cell>
          <cell r="F75">
            <v>420</v>
          </cell>
          <cell r="G75">
            <v>20</v>
          </cell>
          <cell r="H75">
            <v>0</v>
          </cell>
          <cell r="I75">
            <v>440</v>
          </cell>
        </row>
        <row r="76">
          <cell r="D76" t="str">
            <v>108</v>
          </cell>
          <cell r="E76" t="str">
            <v>North Tyneside</v>
          </cell>
          <cell r="F76">
            <v>340</v>
          </cell>
          <cell r="G76">
            <v>100</v>
          </cell>
          <cell r="H76">
            <v>0</v>
          </cell>
          <cell r="I76">
            <v>440</v>
          </cell>
        </row>
        <row r="77">
          <cell r="D77" t="str">
            <v>104</v>
          </cell>
          <cell r="E77" t="str">
            <v>Northumberland</v>
          </cell>
          <cell r="F77">
            <v>181</v>
          </cell>
          <cell r="G77">
            <v>46</v>
          </cell>
          <cell r="H77">
            <v>0</v>
          </cell>
          <cell r="I77">
            <v>227</v>
          </cell>
        </row>
        <row r="78">
          <cell r="D78" t="str">
            <v>113</v>
          </cell>
          <cell r="E78" t="str">
            <v>Redcar &amp; Cleveland UA</v>
          </cell>
          <cell r="F78">
            <v>315</v>
          </cell>
          <cell r="G78">
            <v>102</v>
          </cell>
          <cell r="H78">
            <v>61</v>
          </cell>
          <cell r="I78">
            <v>478</v>
          </cell>
        </row>
        <row r="79">
          <cell r="D79" t="str">
            <v>109</v>
          </cell>
          <cell r="E79" t="str">
            <v>South Tyneside</v>
          </cell>
          <cell r="F79">
            <v>47</v>
          </cell>
          <cell r="G79">
            <v>73</v>
          </cell>
          <cell r="H79">
            <v>46</v>
          </cell>
          <cell r="I79">
            <v>166</v>
          </cell>
        </row>
        <row r="80">
          <cell r="D80" t="str">
            <v>114</v>
          </cell>
          <cell r="E80" t="str">
            <v>Stockton On Tees UA</v>
          </cell>
          <cell r="F80">
            <v>285</v>
          </cell>
          <cell r="G80">
            <v>31</v>
          </cell>
          <cell r="H80">
            <v>0</v>
          </cell>
          <cell r="I80">
            <v>316</v>
          </cell>
        </row>
        <row r="81">
          <cell r="D81" t="str">
            <v>110</v>
          </cell>
          <cell r="E81" t="str">
            <v>Sunderland</v>
          </cell>
          <cell r="F81">
            <v>52</v>
          </cell>
          <cell r="G81">
            <v>57</v>
          </cell>
          <cell r="H81">
            <v>0</v>
          </cell>
          <cell r="I81">
            <v>109</v>
          </cell>
        </row>
        <row r="82">
          <cell r="D82" t="str">
            <v>324</v>
          </cell>
          <cell r="E82" t="str">
            <v>Blackburn With Darwen UA</v>
          </cell>
          <cell r="F82">
            <v>116</v>
          </cell>
          <cell r="G82">
            <v>202</v>
          </cell>
          <cell r="H82">
            <v>26</v>
          </cell>
          <cell r="I82">
            <v>344</v>
          </cell>
        </row>
        <row r="83">
          <cell r="D83" t="str">
            <v>325</v>
          </cell>
          <cell r="E83" t="str">
            <v>Blackpool UA</v>
          </cell>
          <cell r="F83">
            <v>126</v>
          </cell>
          <cell r="G83">
            <v>218</v>
          </cell>
          <cell r="H83">
            <v>39</v>
          </cell>
          <cell r="I83">
            <v>383</v>
          </cell>
        </row>
        <row r="84">
          <cell r="D84" t="str">
            <v>304</v>
          </cell>
          <cell r="E84" t="str">
            <v>Bolton</v>
          </cell>
          <cell r="F84">
            <v>619</v>
          </cell>
          <cell r="G84">
            <v>151</v>
          </cell>
          <cell r="H84">
            <v>12</v>
          </cell>
          <cell r="I84">
            <v>782</v>
          </cell>
        </row>
        <row r="85">
          <cell r="D85" t="str">
            <v>305</v>
          </cell>
          <cell r="E85" t="str">
            <v>Bury</v>
          </cell>
          <cell r="F85">
            <v>194</v>
          </cell>
          <cell r="G85">
            <v>306</v>
          </cell>
          <cell r="H85">
            <v>0</v>
          </cell>
          <cell r="I85">
            <v>500</v>
          </cell>
        </row>
        <row r="86">
          <cell r="D86" t="str">
            <v>00EQ</v>
          </cell>
          <cell r="E86" t="str">
            <v>Cheshire East</v>
          </cell>
          <cell r="F86">
            <v>898</v>
          </cell>
          <cell r="G86">
            <v>498</v>
          </cell>
          <cell r="H86">
            <v>4</v>
          </cell>
          <cell r="I86">
            <v>1400</v>
          </cell>
        </row>
        <row r="87">
          <cell r="D87" t="str">
            <v>00EW</v>
          </cell>
          <cell r="E87" t="str">
            <v>Cheshire West And Chester</v>
          </cell>
          <cell r="F87">
            <v>769</v>
          </cell>
          <cell r="G87">
            <v>780</v>
          </cell>
          <cell r="H87">
            <v>64</v>
          </cell>
          <cell r="I87">
            <v>1613</v>
          </cell>
        </row>
        <row r="88">
          <cell r="D88" t="str">
            <v>102</v>
          </cell>
          <cell r="E88" t="str">
            <v>Cumbria</v>
          </cell>
          <cell r="F88">
            <v>1080</v>
          </cell>
          <cell r="G88">
            <v>2735</v>
          </cell>
          <cell r="H88">
            <v>366</v>
          </cell>
          <cell r="I88">
            <v>4181</v>
          </cell>
        </row>
        <row r="89">
          <cell r="D89" t="str">
            <v>321</v>
          </cell>
          <cell r="E89" t="str">
            <v>Halton UA</v>
          </cell>
          <cell r="F89">
            <v>171</v>
          </cell>
          <cell r="G89">
            <v>85</v>
          </cell>
          <cell r="H89">
            <v>2</v>
          </cell>
          <cell r="I89">
            <v>258</v>
          </cell>
        </row>
        <row r="90">
          <cell r="D90" t="str">
            <v>315</v>
          </cell>
          <cell r="E90" t="str">
            <v>Knowsley</v>
          </cell>
          <cell r="F90">
            <v>301</v>
          </cell>
          <cell r="G90">
            <v>95</v>
          </cell>
          <cell r="H90">
            <v>30</v>
          </cell>
          <cell r="I90">
            <v>426</v>
          </cell>
        </row>
        <row r="91">
          <cell r="D91" t="str">
            <v>323</v>
          </cell>
          <cell r="E91" t="str">
            <v>Lancashire</v>
          </cell>
          <cell r="F91">
            <v>1953</v>
          </cell>
          <cell r="G91">
            <v>2436</v>
          </cell>
          <cell r="H91">
            <v>254</v>
          </cell>
          <cell r="I91">
            <v>4643</v>
          </cell>
        </row>
        <row r="92">
          <cell r="D92" t="str">
            <v>316</v>
          </cell>
          <cell r="E92" t="str">
            <v>Liverpool</v>
          </cell>
          <cell r="F92">
            <v>1056</v>
          </cell>
          <cell r="G92">
            <v>656</v>
          </cell>
          <cell r="H92">
            <v>36</v>
          </cell>
          <cell r="I92">
            <v>1748</v>
          </cell>
        </row>
        <row r="93">
          <cell r="D93" t="str">
            <v>306</v>
          </cell>
          <cell r="E93" t="str">
            <v>Manchester</v>
          </cell>
          <cell r="F93">
            <v>1105</v>
          </cell>
          <cell r="G93">
            <v>843</v>
          </cell>
          <cell r="H93">
            <v>60</v>
          </cell>
          <cell r="I93">
            <v>2008</v>
          </cell>
        </row>
        <row r="94">
          <cell r="D94" t="str">
            <v>307</v>
          </cell>
          <cell r="E94" t="str">
            <v>Oldham</v>
          </cell>
          <cell r="F94">
            <v>260</v>
          </cell>
          <cell r="G94">
            <v>21</v>
          </cell>
          <cell r="H94">
            <v>0</v>
          </cell>
          <cell r="I94">
            <v>281</v>
          </cell>
        </row>
        <row r="95">
          <cell r="D95" t="str">
            <v>308</v>
          </cell>
          <cell r="E95" t="str">
            <v>Rochdale</v>
          </cell>
          <cell r="F95">
            <v>100</v>
          </cell>
          <cell r="G95">
            <v>41</v>
          </cell>
          <cell r="H95">
            <v>0</v>
          </cell>
          <cell r="I95">
            <v>141</v>
          </cell>
        </row>
        <row r="96">
          <cell r="D96" t="str">
            <v>309</v>
          </cell>
          <cell r="E96" t="str">
            <v>Salford</v>
          </cell>
          <cell r="F96">
            <v>535</v>
          </cell>
          <cell r="G96">
            <v>92</v>
          </cell>
          <cell r="H96">
            <v>51</v>
          </cell>
          <cell r="I96">
            <v>678</v>
          </cell>
        </row>
        <row r="97">
          <cell r="D97" t="str">
            <v>317</v>
          </cell>
          <cell r="E97" t="str">
            <v>Sefton</v>
          </cell>
          <cell r="F97">
            <v>764</v>
          </cell>
          <cell r="G97">
            <v>212</v>
          </cell>
          <cell r="H97">
            <v>62</v>
          </cell>
          <cell r="I97">
            <v>1038</v>
          </cell>
        </row>
        <row r="98">
          <cell r="D98" t="str">
            <v>318</v>
          </cell>
          <cell r="E98" t="str">
            <v>St Helens</v>
          </cell>
          <cell r="F98">
            <v>263</v>
          </cell>
          <cell r="G98">
            <v>81</v>
          </cell>
          <cell r="H98">
            <v>31</v>
          </cell>
          <cell r="I98">
            <v>375</v>
          </cell>
        </row>
        <row r="99">
          <cell r="D99" t="str">
            <v>310</v>
          </cell>
          <cell r="E99" t="str">
            <v>Stockport</v>
          </cell>
          <cell r="F99">
            <v>352</v>
          </cell>
          <cell r="G99">
            <v>767</v>
          </cell>
          <cell r="H99">
            <v>23</v>
          </cell>
          <cell r="I99">
            <v>1142</v>
          </cell>
        </row>
        <row r="100">
          <cell r="D100" t="str">
            <v>311</v>
          </cell>
          <cell r="E100" t="str">
            <v>Tameside</v>
          </cell>
          <cell r="F100">
            <v>343</v>
          </cell>
          <cell r="G100">
            <v>357</v>
          </cell>
          <cell r="H100">
            <v>0</v>
          </cell>
          <cell r="I100">
            <v>700</v>
          </cell>
        </row>
        <row r="101">
          <cell r="D101" t="str">
            <v>312</v>
          </cell>
          <cell r="E101" t="str">
            <v>Trafford</v>
          </cell>
          <cell r="F101">
            <v>651</v>
          </cell>
          <cell r="G101">
            <v>697</v>
          </cell>
          <cell r="H101">
            <v>41</v>
          </cell>
          <cell r="I101">
            <v>1389</v>
          </cell>
        </row>
        <row r="102">
          <cell r="D102" t="str">
            <v>322</v>
          </cell>
          <cell r="E102" t="str">
            <v>Warrington UA</v>
          </cell>
          <cell r="F102">
            <v>216</v>
          </cell>
          <cell r="G102">
            <v>324</v>
          </cell>
          <cell r="H102">
            <v>0</v>
          </cell>
          <cell r="I102">
            <v>540</v>
          </cell>
        </row>
        <row r="103">
          <cell r="D103" t="str">
            <v>313</v>
          </cell>
          <cell r="E103" t="str">
            <v>Wigan</v>
          </cell>
          <cell r="F103">
            <v>198</v>
          </cell>
          <cell r="G103">
            <v>95</v>
          </cell>
          <cell r="H103">
            <v>46</v>
          </cell>
          <cell r="I103">
            <v>339</v>
          </cell>
        </row>
        <row r="104">
          <cell r="D104" t="str">
            <v>319</v>
          </cell>
          <cell r="E104" t="str">
            <v>Wirral</v>
          </cell>
          <cell r="F104">
            <v>592</v>
          </cell>
          <cell r="G104">
            <v>347</v>
          </cell>
          <cell r="H104">
            <v>347</v>
          </cell>
          <cell r="I104">
            <v>1286</v>
          </cell>
        </row>
        <row r="105">
          <cell r="D105" t="str">
            <v>614</v>
          </cell>
          <cell r="E105" t="str">
            <v>Bracknell Forest UA</v>
          </cell>
          <cell r="F105">
            <v>185</v>
          </cell>
          <cell r="G105">
            <v>179</v>
          </cell>
          <cell r="H105">
            <v>48</v>
          </cell>
          <cell r="I105">
            <v>412</v>
          </cell>
        </row>
        <row r="106">
          <cell r="D106" t="str">
            <v>816</v>
          </cell>
          <cell r="E106" t="str">
            <v>Brighton &amp; Hove UA</v>
          </cell>
          <cell r="F106">
            <v>532</v>
          </cell>
          <cell r="G106">
            <v>194</v>
          </cell>
          <cell r="H106">
            <v>50</v>
          </cell>
          <cell r="I106">
            <v>776</v>
          </cell>
        </row>
        <row r="107">
          <cell r="D107" t="str">
            <v>612</v>
          </cell>
          <cell r="E107" t="str">
            <v>Buckinghamshire</v>
          </cell>
          <cell r="F107">
            <v>1251</v>
          </cell>
          <cell r="G107">
            <v>165</v>
          </cell>
          <cell r="H107">
            <v>31</v>
          </cell>
          <cell r="I107">
            <v>1447</v>
          </cell>
        </row>
        <row r="108">
          <cell r="D108" t="str">
            <v>815</v>
          </cell>
          <cell r="E108" t="str">
            <v>East Sussex</v>
          </cell>
          <cell r="F108">
            <v>1369</v>
          </cell>
          <cell r="G108">
            <v>1049</v>
          </cell>
          <cell r="H108">
            <v>48</v>
          </cell>
          <cell r="I108">
            <v>2466</v>
          </cell>
        </row>
        <row r="109">
          <cell r="D109" t="str">
            <v>812</v>
          </cell>
          <cell r="E109" t="str">
            <v>Hampshire</v>
          </cell>
          <cell r="F109">
            <v>3004</v>
          </cell>
          <cell r="G109">
            <v>4036</v>
          </cell>
          <cell r="H109">
            <v>603</v>
          </cell>
          <cell r="I109">
            <v>7643</v>
          </cell>
        </row>
        <row r="110">
          <cell r="D110" t="str">
            <v>803</v>
          </cell>
          <cell r="E110" t="str">
            <v>Isle Of Wight UA</v>
          </cell>
          <cell r="F110">
            <v>124</v>
          </cell>
          <cell r="G110">
            <v>96</v>
          </cell>
          <cell r="H110">
            <v>0</v>
          </cell>
          <cell r="I110">
            <v>220</v>
          </cell>
        </row>
        <row r="111">
          <cell r="D111" t="str">
            <v>820</v>
          </cell>
          <cell r="E111" t="str">
            <v>Kent</v>
          </cell>
          <cell r="F111">
            <v>3234</v>
          </cell>
          <cell r="G111">
            <v>1231</v>
          </cell>
          <cell r="H111">
            <v>145</v>
          </cell>
          <cell r="I111">
            <v>4610</v>
          </cell>
        </row>
        <row r="112">
          <cell r="D112" t="str">
            <v>821</v>
          </cell>
          <cell r="E112" t="str">
            <v>Medway Towns UA</v>
          </cell>
          <cell r="F112">
            <v>227</v>
          </cell>
          <cell r="G112">
            <v>85</v>
          </cell>
          <cell r="H112">
            <v>0</v>
          </cell>
          <cell r="I112">
            <v>312</v>
          </cell>
        </row>
        <row r="113">
          <cell r="D113" t="str">
            <v>613</v>
          </cell>
          <cell r="E113" t="str">
            <v>Milton Keynes UA</v>
          </cell>
          <cell r="F113">
            <v>835</v>
          </cell>
          <cell r="G113">
            <v>267</v>
          </cell>
          <cell r="H113">
            <v>108</v>
          </cell>
          <cell r="I113">
            <v>1210</v>
          </cell>
        </row>
        <row r="114">
          <cell r="D114" t="str">
            <v>608</v>
          </cell>
          <cell r="E114" t="str">
            <v>Oxfordshire</v>
          </cell>
          <cell r="F114">
            <v>3149</v>
          </cell>
          <cell r="G114">
            <v>1127</v>
          </cell>
          <cell r="H114">
            <v>2138</v>
          </cell>
          <cell r="I114">
            <v>6414</v>
          </cell>
        </row>
        <row r="115">
          <cell r="D115" t="str">
            <v>813</v>
          </cell>
          <cell r="E115" t="str">
            <v>Portsmouth UA</v>
          </cell>
          <cell r="F115">
            <v>232</v>
          </cell>
          <cell r="G115">
            <v>614</v>
          </cell>
          <cell r="H115">
            <v>0</v>
          </cell>
          <cell r="I115">
            <v>846</v>
          </cell>
        </row>
        <row r="116">
          <cell r="D116" t="str">
            <v>616</v>
          </cell>
          <cell r="E116" t="str">
            <v>Reading UA</v>
          </cell>
          <cell r="F116">
            <v>232</v>
          </cell>
          <cell r="G116">
            <v>266</v>
          </cell>
          <cell r="H116">
            <v>0</v>
          </cell>
          <cell r="I116">
            <v>498</v>
          </cell>
        </row>
        <row r="117">
          <cell r="D117" t="str">
            <v>617</v>
          </cell>
          <cell r="E117" t="str">
            <v>Slough UA</v>
          </cell>
          <cell r="F117">
            <v>277</v>
          </cell>
          <cell r="G117">
            <v>17</v>
          </cell>
          <cell r="H117">
            <v>22</v>
          </cell>
          <cell r="I117">
            <v>316</v>
          </cell>
        </row>
        <row r="118">
          <cell r="D118" t="str">
            <v>814</v>
          </cell>
          <cell r="E118" t="str">
            <v>Southampton UA</v>
          </cell>
          <cell r="F118">
            <v>555</v>
          </cell>
          <cell r="G118">
            <v>614</v>
          </cell>
          <cell r="H118">
            <v>75</v>
          </cell>
          <cell r="I118">
            <v>1244</v>
          </cell>
        </row>
        <row r="119">
          <cell r="D119" t="str">
            <v>805</v>
          </cell>
          <cell r="E119" t="str">
            <v>Surrey</v>
          </cell>
          <cell r="F119">
            <v>1645</v>
          </cell>
          <cell r="G119">
            <v>555</v>
          </cell>
          <cell r="H119">
            <v>231</v>
          </cell>
          <cell r="I119">
            <v>2431</v>
          </cell>
        </row>
        <row r="120">
          <cell r="D120" t="str">
            <v>615</v>
          </cell>
          <cell r="E120" t="str">
            <v>West Berkshire UA</v>
          </cell>
          <cell r="F120">
            <v>360</v>
          </cell>
          <cell r="G120">
            <v>221</v>
          </cell>
          <cell r="H120">
            <v>152</v>
          </cell>
          <cell r="I120">
            <v>733</v>
          </cell>
        </row>
        <row r="121">
          <cell r="D121" t="str">
            <v>807</v>
          </cell>
          <cell r="E121" t="str">
            <v>West Sussex</v>
          </cell>
          <cell r="F121">
            <v>2108</v>
          </cell>
          <cell r="G121">
            <v>770</v>
          </cell>
          <cell r="H121">
            <v>50</v>
          </cell>
          <cell r="I121">
            <v>2928</v>
          </cell>
        </row>
        <row r="122">
          <cell r="D122" t="str">
            <v>618</v>
          </cell>
          <cell r="E122" t="str">
            <v>Windsor &amp; Maidenhead UA</v>
          </cell>
          <cell r="F122">
            <v>298</v>
          </cell>
          <cell r="G122">
            <v>49</v>
          </cell>
          <cell r="H122">
            <v>3</v>
          </cell>
          <cell r="I122">
            <v>350</v>
          </cell>
        </row>
        <row r="123">
          <cell r="D123" t="str">
            <v>619</v>
          </cell>
          <cell r="E123" t="str">
            <v>Wokingham UA</v>
          </cell>
          <cell r="F123">
            <v>218</v>
          </cell>
          <cell r="G123">
            <v>72</v>
          </cell>
          <cell r="H123">
            <v>34</v>
          </cell>
          <cell r="I123">
            <v>324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160</v>
          </cell>
          <cell r="G124">
            <v>315</v>
          </cell>
          <cell r="H124">
            <v>3</v>
          </cell>
          <cell r="I124">
            <v>478</v>
          </cell>
        </row>
        <row r="125">
          <cell r="D125" t="str">
            <v>810</v>
          </cell>
          <cell r="E125" t="str">
            <v>Bournemouth UA</v>
          </cell>
          <cell r="F125">
            <v>616</v>
          </cell>
          <cell r="G125">
            <v>24</v>
          </cell>
          <cell r="H125">
            <v>33</v>
          </cell>
          <cell r="I125">
            <v>673</v>
          </cell>
        </row>
        <row r="126">
          <cell r="D126" t="str">
            <v>909</v>
          </cell>
          <cell r="E126" t="str">
            <v>Bristol UA</v>
          </cell>
          <cell r="F126">
            <v>442</v>
          </cell>
          <cell r="G126">
            <v>911</v>
          </cell>
          <cell r="H126">
            <v>212</v>
          </cell>
          <cell r="I126">
            <v>1565</v>
          </cell>
        </row>
        <row r="127">
          <cell r="D127" t="str">
            <v>902</v>
          </cell>
          <cell r="E127" t="str">
            <v>Cornwall</v>
          </cell>
          <cell r="F127">
            <v>1899</v>
          </cell>
          <cell r="G127">
            <v>2198</v>
          </cell>
          <cell r="H127">
            <v>86</v>
          </cell>
          <cell r="I127">
            <v>4183</v>
          </cell>
        </row>
        <row r="128">
          <cell r="D128" t="str">
            <v>912</v>
          </cell>
          <cell r="E128" t="str">
            <v>Devon</v>
          </cell>
          <cell r="F128">
            <v>2875</v>
          </cell>
          <cell r="G128">
            <v>1519</v>
          </cell>
          <cell r="H128">
            <v>289</v>
          </cell>
          <cell r="I128">
            <v>4683</v>
          </cell>
        </row>
        <row r="129">
          <cell r="D129" t="str">
            <v>809</v>
          </cell>
          <cell r="E129" t="str">
            <v>Dorset</v>
          </cell>
          <cell r="F129">
            <v>1244</v>
          </cell>
          <cell r="G129">
            <v>671</v>
          </cell>
          <cell r="H129">
            <v>156</v>
          </cell>
          <cell r="I129">
            <v>2071</v>
          </cell>
        </row>
        <row r="130">
          <cell r="D130" t="str">
            <v>904</v>
          </cell>
          <cell r="E130" t="str">
            <v>Gloucestershire</v>
          </cell>
          <cell r="F130">
            <v>636</v>
          </cell>
          <cell r="G130">
            <v>610</v>
          </cell>
          <cell r="H130">
            <v>246</v>
          </cell>
          <cell r="I130">
            <v>1492</v>
          </cell>
        </row>
        <row r="131">
          <cell r="D131" t="str">
            <v>910</v>
          </cell>
          <cell r="E131" t="str">
            <v>North Somerset UA</v>
          </cell>
          <cell r="F131">
            <v>428</v>
          </cell>
          <cell r="G131">
            <v>121</v>
          </cell>
          <cell r="H131">
            <v>55</v>
          </cell>
          <cell r="I131">
            <v>604</v>
          </cell>
        </row>
        <row r="132">
          <cell r="D132" t="str">
            <v>913</v>
          </cell>
          <cell r="E132" t="str">
            <v>Plymouth UA</v>
          </cell>
          <cell r="F132">
            <v>1219</v>
          </cell>
          <cell r="G132">
            <v>591</v>
          </cell>
          <cell r="H132">
            <v>37</v>
          </cell>
          <cell r="I132">
            <v>1847</v>
          </cell>
        </row>
        <row r="133">
          <cell r="D133" t="str">
            <v>811</v>
          </cell>
          <cell r="E133" t="str">
            <v>Poole UA</v>
          </cell>
          <cell r="F133">
            <v>526</v>
          </cell>
          <cell r="G133">
            <v>41</v>
          </cell>
          <cell r="H133">
            <v>70</v>
          </cell>
          <cell r="I133">
            <v>637</v>
          </cell>
        </row>
        <row r="134">
          <cell r="D134" t="str">
            <v>905</v>
          </cell>
          <cell r="E134" t="str">
            <v>Somerset</v>
          </cell>
          <cell r="F134">
            <v>1123</v>
          </cell>
          <cell r="G134">
            <v>911</v>
          </cell>
          <cell r="H134">
            <v>203</v>
          </cell>
          <cell r="I134">
            <v>2237</v>
          </cell>
        </row>
        <row r="135">
          <cell r="D135" t="str">
            <v>911</v>
          </cell>
          <cell r="E135" t="str">
            <v>South Gloucestershire UA</v>
          </cell>
          <cell r="F135">
            <v>269</v>
          </cell>
          <cell r="G135">
            <v>216</v>
          </cell>
          <cell r="H135">
            <v>95</v>
          </cell>
          <cell r="I135">
            <v>580</v>
          </cell>
        </row>
        <row r="136">
          <cell r="D136" t="str">
            <v>819</v>
          </cell>
          <cell r="E136" t="str">
            <v>Swindon UA</v>
          </cell>
          <cell r="F136">
            <v>441</v>
          </cell>
          <cell r="G136">
            <v>501</v>
          </cell>
          <cell r="H136">
            <v>80</v>
          </cell>
          <cell r="I136">
            <v>1022</v>
          </cell>
        </row>
        <row r="137">
          <cell r="D137" t="str">
            <v>914</v>
          </cell>
          <cell r="E137" t="str">
            <v>Torbay UA</v>
          </cell>
          <cell r="F137">
            <v>217</v>
          </cell>
          <cell r="G137">
            <v>18</v>
          </cell>
          <cell r="H137">
            <v>0</v>
          </cell>
          <cell r="I137">
            <v>235</v>
          </cell>
        </row>
        <row r="138">
          <cell r="D138" t="str">
            <v>817</v>
          </cell>
          <cell r="E138" t="str">
            <v>Wiltshire</v>
          </cell>
          <cell r="F138">
            <v>1459</v>
          </cell>
          <cell r="G138">
            <v>1029</v>
          </cell>
          <cell r="H138">
            <v>101</v>
          </cell>
          <cell r="I138">
            <v>2589</v>
          </cell>
        </row>
        <row r="139">
          <cell r="D139" t="str">
            <v>406</v>
          </cell>
          <cell r="E139" t="str">
            <v>Birmingham</v>
          </cell>
          <cell r="F139">
            <v>1947</v>
          </cell>
          <cell r="G139">
            <v>3427</v>
          </cell>
          <cell r="H139">
            <v>336</v>
          </cell>
          <cell r="I139">
            <v>5710</v>
          </cell>
        </row>
        <row r="140">
          <cell r="D140" t="str">
            <v>407</v>
          </cell>
          <cell r="E140" t="str">
            <v>Coventry</v>
          </cell>
          <cell r="F140">
            <v>1432</v>
          </cell>
          <cell r="G140">
            <v>210</v>
          </cell>
          <cell r="H140">
            <v>169</v>
          </cell>
          <cell r="I140">
            <v>1811</v>
          </cell>
        </row>
        <row r="141">
          <cell r="D141" t="str">
            <v>408</v>
          </cell>
          <cell r="E141" t="str">
            <v>Dudley</v>
          </cell>
          <cell r="F141">
            <v>220</v>
          </cell>
          <cell r="G141">
            <v>676</v>
          </cell>
          <cell r="H141">
            <v>29</v>
          </cell>
          <cell r="I141">
            <v>925</v>
          </cell>
        </row>
        <row r="142">
          <cell r="D142" t="str">
            <v>415</v>
          </cell>
          <cell r="E142" t="str">
            <v>Herefordshire UA</v>
          </cell>
          <cell r="F142">
            <v>457</v>
          </cell>
          <cell r="G142">
            <v>141</v>
          </cell>
          <cell r="H142">
            <v>0</v>
          </cell>
          <cell r="I142">
            <v>598</v>
          </cell>
        </row>
        <row r="143">
          <cell r="D143" t="str">
            <v>409</v>
          </cell>
          <cell r="E143" t="str">
            <v>Sandwell</v>
          </cell>
          <cell r="F143">
            <v>124</v>
          </cell>
          <cell r="G143">
            <v>222</v>
          </cell>
          <cell r="H143">
            <v>32</v>
          </cell>
          <cell r="I143">
            <v>378</v>
          </cell>
        </row>
        <row r="144">
          <cell r="D144" t="str">
            <v>417</v>
          </cell>
          <cell r="E144" t="str">
            <v>Shropshire</v>
          </cell>
          <cell r="F144">
            <v>356</v>
          </cell>
          <cell r="G144">
            <v>242</v>
          </cell>
          <cell r="H144">
            <v>136</v>
          </cell>
          <cell r="I144">
            <v>734</v>
          </cell>
        </row>
        <row r="145">
          <cell r="D145" t="str">
            <v>410</v>
          </cell>
          <cell r="E145" t="str">
            <v>Solihull</v>
          </cell>
          <cell r="F145">
            <v>404</v>
          </cell>
          <cell r="G145">
            <v>434</v>
          </cell>
          <cell r="H145">
            <v>72</v>
          </cell>
          <cell r="I145">
            <v>910</v>
          </cell>
        </row>
        <row r="146">
          <cell r="D146" t="str">
            <v>413</v>
          </cell>
          <cell r="E146" t="str">
            <v>Staffordshire</v>
          </cell>
          <cell r="F146">
            <v>1638</v>
          </cell>
          <cell r="G146">
            <v>1680</v>
          </cell>
          <cell r="H146">
            <v>81</v>
          </cell>
          <cell r="I146">
            <v>3399</v>
          </cell>
        </row>
        <row r="147">
          <cell r="D147" t="str">
            <v>414</v>
          </cell>
          <cell r="E147" t="str">
            <v>Stoke-On-Trent UA</v>
          </cell>
          <cell r="F147">
            <v>1342</v>
          </cell>
          <cell r="G147">
            <v>488</v>
          </cell>
          <cell r="H147">
            <v>118</v>
          </cell>
          <cell r="I147">
            <v>1948</v>
          </cell>
        </row>
        <row r="148">
          <cell r="D148" t="str">
            <v>418</v>
          </cell>
          <cell r="E148" t="str">
            <v>Telford &amp; Wrekin UA</v>
          </cell>
          <cell r="F148">
            <v>157</v>
          </cell>
          <cell r="G148">
            <v>111</v>
          </cell>
          <cell r="H148">
            <v>60</v>
          </cell>
          <cell r="I148">
            <v>328</v>
          </cell>
        </row>
        <row r="149">
          <cell r="D149" t="str">
            <v>411</v>
          </cell>
          <cell r="E149" t="str">
            <v>Walsall</v>
          </cell>
          <cell r="F149">
            <v>301</v>
          </cell>
          <cell r="G149">
            <v>305</v>
          </cell>
          <cell r="H149">
            <v>62</v>
          </cell>
          <cell r="I149">
            <v>668</v>
          </cell>
        </row>
        <row r="150">
          <cell r="D150" t="str">
            <v>404</v>
          </cell>
          <cell r="E150" t="str">
            <v>Warwickshire</v>
          </cell>
          <cell r="F150">
            <v>1069</v>
          </cell>
          <cell r="G150">
            <v>1416</v>
          </cell>
          <cell r="H150">
            <v>78</v>
          </cell>
          <cell r="I150">
            <v>2563</v>
          </cell>
        </row>
        <row r="151">
          <cell r="D151" t="str">
            <v>412</v>
          </cell>
          <cell r="E151" t="str">
            <v>Wolverhampton</v>
          </cell>
          <cell r="F151">
            <v>200</v>
          </cell>
          <cell r="G151">
            <v>290</v>
          </cell>
          <cell r="H151">
            <v>32</v>
          </cell>
          <cell r="I151">
            <v>522</v>
          </cell>
        </row>
        <row r="152">
          <cell r="D152" t="str">
            <v>416</v>
          </cell>
          <cell r="E152" t="str">
            <v>Worcestershire</v>
          </cell>
          <cell r="F152">
            <v>1333</v>
          </cell>
          <cell r="G152">
            <v>787</v>
          </cell>
          <cell r="H152">
            <v>422</v>
          </cell>
          <cell r="I152">
            <v>2542</v>
          </cell>
        </row>
        <row r="153">
          <cell r="D153" t="str">
            <v>204</v>
          </cell>
          <cell r="E153" t="str">
            <v>Barnsley</v>
          </cell>
          <cell r="F153">
            <v>74</v>
          </cell>
          <cell r="G153">
            <v>9</v>
          </cell>
          <cell r="H153">
            <v>15</v>
          </cell>
          <cell r="I153">
            <v>98</v>
          </cell>
        </row>
        <row r="154">
          <cell r="D154" t="str">
            <v>209</v>
          </cell>
          <cell r="E154" t="str">
            <v>Bradford</v>
          </cell>
          <cell r="F154">
            <v>171</v>
          </cell>
          <cell r="G154">
            <v>98</v>
          </cell>
          <cell r="H154">
            <v>11</v>
          </cell>
          <cell r="I154">
            <v>280</v>
          </cell>
        </row>
        <row r="155">
          <cell r="D155" t="str">
            <v>210</v>
          </cell>
          <cell r="E155" t="str">
            <v>Calderdale</v>
          </cell>
          <cell r="F155">
            <v>143</v>
          </cell>
          <cell r="G155">
            <v>104</v>
          </cell>
          <cell r="H155">
            <v>23</v>
          </cell>
          <cell r="I155">
            <v>270</v>
          </cell>
        </row>
        <row r="156">
          <cell r="D156" t="str">
            <v>205</v>
          </cell>
          <cell r="E156" t="str">
            <v>Doncaster</v>
          </cell>
          <cell r="F156">
            <v>147</v>
          </cell>
          <cell r="G156">
            <v>323</v>
          </cell>
          <cell r="H156">
            <v>64</v>
          </cell>
          <cell r="I156">
            <v>534</v>
          </cell>
        </row>
        <row r="157">
          <cell r="D157" t="str">
            <v>214</v>
          </cell>
          <cell r="E157" t="str">
            <v>East Riding Of Yorkshire UA</v>
          </cell>
          <cell r="F157">
            <v>564</v>
          </cell>
          <cell r="G157">
            <v>349</v>
          </cell>
          <cell r="H157">
            <v>50</v>
          </cell>
          <cell r="I157">
            <v>963</v>
          </cell>
        </row>
        <row r="158">
          <cell r="D158" t="str">
            <v>215</v>
          </cell>
          <cell r="E158" t="str">
            <v>Kingston Upon Hull UA</v>
          </cell>
          <cell r="F158">
            <v>335</v>
          </cell>
          <cell r="G158">
            <v>217</v>
          </cell>
          <cell r="H158">
            <v>39</v>
          </cell>
          <cell r="I158">
            <v>591</v>
          </cell>
        </row>
        <row r="159">
          <cell r="D159" t="str">
            <v>211</v>
          </cell>
          <cell r="E159" t="str">
            <v>Kirklees</v>
          </cell>
          <cell r="F159">
            <v>486</v>
          </cell>
          <cell r="G159">
            <v>160</v>
          </cell>
          <cell r="H159">
            <v>37</v>
          </cell>
          <cell r="I159">
            <v>683</v>
          </cell>
        </row>
        <row r="160">
          <cell r="D160" t="str">
            <v>212</v>
          </cell>
          <cell r="E160" t="str">
            <v>Leeds</v>
          </cell>
          <cell r="F160">
            <v>2216</v>
          </cell>
          <cell r="G160">
            <v>920</v>
          </cell>
          <cell r="H160">
            <v>60</v>
          </cell>
          <cell r="I160">
            <v>3196</v>
          </cell>
        </row>
        <row r="161">
          <cell r="D161" t="str">
            <v>216</v>
          </cell>
          <cell r="E161" t="str">
            <v>North East Lincolnshire UA</v>
          </cell>
          <cell r="F161">
            <v>190</v>
          </cell>
          <cell r="G161">
            <v>79</v>
          </cell>
          <cell r="H161">
            <v>18</v>
          </cell>
          <cell r="I161">
            <v>287</v>
          </cell>
        </row>
        <row r="162">
          <cell r="D162" t="str">
            <v>217</v>
          </cell>
          <cell r="E162" t="str">
            <v>North Lincolnshire UA</v>
          </cell>
          <cell r="F162">
            <v>151</v>
          </cell>
          <cell r="G162">
            <v>32</v>
          </cell>
          <cell r="H162">
            <v>52</v>
          </cell>
          <cell r="I162">
            <v>235</v>
          </cell>
        </row>
        <row r="163">
          <cell r="D163" t="str">
            <v>218</v>
          </cell>
          <cell r="E163" t="str">
            <v>North Yorkshire</v>
          </cell>
          <cell r="F163">
            <v>1011</v>
          </cell>
          <cell r="G163">
            <v>1115</v>
          </cell>
          <cell r="H163">
            <v>174</v>
          </cell>
          <cell r="I163">
            <v>2300</v>
          </cell>
        </row>
        <row r="164">
          <cell r="D164" t="str">
            <v>206</v>
          </cell>
          <cell r="E164" t="str">
            <v>Rotherham</v>
          </cell>
          <cell r="F164">
            <v>714</v>
          </cell>
          <cell r="G164">
            <v>171</v>
          </cell>
          <cell r="H164">
            <v>31</v>
          </cell>
          <cell r="I164">
            <v>916</v>
          </cell>
        </row>
        <row r="165">
          <cell r="D165" t="str">
            <v>207</v>
          </cell>
          <cell r="E165" t="str">
            <v>Sheffield</v>
          </cell>
          <cell r="F165">
            <v>1635</v>
          </cell>
          <cell r="G165">
            <v>1445</v>
          </cell>
          <cell r="H165">
            <v>177</v>
          </cell>
          <cell r="I165">
            <v>3257</v>
          </cell>
        </row>
        <row r="166">
          <cell r="D166" t="str">
            <v>213</v>
          </cell>
          <cell r="E166" t="str">
            <v>Wakefield</v>
          </cell>
          <cell r="F166">
            <v>897</v>
          </cell>
          <cell r="G166">
            <v>45</v>
          </cell>
          <cell r="H166">
            <v>0</v>
          </cell>
          <cell r="I166">
            <v>942</v>
          </cell>
        </row>
        <row r="167">
          <cell r="D167" t="str">
            <v>219</v>
          </cell>
          <cell r="E167" t="str">
            <v>York UA</v>
          </cell>
          <cell r="F167">
            <v>290</v>
          </cell>
          <cell r="G167">
            <v>188</v>
          </cell>
          <cell r="H167">
            <v>17</v>
          </cell>
          <cell r="I167">
            <v>495</v>
          </cell>
        </row>
        <row r="168"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D169" t="str">
            <v>9900</v>
          </cell>
          <cell r="E169" t="str">
            <v>Resident In Wales</v>
          </cell>
          <cell r="F169">
            <v>429</v>
          </cell>
          <cell r="G169">
            <v>343</v>
          </cell>
          <cell r="H169">
            <v>17</v>
          </cell>
          <cell r="I169">
            <v>789</v>
          </cell>
        </row>
        <row r="170">
          <cell r="D170" t="str">
            <v>9902</v>
          </cell>
          <cell r="E170" t="str">
            <v>Resident outside GB</v>
          </cell>
          <cell r="F170">
            <v>37</v>
          </cell>
          <cell r="G170">
            <v>8</v>
          </cell>
          <cell r="H170">
            <v>0</v>
          </cell>
          <cell r="I170">
            <v>45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Construction and definitions"/>
      <sheetName val="Summary"/>
      <sheetName val="FullDashboard"/>
      <sheetName val="Sheet1"/>
    </sheetNames>
    <sheetDataSet>
      <sheetData sheetId="0"/>
      <sheetData sheetId="1"/>
      <sheetData sheetId="2"/>
      <sheetData sheetId="3">
        <row r="5">
          <cell r="C5" t="str">
            <v>E09000002</v>
          </cell>
          <cell r="D5" t="str">
            <v>R383</v>
          </cell>
          <cell r="E5" t="str">
            <v>Barking and Dagenham</v>
          </cell>
          <cell r="F5" t="str">
            <v>Outer London</v>
          </cell>
          <cell r="G5" t="str">
            <v>London</v>
          </cell>
          <cell r="H5" t="str">
            <v>Major Urban</v>
          </cell>
          <cell r="I5">
            <v>144700</v>
          </cell>
        </row>
        <row r="6">
          <cell r="C6" t="str">
            <v>E09000003</v>
          </cell>
          <cell r="D6" t="str">
            <v>R384</v>
          </cell>
          <cell r="E6" t="str">
            <v>Barnet</v>
          </cell>
          <cell r="F6" t="str">
            <v>Outer London</v>
          </cell>
          <cell r="G6" t="str">
            <v>London</v>
          </cell>
          <cell r="H6" t="str">
            <v>Major Urban</v>
          </cell>
          <cell r="I6">
            <v>295700</v>
          </cell>
        </row>
        <row r="7">
          <cell r="C7" t="str">
            <v>E08000016</v>
          </cell>
          <cell r="D7" t="str">
            <v>R349</v>
          </cell>
          <cell r="E7" t="str">
            <v>Barnsley</v>
          </cell>
          <cell r="F7" t="str">
            <v>Metropolitan District</v>
          </cell>
          <cell r="G7" t="str">
            <v>Yorkshire and Humber</v>
          </cell>
          <cell r="H7" t="str">
            <v>Other Urban</v>
          </cell>
          <cell r="I7">
            <v>191400</v>
          </cell>
        </row>
        <row r="8">
          <cell r="C8" t="str">
            <v>E06000022</v>
          </cell>
          <cell r="D8" t="str">
            <v>R602</v>
          </cell>
          <cell r="E8" t="str">
            <v>Bath and North East Somerset</v>
          </cell>
          <cell r="F8" t="str">
            <v>Unitary Authority</v>
          </cell>
          <cell r="G8" t="str">
            <v>South West</v>
          </cell>
          <cell r="H8" t="str">
            <v>Significant Rural</v>
          </cell>
          <cell r="I8">
            <v>152600</v>
          </cell>
        </row>
        <row r="9">
          <cell r="C9" t="str">
            <v>E06000055</v>
          </cell>
          <cell r="D9" t="str">
            <v>R679</v>
          </cell>
          <cell r="E9" t="str">
            <v>Bedford</v>
          </cell>
          <cell r="F9" t="str">
            <v>Unitary Authority</v>
          </cell>
          <cell r="G9" t="str">
            <v>East</v>
          </cell>
          <cell r="H9" t="str">
            <v>Significant Rural</v>
          </cell>
          <cell r="I9">
            <v>130100</v>
          </cell>
        </row>
        <row r="10">
          <cell r="C10" t="str">
            <v>E09000004</v>
          </cell>
          <cell r="D10" t="str">
            <v>R385</v>
          </cell>
          <cell r="E10" t="str">
            <v>Bexley</v>
          </cell>
          <cell r="F10" t="str">
            <v>Outer London</v>
          </cell>
          <cell r="G10" t="str">
            <v>London</v>
          </cell>
          <cell r="H10" t="str">
            <v>Major Urban</v>
          </cell>
          <cell r="I10">
            <v>188300</v>
          </cell>
        </row>
        <row r="11">
          <cell r="C11" t="str">
            <v>E08000025</v>
          </cell>
          <cell r="D11" t="str">
            <v>R358</v>
          </cell>
          <cell r="E11" t="str">
            <v>Birmingham</v>
          </cell>
          <cell r="F11" t="str">
            <v>Metropolitan District</v>
          </cell>
          <cell r="G11" t="str">
            <v>West Midlands</v>
          </cell>
          <cell r="H11" t="str">
            <v>Major Urban</v>
          </cell>
          <cell r="I11">
            <v>838500</v>
          </cell>
        </row>
        <row r="12">
          <cell r="C12" t="str">
            <v>E06000008</v>
          </cell>
          <cell r="D12" t="str">
            <v>R659</v>
          </cell>
          <cell r="E12" t="str">
            <v>Blackburn with Darwen</v>
          </cell>
          <cell r="F12" t="str">
            <v>Unitary Authority</v>
          </cell>
          <cell r="G12" t="str">
            <v>North West</v>
          </cell>
          <cell r="H12" t="str">
            <v>Other Urban</v>
          </cell>
          <cell r="I12">
            <v>108700</v>
          </cell>
        </row>
        <row r="13">
          <cell r="C13" t="str">
            <v>E06000009</v>
          </cell>
          <cell r="D13" t="str">
            <v>R660</v>
          </cell>
          <cell r="E13" t="str">
            <v>Blackpool</v>
          </cell>
          <cell r="F13" t="str">
            <v>Unitary Authority</v>
          </cell>
          <cell r="G13" t="str">
            <v>North West</v>
          </cell>
          <cell r="H13" t="str">
            <v>Large Urban</v>
          </cell>
          <cell r="I13">
            <v>110600</v>
          </cell>
        </row>
        <row r="14">
          <cell r="C14" t="str">
            <v>E08000001</v>
          </cell>
          <cell r="D14" t="str">
            <v>R334</v>
          </cell>
          <cell r="E14" t="str">
            <v>Bolton</v>
          </cell>
          <cell r="F14" t="str">
            <v>Metropolitan District</v>
          </cell>
          <cell r="G14" t="str">
            <v>North West</v>
          </cell>
          <cell r="H14" t="str">
            <v>Major Urban</v>
          </cell>
          <cell r="I14">
            <v>216200</v>
          </cell>
        </row>
        <row r="15">
          <cell r="C15" t="str">
            <v>E06000028</v>
          </cell>
          <cell r="D15" t="str">
            <v>R622</v>
          </cell>
          <cell r="E15" t="str">
            <v>Bournemouth</v>
          </cell>
          <cell r="F15" t="str">
            <v>Unitary Authority</v>
          </cell>
          <cell r="G15" t="str">
            <v>South West</v>
          </cell>
          <cell r="H15" t="str">
            <v>Large Urban</v>
          </cell>
          <cell r="I15">
            <v>162100</v>
          </cell>
        </row>
        <row r="16">
          <cell r="C16" t="str">
            <v>E06000036</v>
          </cell>
          <cell r="D16" t="str">
            <v>R642</v>
          </cell>
          <cell r="E16" t="str">
            <v>Bracknell Forest</v>
          </cell>
          <cell r="F16" t="str">
            <v>Unitary Authority</v>
          </cell>
          <cell r="G16" t="str">
            <v>South East</v>
          </cell>
          <cell r="H16" t="str">
            <v>Large Urban</v>
          </cell>
          <cell r="I16">
            <v>91300</v>
          </cell>
        </row>
        <row r="17">
          <cell r="C17" t="str">
            <v>E08000032</v>
          </cell>
          <cell r="D17" t="str">
            <v>R365</v>
          </cell>
          <cell r="E17" t="str">
            <v>Bradford</v>
          </cell>
          <cell r="F17" t="str">
            <v>Metropolitan District</v>
          </cell>
          <cell r="G17" t="str">
            <v>Yorkshire and Humber</v>
          </cell>
          <cell r="H17" t="str">
            <v>Major Urban</v>
          </cell>
          <cell r="I17">
            <v>393100</v>
          </cell>
        </row>
        <row r="18">
          <cell r="C18" t="str">
            <v>E09000005</v>
          </cell>
          <cell r="D18" t="str">
            <v>R386</v>
          </cell>
          <cell r="E18" t="str">
            <v>Brent</v>
          </cell>
          <cell r="F18" t="str">
            <v>Outer London</v>
          </cell>
          <cell r="G18" t="str">
            <v>London</v>
          </cell>
          <cell r="H18" t="str">
            <v>Major Urban</v>
          </cell>
          <cell r="I18">
            <v>251700</v>
          </cell>
        </row>
        <row r="19">
          <cell r="C19" t="str">
            <v>E06000043</v>
          </cell>
          <cell r="D19" t="str">
            <v>R625</v>
          </cell>
          <cell r="E19" t="str">
            <v>Brighton and Hove</v>
          </cell>
          <cell r="F19" t="str">
            <v>Unitary Authority</v>
          </cell>
          <cell r="G19" t="str">
            <v>South East</v>
          </cell>
          <cell r="H19" t="str">
            <v>Large Urban</v>
          </cell>
          <cell r="I19">
            <v>237900</v>
          </cell>
        </row>
        <row r="20">
          <cell r="C20" t="str">
            <v>E06000023</v>
          </cell>
          <cell r="D20" t="str">
            <v>R603</v>
          </cell>
          <cell r="E20" t="str">
            <v>Bristol, City of</v>
          </cell>
          <cell r="F20" t="str">
            <v>Unitary Authority</v>
          </cell>
          <cell r="G20" t="str">
            <v>South West</v>
          </cell>
          <cell r="H20" t="str">
            <v>Large Urban</v>
          </cell>
          <cell r="I20">
            <v>360600</v>
          </cell>
        </row>
        <row r="21">
          <cell r="C21" t="str">
            <v>E09000006</v>
          </cell>
          <cell r="D21" t="str">
            <v>R387</v>
          </cell>
          <cell r="E21" t="str">
            <v>Bromley</v>
          </cell>
          <cell r="F21" t="str">
            <v>Outer London</v>
          </cell>
          <cell r="G21" t="str">
            <v>London</v>
          </cell>
          <cell r="H21" t="str">
            <v>Major Urban</v>
          </cell>
          <cell r="I21">
            <v>253600</v>
          </cell>
        </row>
        <row r="22">
          <cell r="C22" t="str">
            <v>E10000002</v>
          </cell>
          <cell r="D22" t="str">
            <v>R633</v>
          </cell>
          <cell r="E22" t="str">
            <v>Buckinghamshire</v>
          </cell>
          <cell r="F22" t="str">
            <v>Shire County</v>
          </cell>
          <cell r="G22" t="str">
            <v>South East</v>
          </cell>
          <cell r="H22" t="str">
            <v>Significant Rural</v>
          </cell>
          <cell r="I22">
            <v>412500</v>
          </cell>
        </row>
        <row r="23">
          <cell r="C23" t="str">
            <v>E08000002</v>
          </cell>
          <cell r="D23" t="str">
            <v>R335</v>
          </cell>
          <cell r="E23" t="str">
            <v>Bury</v>
          </cell>
          <cell r="F23" t="str">
            <v>Metropolitan District</v>
          </cell>
          <cell r="G23" t="str">
            <v>North West</v>
          </cell>
          <cell r="H23" t="str">
            <v>Major Urban</v>
          </cell>
          <cell r="I23">
            <v>145800</v>
          </cell>
        </row>
        <row r="24">
          <cell r="C24" t="str">
            <v>E08000033</v>
          </cell>
          <cell r="D24" t="str">
            <v>R366</v>
          </cell>
          <cell r="E24" t="str">
            <v>Calderdale</v>
          </cell>
          <cell r="F24" t="str">
            <v>Metropolitan District</v>
          </cell>
          <cell r="G24" t="str">
            <v>Yorkshire and Humber</v>
          </cell>
          <cell r="H24" t="str">
            <v>Significant Rural</v>
          </cell>
          <cell r="I24">
            <v>163600</v>
          </cell>
        </row>
        <row r="25">
          <cell r="C25" t="str">
            <v>E10000003</v>
          </cell>
          <cell r="D25" t="str">
            <v>R663</v>
          </cell>
          <cell r="E25" t="str">
            <v>Cambridgeshire</v>
          </cell>
          <cell r="F25" t="str">
            <v>Shire County</v>
          </cell>
          <cell r="G25" t="str">
            <v>East</v>
          </cell>
          <cell r="H25" t="str">
            <v>Predominantly Rural</v>
          </cell>
          <cell r="I25">
            <v>517600</v>
          </cell>
        </row>
        <row r="26">
          <cell r="C26" t="str">
            <v>E09000007</v>
          </cell>
          <cell r="D26" t="str">
            <v>R371</v>
          </cell>
          <cell r="E26" t="str">
            <v>Camden</v>
          </cell>
          <cell r="F26" t="str">
            <v>Inner London</v>
          </cell>
          <cell r="G26" t="str">
            <v>London</v>
          </cell>
          <cell r="H26" t="str">
            <v>Major Urban</v>
          </cell>
          <cell r="I26">
            <v>198500</v>
          </cell>
        </row>
        <row r="27">
          <cell r="C27" t="str">
            <v>E06000056</v>
          </cell>
          <cell r="D27" t="str">
            <v>R680</v>
          </cell>
          <cell r="E27" t="str">
            <v>Central Bedfordshire</v>
          </cell>
          <cell r="F27" t="str">
            <v>Unitary Authority</v>
          </cell>
          <cell r="G27" t="str">
            <v>East</v>
          </cell>
          <cell r="H27" t="str">
            <v>Rural-50</v>
          </cell>
          <cell r="I27">
            <v>218100</v>
          </cell>
        </row>
        <row r="28">
          <cell r="C28" t="str">
            <v>E06000049</v>
          </cell>
          <cell r="D28" t="str">
            <v>R677</v>
          </cell>
          <cell r="E28" t="str">
            <v>Cheshire East</v>
          </cell>
          <cell r="F28" t="str">
            <v>Unitary Authority</v>
          </cell>
          <cell r="G28" t="str">
            <v>North West</v>
          </cell>
          <cell r="H28" t="str">
            <v>Rural-50</v>
          </cell>
          <cell r="I28">
            <v>301300</v>
          </cell>
        </row>
        <row r="29">
          <cell r="C29" t="str">
            <v>E06000050</v>
          </cell>
          <cell r="D29" t="str">
            <v>R678</v>
          </cell>
          <cell r="E29" t="str">
            <v>Cheshire West and Chester</v>
          </cell>
          <cell r="F29" t="str">
            <v>Unitary Authority</v>
          </cell>
          <cell r="G29" t="str">
            <v>North West</v>
          </cell>
          <cell r="H29" t="str">
            <v>Significant Rural</v>
          </cell>
          <cell r="I29">
            <v>269100</v>
          </cell>
        </row>
        <row r="30">
          <cell r="C30" t="str">
            <v>E09000001</v>
          </cell>
          <cell r="D30" t="str">
            <v>R370</v>
          </cell>
          <cell r="E30" t="str">
            <v>City of London</v>
          </cell>
          <cell r="F30" t="str">
            <v>City of London</v>
          </cell>
          <cell r="G30" t="str">
            <v>London</v>
          </cell>
          <cell r="H30" t="str">
            <v>Major Urban</v>
          </cell>
          <cell r="I30">
            <v>8200</v>
          </cell>
        </row>
        <row r="31">
          <cell r="C31" t="str">
            <v>E06000052</v>
          </cell>
          <cell r="D31" t="str">
            <v>R672</v>
          </cell>
          <cell r="E31" t="str">
            <v>Cornwall</v>
          </cell>
          <cell r="F31" t="str">
            <v>Unitary Authority</v>
          </cell>
          <cell r="G31" t="str">
            <v>South West</v>
          </cell>
          <cell r="H31" t="str">
            <v>Rural-80</v>
          </cell>
          <cell r="I31">
            <v>447600</v>
          </cell>
        </row>
        <row r="32">
          <cell r="C32" t="str">
            <v>E06000047</v>
          </cell>
          <cell r="D32" t="str">
            <v>R673</v>
          </cell>
          <cell r="E32" t="str">
            <v>County Durham</v>
          </cell>
          <cell r="F32" t="str">
            <v>Unitary Authority</v>
          </cell>
          <cell r="G32" t="str">
            <v>North East</v>
          </cell>
          <cell r="H32" t="str">
            <v>Rural-50</v>
          </cell>
          <cell r="I32">
            <v>421900</v>
          </cell>
        </row>
        <row r="33">
          <cell r="C33" t="str">
            <v>E08000026</v>
          </cell>
          <cell r="D33" t="str">
            <v>R359</v>
          </cell>
          <cell r="E33" t="str">
            <v>Coventry</v>
          </cell>
          <cell r="F33" t="str">
            <v>Metropolitan District</v>
          </cell>
          <cell r="G33" t="str">
            <v>West Midlands</v>
          </cell>
          <cell r="H33" t="str">
            <v>Large Urban</v>
          </cell>
          <cell r="I33">
            <v>276500</v>
          </cell>
        </row>
        <row r="34">
          <cell r="C34" t="str">
            <v>E09000008</v>
          </cell>
          <cell r="D34" t="str">
            <v>R388</v>
          </cell>
          <cell r="E34" t="str">
            <v>Croydon</v>
          </cell>
          <cell r="F34" t="str">
            <v>Outer London</v>
          </cell>
          <cell r="G34" t="str">
            <v>London</v>
          </cell>
          <cell r="H34" t="str">
            <v>Major Urban</v>
          </cell>
          <cell r="I34">
            <v>287900</v>
          </cell>
        </row>
        <row r="35">
          <cell r="C35" t="str">
            <v>E10000006</v>
          </cell>
          <cell r="D35" t="str">
            <v>R412</v>
          </cell>
          <cell r="E35" t="str">
            <v>Cumbria</v>
          </cell>
          <cell r="F35" t="str">
            <v>Shire County</v>
          </cell>
          <cell r="G35" t="str">
            <v>North West</v>
          </cell>
          <cell r="H35" t="str">
            <v>Predominantly Rural</v>
          </cell>
          <cell r="I35">
            <v>405300</v>
          </cell>
        </row>
        <row r="36">
          <cell r="C36" t="str">
            <v>E06000005</v>
          </cell>
          <cell r="D36" t="str">
            <v>R624</v>
          </cell>
          <cell r="E36" t="str">
            <v>Darlington</v>
          </cell>
          <cell r="F36" t="str">
            <v>Unitary Authority</v>
          </cell>
          <cell r="G36" t="str">
            <v>North East</v>
          </cell>
          <cell r="H36" t="str">
            <v>Other Urban</v>
          </cell>
          <cell r="I36">
            <v>83100</v>
          </cell>
        </row>
        <row r="37">
          <cell r="C37" t="str">
            <v>E06000015</v>
          </cell>
          <cell r="D37" t="str">
            <v>R621</v>
          </cell>
          <cell r="E37" t="str">
            <v>Derby</v>
          </cell>
          <cell r="F37" t="str">
            <v>Unitary Authority</v>
          </cell>
          <cell r="G37" t="str">
            <v>East Midlands</v>
          </cell>
          <cell r="H37" t="str">
            <v>Other Urban</v>
          </cell>
          <cell r="I37">
            <v>196800</v>
          </cell>
        </row>
        <row r="38">
          <cell r="C38" t="str">
            <v>E10000007</v>
          </cell>
          <cell r="D38" t="str">
            <v>R634</v>
          </cell>
          <cell r="E38" t="str">
            <v>Derbyshire</v>
          </cell>
          <cell r="F38" t="str">
            <v>Shire County</v>
          </cell>
          <cell r="G38" t="str">
            <v>East Midlands</v>
          </cell>
          <cell r="H38" t="str">
            <v>Significant Rural</v>
          </cell>
          <cell r="I38">
            <v>632800</v>
          </cell>
        </row>
        <row r="39">
          <cell r="C39" t="str">
            <v>E10000008</v>
          </cell>
          <cell r="D39" t="str">
            <v>R665</v>
          </cell>
          <cell r="E39" t="str">
            <v>Devon</v>
          </cell>
          <cell r="F39" t="str">
            <v>Shire County</v>
          </cell>
          <cell r="G39" t="str">
            <v>South West</v>
          </cell>
          <cell r="H39" t="str">
            <v>Predominantly Rural</v>
          </cell>
          <cell r="I39">
            <v>636300</v>
          </cell>
        </row>
        <row r="40">
          <cell r="C40" t="str">
            <v>E08000017</v>
          </cell>
          <cell r="D40" t="str">
            <v>R350</v>
          </cell>
          <cell r="E40" t="str">
            <v>Doncaster</v>
          </cell>
          <cell r="F40" t="str">
            <v>Metropolitan District</v>
          </cell>
          <cell r="G40" t="str">
            <v>Yorkshire and Humber</v>
          </cell>
          <cell r="H40" t="str">
            <v>Other Urban</v>
          </cell>
          <cell r="I40">
            <v>240900</v>
          </cell>
        </row>
        <row r="41">
          <cell r="C41" t="str">
            <v>E10000009</v>
          </cell>
          <cell r="D41" t="str">
            <v>R635</v>
          </cell>
          <cell r="E41" t="str">
            <v>Dorset</v>
          </cell>
          <cell r="F41" t="str">
            <v>Shire County</v>
          </cell>
          <cell r="G41" t="str">
            <v>South West</v>
          </cell>
          <cell r="H41" t="str">
            <v>Predominantly Rural</v>
          </cell>
          <cell r="I41">
            <v>345600</v>
          </cell>
        </row>
        <row r="42">
          <cell r="C42" t="str">
            <v>E08000027</v>
          </cell>
          <cell r="D42" t="str">
            <v>R360</v>
          </cell>
          <cell r="E42" t="str">
            <v>Dudley</v>
          </cell>
          <cell r="F42" t="str">
            <v>Metropolitan District</v>
          </cell>
          <cell r="G42" t="str">
            <v>West Midlands</v>
          </cell>
          <cell r="H42" t="str">
            <v>Major Urban</v>
          </cell>
          <cell r="I42">
            <v>249500</v>
          </cell>
        </row>
        <row r="43">
          <cell r="C43" t="str">
            <v>E09000009</v>
          </cell>
          <cell r="D43" t="str">
            <v>R389</v>
          </cell>
          <cell r="E43" t="str">
            <v>Ealing</v>
          </cell>
          <cell r="F43" t="str">
            <v>Outer London</v>
          </cell>
          <cell r="G43" t="str">
            <v>London</v>
          </cell>
          <cell r="H43" t="str">
            <v>Major Urban</v>
          </cell>
          <cell r="I43">
            <v>261300</v>
          </cell>
        </row>
        <row r="44">
          <cell r="C44" t="str">
            <v>E06000011</v>
          </cell>
          <cell r="D44" t="str">
            <v>R610</v>
          </cell>
          <cell r="E44" t="str">
            <v>East Riding of Yorkshire</v>
          </cell>
          <cell r="F44" t="str">
            <v>Unitary Authority</v>
          </cell>
          <cell r="G44" t="str">
            <v>Yorkshire and Humber</v>
          </cell>
          <cell r="H44" t="str">
            <v>Rural-50</v>
          </cell>
          <cell r="I44">
            <v>274900</v>
          </cell>
        </row>
        <row r="45">
          <cell r="C45" t="str">
            <v>E10000011</v>
          </cell>
          <cell r="D45" t="str">
            <v>R637</v>
          </cell>
          <cell r="E45" t="str">
            <v>East Sussex</v>
          </cell>
          <cell r="F45" t="str">
            <v>Shire County</v>
          </cell>
          <cell r="G45" t="str">
            <v>South East</v>
          </cell>
          <cell r="H45" t="str">
            <v>Significant Rural</v>
          </cell>
          <cell r="I45">
            <v>441900</v>
          </cell>
        </row>
        <row r="46">
          <cell r="C46" t="str">
            <v>E09000010</v>
          </cell>
          <cell r="D46" t="str">
            <v>R390</v>
          </cell>
          <cell r="E46" t="str">
            <v>Enfield</v>
          </cell>
          <cell r="F46" t="str">
            <v>Outer London</v>
          </cell>
          <cell r="G46" t="str">
            <v>London</v>
          </cell>
          <cell r="H46" t="str">
            <v>Major Urban</v>
          </cell>
          <cell r="I46">
            <v>247600</v>
          </cell>
        </row>
        <row r="47">
          <cell r="C47" t="str">
            <v>E10000012</v>
          </cell>
          <cell r="D47" t="str">
            <v>R666</v>
          </cell>
          <cell r="E47" t="str">
            <v>Essex</v>
          </cell>
          <cell r="F47" t="str">
            <v>Shire County</v>
          </cell>
          <cell r="G47" t="str">
            <v>East</v>
          </cell>
          <cell r="H47" t="str">
            <v>Significant Rural</v>
          </cell>
          <cell r="I47">
            <v>1149800</v>
          </cell>
        </row>
        <row r="48">
          <cell r="C48" t="str">
            <v>E08000020</v>
          </cell>
          <cell r="D48" t="str">
            <v>R353</v>
          </cell>
          <cell r="E48" t="str">
            <v>Gateshead</v>
          </cell>
          <cell r="F48" t="str">
            <v>Metropolitan District</v>
          </cell>
          <cell r="G48" t="str">
            <v>North East</v>
          </cell>
          <cell r="H48" t="str">
            <v>Major Urban</v>
          </cell>
          <cell r="I48">
            <v>161600</v>
          </cell>
        </row>
        <row r="49">
          <cell r="C49" t="str">
            <v>E10000013</v>
          </cell>
          <cell r="D49" t="str">
            <v>R419</v>
          </cell>
          <cell r="E49" t="str">
            <v>Gloucestershire</v>
          </cell>
          <cell r="F49" t="str">
            <v>Shire County</v>
          </cell>
          <cell r="G49" t="str">
            <v>South West</v>
          </cell>
          <cell r="H49" t="str">
            <v>Significant Rural</v>
          </cell>
          <cell r="I49">
            <v>496800</v>
          </cell>
        </row>
        <row r="50">
          <cell r="C50" t="str">
            <v>E09000011</v>
          </cell>
          <cell r="D50" t="str">
            <v>R372</v>
          </cell>
          <cell r="E50" t="str">
            <v>Greenwich</v>
          </cell>
          <cell r="F50" t="str">
            <v>Inner London</v>
          </cell>
          <cell r="G50" t="str">
            <v>London</v>
          </cell>
          <cell r="H50" t="str">
            <v>Major Urban</v>
          </cell>
          <cell r="I50">
            <v>212400</v>
          </cell>
        </row>
        <row r="51">
          <cell r="C51" t="str">
            <v>E09000012</v>
          </cell>
          <cell r="D51" t="str">
            <v>R373</v>
          </cell>
          <cell r="E51" t="str">
            <v>Hackney</v>
          </cell>
          <cell r="F51" t="str">
            <v>Inner London</v>
          </cell>
          <cell r="G51" t="str">
            <v>London</v>
          </cell>
          <cell r="H51" t="str">
            <v>Major Urban</v>
          </cell>
          <cell r="I51">
            <v>211100</v>
          </cell>
        </row>
        <row r="52">
          <cell r="C52" t="str">
            <v>E06000006</v>
          </cell>
          <cell r="D52" t="str">
            <v>R650</v>
          </cell>
          <cell r="E52" t="str">
            <v>Halton</v>
          </cell>
          <cell r="F52" t="str">
            <v>Unitary Authority</v>
          </cell>
          <cell r="G52" t="str">
            <v>North West</v>
          </cell>
          <cell r="H52" t="str">
            <v>Other Urban</v>
          </cell>
          <cell r="I52">
            <v>98600</v>
          </cell>
        </row>
        <row r="53">
          <cell r="C53" t="str">
            <v>E09000013</v>
          </cell>
          <cell r="D53" t="str">
            <v>R374</v>
          </cell>
          <cell r="E53" t="str">
            <v>Hammersmith and Fulham</v>
          </cell>
          <cell r="F53" t="str">
            <v>Inner London</v>
          </cell>
          <cell r="G53" t="str">
            <v>London</v>
          </cell>
          <cell r="H53" t="str">
            <v>Major Urban</v>
          </cell>
          <cell r="I53">
            <v>144600</v>
          </cell>
        </row>
        <row r="54">
          <cell r="C54" t="str">
            <v>E10000014</v>
          </cell>
          <cell r="D54" t="str">
            <v>R638</v>
          </cell>
          <cell r="E54" t="str">
            <v>Hampshire</v>
          </cell>
          <cell r="F54" t="str">
            <v>Shire County</v>
          </cell>
          <cell r="G54" t="str">
            <v>South East</v>
          </cell>
          <cell r="H54" t="str">
            <v>Significant Rural</v>
          </cell>
          <cell r="I54">
            <v>1077600</v>
          </cell>
        </row>
        <row r="55">
          <cell r="C55" t="str">
            <v>E09000014</v>
          </cell>
          <cell r="D55" t="str">
            <v>R391</v>
          </cell>
          <cell r="E55" t="str">
            <v>Haringey</v>
          </cell>
          <cell r="F55" t="str">
            <v>Outer London</v>
          </cell>
          <cell r="G55" t="str">
            <v>London</v>
          </cell>
          <cell r="H55" t="str">
            <v>Major Urban</v>
          </cell>
          <cell r="I55">
            <v>217000</v>
          </cell>
        </row>
        <row r="56">
          <cell r="C56" t="str">
            <v>E09000015</v>
          </cell>
          <cell r="D56" t="str">
            <v>R392</v>
          </cell>
          <cell r="E56" t="str">
            <v>Harrow</v>
          </cell>
          <cell r="F56" t="str">
            <v>Outer London</v>
          </cell>
          <cell r="G56" t="str">
            <v>London</v>
          </cell>
          <cell r="H56" t="str">
            <v>Major Urban</v>
          </cell>
          <cell r="I56">
            <v>191400</v>
          </cell>
        </row>
        <row r="57">
          <cell r="C57" t="str">
            <v>E06000001</v>
          </cell>
          <cell r="D57" t="str">
            <v>R606</v>
          </cell>
          <cell r="E57" t="str">
            <v>Hartlepool</v>
          </cell>
          <cell r="F57" t="str">
            <v>Unitary Authority</v>
          </cell>
          <cell r="G57" t="str">
            <v>North East</v>
          </cell>
          <cell r="H57" t="str">
            <v>Other Urban</v>
          </cell>
          <cell r="I57">
            <v>72800</v>
          </cell>
        </row>
        <row r="58">
          <cell r="C58" t="str">
            <v>E09000016</v>
          </cell>
          <cell r="D58" t="str">
            <v>R393</v>
          </cell>
          <cell r="E58" t="str">
            <v>Havering</v>
          </cell>
          <cell r="F58" t="str">
            <v>Outer London</v>
          </cell>
          <cell r="G58" t="str">
            <v>London</v>
          </cell>
          <cell r="H58" t="str">
            <v>Major Urban</v>
          </cell>
          <cell r="I58">
            <v>197200</v>
          </cell>
        </row>
        <row r="59">
          <cell r="C59" t="str">
            <v>E06000019</v>
          </cell>
          <cell r="D59" t="str">
            <v>R656</v>
          </cell>
          <cell r="E59" t="str">
            <v>Herefordshire, County of</v>
          </cell>
          <cell r="F59" t="str">
            <v>Unitary Authority</v>
          </cell>
          <cell r="G59" t="str">
            <v>West Midlands</v>
          </cell>
          <cell r="H59" t="str">
            <v>Rural-50</v>
          </cell>
          <cell r="I59">
            <v>153300</v>
          </cell>
        </row>
        <row r="60">
          <cell r="C60" t="str">
            <v>E10000015</v>
          </cell>
          <cell r="D60" t="str">
            <v>R422</v>
          </cell>
          <cell r="E60" t="str">
            <v>Hertfordshire</v>
          </cell>
          <cell r="F60" t="str">
            <v>Shire County</v>
          </cell>
          <cell r="G60" t="str">
            <v>East</v>
          </cell>
          <cell r="H60" t="str">
            <v>Predominantly Urban</v>
          </cell>
          <cell r="I60">
            <v>909700</v>
          </cell>
        </row>
        <row r="61">
          <cell r="C61" t="str">
            <v>E09000017</v>
          </cell>
          <cell r="D61" t="str">
            <v>R394</v>
          </cell>
          <cell r="E61" t="str">
            <v>Hillingdon</v>
          </cell>
          <cell r="F61" t="str">
            <v>Outer London</v>
          </cell>
          <cell r="G61" t="str">
            <v>London</v>
          </cell>
          <cell r="H61" t="str">
            <v>Major Urban</v>
          </cell>
          <cell r="I61">
            <v>230400</v>
          </cell>
        </row>
        <row r="62">
          <cell r="C62" t="str">
            <v>E09000018</v>
          </cell>
          <cell r="D62" t="str">
            <v>R395</v>
          </cell>
          <cell r="E62" t="str">
            <v>Hounslow</v>
          </cell>
          <cell r="F62" t="str">
            <v>Outer London</v>
          </cell>
          <cell r="G62" t="str">
            <v>London</v>
          </cell>
          <cell r="H62" t="str">
            <v>Major Urban</v>
          </cell>
          <cell r="I62">
            <v>207500</v>
          </cell>
        </row>
        <row r="63">
          <cell r="C63" t="str">
            <v>E06000046</v>
          </cell>
          <cell r="D63" t="str">
            <v>R601</v>
          </cell>
          <cell r="E63" t="str">
            <v>Isle of Wight</v>
          </cell>
          <cell r="F63" t="str">
            <v>Unitary Authority</v>
          </cell>
          <cell r="G63" t="str">
            <v>South East</v>
          </cell>
          <cell r="H63" t="str">
            <v>Rural-80</v>
          </cell>
          <cell r="I63">
            <v>114600</v>
          </cell>
        </row>
        <row r="64">
          <cell r="C64" t="str">
            <v>E06000053</v>
          </cell>
          <cell r="D64" t="str">
            <v>R403</v>
          </cell>
          <cell r="E64" t="str">
            <v>Isles of Scilly</v>
          </cell>
          <cell r="F64" t="str">
            <v>Isles of Scilly</v>
          </cell>
          <cell r="G64" t="str">
            <v>South West</v>
          </cell>
          <cell r="H64" t="str">
            <v>Rural-80</v>
          </cell>
          <cell r="I64">
            <v>1900</v>
          </cell>
        </row>
        <row r="65">
          <cell r="C65" t="str">
            <v>E09000019</v>
          </cell>
          <cell r="D65" t="str">
            <v>R375</v>
          </cell>
          <cell r="E65" t="str">
            <v>Islington</v>
          </cell>
          <cell r="F65" t="str">
            <v>Inner London</v>
          </cell>
          <cell r="G65" t="str">
            <v>London</v>
          </cell>
          <cell r="H65" t="str">
            <v>Major Urban</v>
          </cell>
          <cell r="I65">
            <v>192000</v>
          </cell>
        </row>
        <row r="66">
          <cell r="C66" t="str">
            <v>E09000020</v>
          </cell>
          <cell r="D66" t="str">
            <v>R376</v>
          </cell>
          <cell r="E66" t="str">
            <v>Kensington and Chelsea</v>
          </cell>
          <cell r="F66" t="str">
            <v>Inner London</v>
          </cell>
          <cell r="G66" t="str">
            <v>London</v>
          </cell>
          <cell r="H66" t="str">
            <v>Major Urban</v>
          </cell>
          <cell r="I66">
            <v>128200</v>
          </cell>
        </row>
        <row r="67">
          <cell r="C67" t="str">
            <v>E10000016</v>
          </cell>
          <cell r="D67" t="str">
            <v>R667</v>
          </cell>
          <cell r="E67" t="str">
            <v>Kent</v>
          </cell>
          <cell r="F67" t="str">
            <v>Shire County</v>
          </cell>
          <cell r="G67" t="str">
            <v>South East</v>
          </cell>
          <cell r="H67" t="str">
            <v>Significant Rural</v>
          </cell>
          <cell r="I67">
            <v>1208800</v>
          </cell>
        </row>
        <row r="68">
          <cell r="C68" t="str">
            <v>E06000010</v>
          </cell>
          <cell r="D68" t="str">
            <v>R611</v>
          </cell>
          <cell r="E68" t="str">
            <v>Kingston upon Hull, City of</v>
          </cell>
          <cell r="F68" t="str">
            <v>Unitary Authority</v>
          </cell>
          <cell r="G68" t="str">
            <v>Yorkshire and Humber</v>
          </cell>
          <cell r="H68" t="str">
            <v>Large Urban</v>
          </cell>
          <cell r="I68">
            <v>204200</v>
          </cell>
        </row>
        <row r="69">
          <cell r="C69" t="str">
            <v>E09000021</v>
          </cell>
          <cell r="D69" t="str">
            <v>R396</v>
          </cell>
          <cell r="E69" t="str">
            <v>Kingston upon Thames</v>
          </cell>
          <cell r="F69" t="str">
            <v>Outer London</v>
          </cell>
          <cell r="G69" t="str">
            <v>London</v>
          </cell>
          <cell r="H69" t="str">
            <v>Major Urban</v>
          </cell>
          <cell r="I69">
            <v>137900</v>
          </cell>
        </row>
        <row r="70">
          <cell r="C70" t="str">
            <v>E08000034</v>
          </cell>
          <cell r="D70" t="str">
            <v>R367</v>
          </cell>
          <cell r="E70" t="str">
            <v>Kirklees</v>
          </cell>
          <cell r="F70" t="str">
            <v>Metropolitan District</v>
          </cell>
          <cell r="G70" t="str">
            <v>Yorkshire and Humber</v>
          </cell>
          <cell r="H70" t="str">
            <v>Major Urban</v>
          </cell>
          <cell r="I70">
            <v>337900</v>
          </cell>
        </row>
        <row r="71">
          <cell r="C71" t="str">
            <v>E08000011</v>
          </cell>
          <cell r="D71" t="str">
            <v>R344</v>
          </cell>
          <cell r="E71" t="str">
            <v>Knowsley</v>
          </cell>
          <cell r="F71" t="str">
            <v>Metropolitan District</v>
          </cell>
          <cell r="G71" t="str">
            <v>North West</v>
          </cell>
          <cell r="H71" t="str">
            <v>Major Urban</v>
          </cell>
          <cell r="I71">
            <v>115200</v>
          </cell>
        </row>
        <row r="72">
          <cell r="C72" t="str">
            <v>E09000022</v>
          </cell>
          <cell r="D72" t="str">
            <v>R377</v>
          </cell>
          <cell r="E72" t="str">
            <v>Lambeth</v>
          </cell>
          <cell r="F72" t="str">
            <v>Inner London</v>
          </cell>
          <cell r="G72" t="str">
            <v>London</v>
          </cell>
          <cell r="H72" t="str">
            <v>Major Urban</v>
          </cell>
          <cell r="I72">
            <v>264700</v>
          </cell>
        </row>
        <row r="73">
          <cell r="C73" t="str">
            <v>E10000017</v>
          </cell>
          <cell r="D73" t="str">
            <v>R668</v>
          </cell>
          <cell r="E73" t="str">
            <v>Lancashire</v>
          </cell>
          <cell r="F73" t="str">
            <v>Shire County</v>
          </cell>
          <cell r="G73" t="str">
            <v>North West</v>
          </cell>
          <cell r="H73" t="str">
            <v>Significant Rural</v>
          </cell>
          <cell r="I73">
            <v>952000</v>
          </cell>
        </row>
        <row r="74">
          <cell r="C74" t="str">
            <v>E08000035</v>
          </cell>
          <cell r="D74" t="str">
            <v>R368</v>
          </cell>
          <cell r="E74" t="str">
            <v>Leeds</v>
          </cell>
          <cell r="F74" t="str">
            <v>Metropolitan District</v>
          </cell>
          <cell r="G74" t="str">
            <v>Yorkshire and Humber</v>
          </cell>
          <cell r="H74" t="str">
            <v>Major Urban</v>
          </cell>
          <cell r="I74">
            <v>616900</v>
          </cell>
        </row>
        <row r="75">
          <cell r="C75" t="str">
            <v>E06000016</v>
          </cell>
          <cell r="D75" t="str">
            <v>R628</v>
          </cell>
          <cell r="E75" t="str">
            <v>Leicester</v>
          </cell>
          <cell r="F75" t="str">
            <v>Unitary Authority</v>
          </cell>
          <cell r="G75" t="str">
            <v>East Midlands</v>
          </cell>
          <cell r="H75" t="str">
            <v>Large Urban</v>
          </cell>
          <cell r="I75">
            <v>265100</v>
          </cell>
        </row>
        <row r="76">
          <cell r="C76" t="str">
            <v>E10000018</v>
          </cell>
          <cell r="D76" t="str">
            <v>R639</v>
          </cell>
          <cell r="E76" t="str">
            <v>Leicestershire</v>
          </cell>
          <cell r="F76" t="str">
            <v>Shire County</v>
          </cell>
          <cell r="G76" t="str">
            <v>East Midlands</v>
          </cell>
          <cell r="H76" t="str">
            <v>Significant Rural</v>
          </cell>
          <cell r="I76">
            <v>546000</v>
          </cell>
        </row>
        <row r="77">
          <cell r="C77" t="str">
            <v>E09000023</v>
          </cell>
          <cell r="D77" t="str">
            <v>R378</v>
          </cell>
          <cell r="E77" t="str">
            <v>Lewisham</v>
          </cell>
          <cell r="F77" t="str">
            <v>Inner London</v>
          </cell>
          <cell r="G77" t="str">
            <v>London</v>
          </cell>
          <cell r="H77" t="str">
            <v>Major Urban</v>
          </cell>
          <cell r="I77">
            <v>233600</v>
          </cell>
        </row>
        <row r="78">
          <cell r="C78" t="str">
            <v>E10000019</v>
          </cell>
          <cell r="D78" t="str">
            <v>R428</v>
          </cell>
          <cell r="E78" t="str">
            <v>Lincolnshire</v>
          </cell>
          <cell r="F78" t="str">
            <v>Shire County</v>
          </cell>
          <cell r="G78" t="str">
            <v>East Midlands</v>
          </cell>
          <cell r="H78" t="str">
            <v>Predominantly Rural</v>
          </cell>
          <cell r="I78">
            <v>599700</v>
          </cell>
        </row>
        <row r="79">
          <cell r="C79" t="str">
            <v>E08000012</v>
          </cell>
          <cell r="D79" t="str">
            <v>R345</v>
          </cell>
          <cell r="E79" t="str">
            <v>Liverpool</v>
          </cell>
          <cell r="F79" t="str">
            <v>Metropolitan District</v>
          </cell>
          <cell r="G79" t="str">
            <v>North West</v>
          </cell>
          <cell r="H79" t="str">
            <v>Major Urban</v>
          </cell>
          <cell r="I79">
            <v>392600</v>
          </cell>
        </row>
        <row r="80">
          <cell r="C80" t="str">
            <v>E06000032</v>
          </cell>
          <cell r="D80" t="str">
            <v>R619</v>
          </cell>
          <cell r="E80" t="str">
            <v>Luton</v>
          </cell>
          <cell r="F80" t="str">
            <v>Unitary Authority</v>
          </cell>
          <cell r="G80" t="str">
            <v>East</v>
          </cell>
          <cell r="H80" t="str">
            <v>Other Urban</v>
          </cell>
          <cell r="I80">
            <v>159900</v>
          </cell>
        </row>
        <row r="81">
          <cell r="C81" t="str">
            <v>E08000003</v>
          </cell>
          <cell r="D81" t="str">
            <v>R336</v>
          </cell>
          <cell r="E81" t="str">
            <v>Manchester</v>
          </cell>
          <cell r="F81" t="str">
            <v>Metropolitan District</v>
          </cell>
          <cell r="G81" t="str">
            <v>North West</v>
          </cell>
          <cell r="H81" t="str">
            <v>Major Urban</v>
          </cell>
          <cell r="I81">
            <v>421400</v>
          </cell>
        </row>
        <row r="82">
          <cell r="C82" t="str">
            <v>E06000035</v>
          </cell>
          <cell r="D82" t="str">
            <v>R658</v>
          </cell>
          <cell r="E82" t="str">
            <v>Medway</v>
          </cell>
          <cell r="F82" t="str">
            <v>Unitary Authority</v>
          </cell>
          <cell r="G82" t="str">
            <v>South East</v>
          </cell>
          <cell r="H82" t="str">
            <v>Other Urban</v>
          </cell>
          <cell r="I82">
            <v>214800</v>
          </cell>
        </row>
        <row r="83">
          <cell r="C83" t="str">
            <v>E09000024</v>
          </cell>
          <cell r="D83" t="str">
            <v>R397</v>
          </cell>
          <cell r="E83" t="str">
            <v>Merton</v>
          </cell>
          <cell r="F83" t="str">
            <v>Outer London</v>
          </cell>
          <cell r="G83" t="str">
            <v>London</v>
          </cell>
          <cell r="H83" t="str">
            <v>Major Urban</v>
          </cell>
          <cell r="I83">
            <v>158300</v>
          </cell>
        </row>
        <row r="84">
          <cell r="C84" t="str">
            <v>E06000002</v>
          </cell>
          <cell r="D84" t="str">
            <v>R607</v>
          </cell>
          <cell r="E84" t="str">
            <v>Middlesbrough</v>
          </cell>
          <cell r="F84" t="str">
            <v>Unitary Authority</v>
          </cell>
          <cell r="G84" t="str">
            <v>North East</v>
          </cell>
          <cell r="H84" t="str">
            <v>Large Urban</v>
          </cell>
          <cell r="I84">
            <v>108200</v>
          </cell>
        </row>
        <row r="85">
          <cell r="C85" t="str">
            <v>E06000042</v>
          </cell>
          <cell r="D85" t="str">
            <v>R620</v>
          </cell>
          <cell r="E85" t="str">
            <v>Milton Keynes</v>
          </cell>
          <cell r="F85" t="str">
            <v>Unitary Authority</v>
          </cell>
          <cell r="G85" t="str">
            <v>South East</v>
          </cell>
          <cell r="H85" t="str">
            <v>Other Urban</v>
          </cell>
          <cell r="I85">
            <v>197300</v>
          </cell>
        </row>
        <row r="86">
          <cell r="C86" t="str">
            <v>E08000021</v>
          </cell>
          <cell r="D86" t="str">
            <v>R354</v>
          </cell>
          <cell r="E86" t="str">
            <v>Newcastle upon Tyne</v>
          </cell>
          <cell r="F86" t="str">
            <v>Metropolitan District</v>
          </cell>
          <cell r="G86" t="str">
            <v>North East</v>
          </cell>
          <cell r="H86" t="str">
            <v>Major Urban</v>
          </cell>
          <cell r="I86">
            <v>239400</v>
          </cell>
        </row>
        <row r="87">
          <cell r="C87" t="str">
            <v>E09000025</v>
          </cell>
          <cell r="D87" t="str">
            <v>R398</v>
          </cell>
          <cell r="E87" t="str">
            <v>Newham</v>
          </cell>
          <cell r="F87" t="str">
            <v>Outer London</v>
          </cell>
          <cell r="G87" t="str">
            <v>London</v>
          </cell>
          <cell r="H87" t="str">
            <v>Major Urban</v>
          </cell>
          <cell r="I87">
            <v>255600</v>
          </cell>
        </row>
        <row r="88">
          <cell r="C88" t="str">
            <v>E10000020</v>
          </cell>
          <cell r="D88" t="str">
            <v>R429</v>
          </cell>
          <cell r="E88" t="str">
            <v>Norfolk</v>
          </cell>
          <cell r="F88" t="str">
            <v>Shire County</v>
          </cell>
          <cell r="G88" t="str">
            <v>East</v>
          </cell>
          <cell r="H88" t="str">
            <v>Predominantly Rural</v>
          </cell>
          <cell r="I88">
            <v>723600</v>
          </cell>
        </row>
        <row r="89">
          <cell r="C89" t="str">
            <v>E06000012</v>
          </cell>
          <cell r="D89" t="str">
            <v>R612</v>
          </cell>
          <cell r="E89" t="str">
            <v>North East Lincolnshire</v>
          </cell>
          <cell r="F89" t="str">
            <v>Unitary Authority</v>
          </cell>
          <cell r="G89" t="str">
            <v>Yorkshire and Humber</v>
          </cell>
          <cell r="H89" t="str">
            <v>Other Urban</v>
          </cell>
          <cell r="I89">
            <v>124900</v>
          </cell>
        </row>
        <row r="90">
          <cell r="C90" t="str">
            <v>E06000013</v>
          </cell>
          <cell r="D90" t="str">
            <v>R613</v>
          </cell>
          <cell r="E90" t="str">
            <v>North Lincolnshire</v>
          </cell>
          <cell r="F90" t="str">
            <v>Unitary Authority</v>
          </cell>
          <cell r="G90" t="str">
            <v>Yorkshire and Humber</v>
          </cell>
          <cell r="H90" t="str">
            <v>Rural-50</v>
          </cell>
          <cell r="I90">
            <v>135400</v>
          </cell>
        </row>
        <row r="91">
          <cell r="C91" t="str">
            <v>E06000024</v>
          </cell>
          <cell r="D91" t="str">
            <v>R605</v>
          </cell>
          <cell r="E91" t="str">
            <v>North Somerset</v>
          </cell>
          <cell r="F91" t="str">
            <v>Unitary Authority</v>
          </cell>
          <cell r="G91" t="str">
            <v>South West</v>
          </cell>
          <cell r="H91" t="str">
            <v>Rural-50</v>
          </cell>
          <cell r="I91">
            <v>168600</v>
          </cell>
        </row>
        <row r="92">
          <cell r="C92" t="str">
            <v>E08000022</v>
          </cell>
          <cell r="D92" t="str">
            <v>R355</v>
          </cell>
          <cell r="E92" t="str">
            <v>North Tyneside</v>
          </cell>
          <cell r="F92" t="str">
            <v>Metropolitan District</v>
          </cell>
          <cell r="G92" t="str">
            <v>North East</v>
          </cell>
          <cell r="H92" t="str">
            <v>Major Urban</v>
          </cell>
          <cell r="I92">
            <v>162700</v>
          </cell>
        </row>
        <row r="93">
          <cell r="C93" t="str">
            <v>E10000023</v>
          </cell>
          <cell r="D93" t="str">
            <v>R618</v>
          </cell>
          <cell r="E93" t="str">
            <v>North Yorkshire</v>
          </cell>
          <cell r="F93" t="str">
            <v>Shire County</v>
          </cell>
          <cell r="G93" t="str">
            <v>Yorkshire and Humber</v>
          </cell>
          <cell r="H93" t="str">
            <v>Predominantly Rural</v>
          </cell>
          <cell r="I93">
            <v>487600</v>
          </cell>
        </row>
        <row r="94">
          <cell r="C94" t="str">
            <v>E10000021</v>
          </cell>
          <cell r="D94" t="str">
            <v>R430</v>
          </cell>
          <cell r="E94" t="str">
            <v>Northamptonshire</v>
          </cell>
          <cell r="F94" t="str">
            <v>Shire County</v>
          </cell>
          <cell r="G94" t="str">
            <v>East Midlands</v>
          </cell>
          <cell r="H94" t="str">
            <v>Significant Rural</v>
          </cell>
          <cell r="I94">
            <v>567900</v>
          </cell>
        </row>
        <row r="95">
          <cell r="C95" t="str">
            <v>E06000057</v>
          </cell>
          <cell r="D95" t="str">
            <v>R674</v>
          </cell>
          <cell r="E95" t="str">
            <v>Northumberland</v>
          </cell>
          <cell r="F95" t="str">
            <v>Unitary Authority</v>
          </cell>
          <cell r="G95" t="str">
            <v>North East</v>
          </cell>
          <cell r="H95" t="str">
            <v>Rural-50</v>
          </cell>
          <cell r="I95">
            <v>257000</v>
          </cell>
        </row>
        <row r="96">
          <cell r="C96" t="str">
            <v>E06000018</v>
          </cell>
          <cell r="D96" t="str">
            <v>R661</v>
          </cell>
          <cell r="E96" t="str">
            <v>Nottingham</v>
          </cell>
          <cell r="F96" t="str">
            <v>Unitary Authority</v>
          </cell>
          <cell r="G96" t="str">
            <v>East Midlands</v>
          </cell>
          <cell r="H96" t="str">
            <v>Large Urban</v>
          </cell>
          <cell r="I96">
            <v>258200</v>
          </cell>
        </row>
        <row r="97">
          <cell r="C97" t="str">
            <v>E10000024</v>
          </cell>
          <cell r="D97" t="str">
            <v>R669</v>
          </cell>
          <cell r="E97" t="str">
            <v>Nottinghamshire</v>
          </cell>
          <cell r="F97" t="str">
            <v>Shire County</v>
          </cell>
          <cell r="G97" t="str">
            <v>East Midlands</v>
          </cell>
          <cell r="H97" t="str">
            <v>Significant Rural</v>
          </cell>
          <cell r="I97">
            <v>646600</v>
          </cell>
        </row>
        <row r="98">
          <cell r="C98" t="str">
            <v>E08000004</v>
          </cell>
          <cell r="D98" t="str">
            <v>R337</v>
          </cell>
          <cell r="E98" t="str">
            <v>Oldham</v>
          </cell>
          <cell r="F98" t="str">
            <v>Metropolitan District</v>
          </cell>
          <cell r="G98" t="str">
            <v>North West</v>
          </cell>
          <cell r="H98" t="str">
            <v>Major Urban</v>
          </cell>
          <cell r="I98">
            <v>173900</v>
          </cell>
        </row>
        <row r="99">
          <cell r="C99" t="str">
            <v>E10000025</v>
          </cell>
          <cell r="D99" t="str">
            <v>R434</v>
          </cell>
          <cell r="E99" t="str">
            <v>Oxfordshire</v>
          </cell>
          <cell r="F99" t="str">
            <v>Shire County</v>
          </cell>
          <cell r="G99" t="str">
            <v>South East</v>
          </cell>
          <cell r="H99" t="str">
            <v>Predominantly Rural</v>
          </cell>
          <cell r="I99">
            <v>540300</v>
          </cell>
        </row>
        <row r="100">
          <cell r="C100" t="str">
            <v>E06000031</v>
          </cell>
          <cell r="D100" t="str">
            <v>R649</v>
          </cell>
          <cell r="E100" t="str">
            <v>Peterborough</v>
          </cell>
          <cell r="F100" t="str">
            <v>Unitary Authority</v>
          </cell>
          <cell r="G100" t="str">
            <v>East</v>
          </cell>
          <cell r="H100" t="str">
            <v>Other Urban</v>
          </cell>
          <cell r="I100">
            <v>148100</v>
          </cell>
        </row>
        <row r="101">
          <cell r="C101" t="str">
            <v>E06000026</v>
          </cell>
          <cell r="D101" t="str">
            <v>R652</v>
          </cell>
          <cell r="E101" t="str">
            <v>Plymouth</v>
          </cell>
          <cell r="F101" t="str">
            <v>Unitary Authority</v>
          </cell>
          <cell r="G101" t="str">
            <v>South West</v>
          </cell>
          <cell r="H101" t="str">
            <v>Other Urban</v>
          </cell>
          <cell r="I101">
            <v>211800</v>
          </cell>
        </row>
        <row r="102">
          <cell r="C102" t="str">
            <v>E06000029</v>
          </cell>
          <cell r="D102" t="str">
            <v>R623</v>
          </cell>
          <cell r="E102" t="str">
            <v>Poole</v>
          </cell>
          <cell r="F102" t="str">
            <v>Unitary Authority</v>
          </cell>
          <cell r="G102" t="str">
            <v>South West</v>
          </cell>
          <cell r="H102" t="str">
            <v>Large Urban</v>
          </cell>
          <cell r="I102">
            <v>121300</v>
          </cell>
        </row>
        <row r="103">
          <cell r="C103" t="str">
            <v>E06000044</v>
          </cell>
          <cell r="D103" t="str">
            <v>R626</v>
          </cell>
          <cell r="E103" t="str">
            <v>Portsmouth</v>
          </cell>
          <cell r="F103" t="str">
            <v>Unitary Authority</v>
          </cell>
          <cell r="G103" t="str">
            <v>South East</v>
          </cell>
          <cell r="H103" t="str">
            <v>Large Urban</v>
          </cell>
          <cell r="I103">
            <v>170800</v>
          </cell>
        </row>
        <row r="104">
          <cell r="C104" t="str">
            <v>E06000038</v>
          </cell>
          <cell r="D104" t="str">
            <v>R644</v>
          </cell>
          <cell r="E104" t="str">
            <v>Reading</v>
          </cell>
          <cell r="F104" t="str">
            <v>Unitary Authority</v>
          </cell>
          <cell r="G104" t="str">
            <v>South East</v>
          </cell>
          <cell r="H104" t="str">
            <v>Large Urban</v>
          </cell>
          <cell r="I104">
            <v>126000</v>
          </cell>
        </row>
        <row r="105">
          <cell r="C105" t="str">
            <v>E09000026</v>
          </cell>
          <cell r="D105" t="str">
            <v>R399</v>
          </cell>
          <cell r="E105" t="str">
            <v>Redbridge</v>
          </cell>
          <cell r="F105" t="str">
            <v>Outer London</v>
          </cell>
          <cell r="G105" t="str">
            <v>London</v>
          </cell>
          <cell r="H105" t="str">
            <v>Major Urban</v>
          </cell>
          <cell r="I105">
            <v>223500</v>
          </cell>
        </row>
        <row r="106">
          <cell r="C106" t="str">
            <v>E06000003</v>
          </cell>
          <cell r="D106" t="str">
            <v>R608</v>
          </cell>
          <cell r="E106" t="str">
            <v>Redcar and Cleveland</v>
          </cell>
          <cell r="F106" t="str">
            <v>Unitary Authority</v>
          </cell>
          <cell r="G106" t="str">
            <v>North East</v>
          </cell>
          <cell r="H106" t="str">
            <v>Significant Rural</v>
          </cell>
          <cell r="I106">
            <v>108100</v>
          </cell>
        </row>
        <row r="107">
          <cell r="C107" t="str">
            <v>E09000027</v>
          </cell>
          <cell r="D107" t="str">
            <v>R400</v>
          </cell>
          <cell r="E107" t="str">
            <v>Richmond upon Thames</v>
          </cell>
          <cell r="F107" t="str">
            <v>Outer London</v>
          </cell>
          <cell r="G107" t="str">
            <v>London</v>
          </cell>
          <cell r="H107" t="str">
            <v>Major Urban</v>
          </cell>
          <cell r="I107">
            <v>150900</v>
          </cell>
        </row>
        <row r="108">
          <cell r="C108" t="str">
            <v>E08000005</v>
          </cell>
          <cell r="D108" t="str">
            <v>R338</v>
          </cell>
          <cell r="E108" t="str">
            <v>Rochdale</v>
          </cell>
          <cell r="F108" t="str">
            <v>Metropolitan District</v>
          </cell>
          <cell r="G108" t="str">
            <v>North West</v>
          </cell>
          <cell r="H108" t="str">
            <v>Major Urban</v>
          </cell>
          <cell r="I108">
            <v>164700</v>
          </cell>
        </row>
        <row r="109">
          <cell r="C109" t="str">
            <v>E08000018</v>
          </cell>
          <cell r="D109" t="str">
            <v>R351</v>
          </cell>
          <cell r="E109" t="str">
            <v>Rotherham</v>
          </cell>
          <cell r="F109" t="str">
            <v>Metropolitan District</v>
          </cell>
          <cell r="G109" t="str">
            <v>Yorkshire and Humber</v>
          </cell>
          <cell r="H109" t="str">
            <v>Large Urban</v>
          </cell>
          <cell r="I109">
            <v>205300</v>
          </cell>
        </row>
        <row r="110">
          <cell r="C110" t="str">
            <v>E06000017</v>
          </cell>
          <cell r="D110" t="str">
            <v>R629</v>
          </cell>
          <cell r="E110" t="str">
            <v>Rutland</v>
          </cell>
          <cell r="F110" t="str">
            <v>Unitary Authority</v>
          </cell>
          <cell r="G110" t="str">
            <v>East Midlands</v>
          </cell>
          <cell r="H110" t="str">
            <v>Rural-80</v>
          </cell>
          <cell r="I110">
            <v>30900</v>
          </cell>
        </row>
        <row r="111">
          <cell r="C111" t="str">
            <v>E08000006</v>
          </cell>
          <cell r="D111" t="str">
            <v>R339</v>
          </cell>
          <cell r="E111" t="str">
            <v>Salford</v>
          </cell>
          <cell r="F111" t="str">
            <v>Metropolitan District</v>
          </cell>
          <cell r="G111" t="str">
            <v>North West</v>
          </cell>
          <cell r="H111" t="str">
            <v>Major Urban</v>
          </cell>
          <cell r="I111">
            <v>193800</v>
          </cell>
        </row>
        <row r="112">
          <cell r="C112" t="str">
            <v>E08000028</v>
          </cell>
          <cell r="D112" t="str">
            <v>R361</v>
          </cell>
          <cell r="E112" t="str">
            <v>Sandwell</v>
          </cell>
          <cell r="F112" t="str">
            <v>Metropolitan District</v>
          </cell>
          <cell r="G112" t="str">
            <v>West Midlands</v>
          </cell>
          <cell r="H112" t="str">
            <v>Major Urban</v>
          </cell>
          <cell r="I112">
            <v>242900</v>
          </cell>
        </row>
        <row r="113">
          <cell r="C113" t="str">
            <v>E08000014</v>
          </cell>
          <cell r="D113" t="str">
            <v>R347</v>
          </cell>
          <cell r="E113" t="str">
            <v>Sefton</v>
          </cell>
          <cell r="F113" t="str">
            <v>Metropolitan District</v>
          </cell>
          <cell r="G113" t="str">
            <v>North West</v>
          </cell>
          <cell r="H113" t="str">
            <v>Major Urban</v>
          </cell>
          <cell r="I113">
            <v>220900</v>
          </cell>
        </row>
        <row r="114">
          <cell r="C114" t="str">
            <v>E08000019</v>
          </cell>
          <cell r="D114" t="str">
            <v>R352</v>
          </cell>
          <cell r="E114" t="str">
            <v>Sheffield</v>
          </cell>
          <cell r="F114" t="str">
            <v>Metropolitan District</v>
          </cell>
          <cell r="G114" t="str">
            <v>Yorkshire and Humber</v>
          </cell>
          <cell r="H114" t="str">
            <v>Large Urban</v>
          </cell>
          <cell r="I114">
            <v>459100</v>
          </cell>
        </row>
        <row r="115">
          <cell r="C115" t="str">
            <v>E06000051</v>
          </cell>
          <cell r="D115" t="str">
            <v>R675</v>
          </cell>
          <cell r="E115" t="str">
            <v>Shropshire</v>
          </cell>
          <cell r="F115" t="str">
            <v>Unitary Authority</v>
          </cell>
          <cell r="G115" t="str">
            <v>West Midlands</v>
          </cell>
          <cell r="H115" t="str">
            <v>Rural-50</v>
          </cell>
          <cell r="I115">
            <v>254000</v>
          </cell>
        </row>
        <row r="116">
          <cell r="C116" t="str">
            <v>E06000039</v>
          </cell>
          <cell r="D116" t="str">
            <v>R645</v>
          </cell>
          <cell r="E116" t="str">
            <v>Slough</v>
          </cell>
          <cell r="F116" t="str">
            <v>Unitary Authority</v>
          </cell>
          <cell r="G116" t="str">
            <v>South East</v>
          </cell>
          <cell r="H116" t="str">
            <v>Other Urban</v>
          </cell>
          <cell r="I116">
            <v>105800</v>
          </cell>
        </row>
        <row r="117">
          <cell r="C117" t="str">
            <v>E08000029</v>
          </cell>
          <cell r="D117" t="str">
            <v>R362</v>
          </cell>
          <cell r="E117" t="str">
            <v>Solihull</v>
          </cell>
          <cell r="F117" t="str">
            <v>Metropolitan District</v>
          </cell>
          <cell r="G117" t="str">
            <v>West Midlands</v>
          </cell>
          <cell r="H117" t="str">
            <v>Major Urban</v>
          </cell>
          <cell r="I117">
            <v>165800</v>
          </cell>
        </row>
        <row r="118">
          <cell r="C118" t="str">
            <v>E10000027</v>
          </cell>
          <cell r="D118" t="str">
            <v>R436</v>
          </cell>
          <cell r="E118" t="str">
            <v>Somerset</v>
          </cell>
          <cell r="F118" t="str">
            <v>Shire County</v>
          </cell>
          <cell r="G118" t="str">
            <v>South West</v>
          </cell>
          <cell r="H118" t="str">
            <v>Predominantly Rural</v>
          </cell>
          <cell r="I118">
            <v>439800</v>
          </cell>
        </row>
        <row r="119">
          <cell r="C119" t="str">
            <v>E06000025</v>
          </cell>
          <cell r="D119" t="str">
            <v>R604</v>
          </cell>
          <cell r="E119" t="str">
            <v>South Gloucestershire</v>
          </cell>
          <cell r="F119" t="str">
            <v>Unitary Authority</v>
          </cell>
          <cell r="G119" t="str">
            <v>South West</v>
          </cell>
          <cell r="H119" t="str">
            <v>Large Urban</v>
          </cell>
          <cell r="I119">
            <v>219900</v>
          </cell>
        </row>
        <row r="120">
          <cell r="C120" t="str">
            <v>E08000023</v>
          </cell>
          <cell r="D120" t="str">
            <v>R356</v>
          </cell>
          <cell r="E120" t="str">
            <v>South Tyneside</v>
          </cell>
          <cell r="F120" t="str">
            <v>Metropolitan District</v>
          </cell>
          <cell r="G120" t="str">
            <v>North East</v>
          </cell>
          <cell r="H120" t="str">
            <v>Major Urban</v>
          </cell>
          <cell r="I120">
            <v>119900</v>
          </cell>
        </row>
        <row r="121">
          <cell r="C121" t="str">
            <v>E06000045</v>
          </cell>
          <cell r="D121" t="str">
            <v>R627</v>
          </cell>
          <cell r="E121" t="str">
            <v>Southampton</v>
          </cell>
          <cell r="F121" t="str">
            <v>Unitary Authority</v>
          </cell>
          <cell r="G121" t="str">
            <v>South East</v>
          </cell>
          <cell r="H121" t="str">
            <v>Large Urban</v>
          </cell>
          <cell r="I121">
            <v>204400</v>
          </cell>
        </row>
        <row r="122">
          <cell r="C122" t="str">
            <v>E06000033</v>
          </cell>
          <cell r="D122" t="str">
            <v>R654</v>
          </cell>
          <cell r="E122" t="str">
            <v>Southend-on-Sea</v>
          </cell>
          <cell r="F122" t="str">
            <v>Unitary Authority</v>
          </cell>
          <cell r="G122" t="str">
            <v>East</v>
          </cell>
          <cell r="H122" t="str">
            <v>Large Urban</v>
          </cell>
          <cell r="I122">
            <v>141100</v>
          </cell>
        </row>
        <row r="123">
          <cell r="C123" t="str">
            <v>E09000028</v>
          </cell>
          <cell r="D123" t="str">
            <v>R379</v>
          </cell>
          <cell r="E123" t="str">
            <v>Southwark</v>
          </cell>
          <cell r="F123" t="str">
            <v>Inner London</v>
          </cell>
          <cell r="G123" t="str">
            <v>London</v>
          </cell>
          <cell r="H123" t="str">
            <v>Major Urban</v>
          </cell>
          <cell r="I123">
            <v>249200</v>
          </cell>
        </row>
        <row r="124">
          <cell r="C124" t="str">
            <v>E08000013</v>
          </cell>
          <cell r="D124" t="str">
            <v>R346</v>
          </cell>
          <cell r="E124" t="str">
            <v>St. Helens</v>
          </cell>
          <cell r="F124" t="str">
            <v>Metropolitan District</v>
          </cell>
          <cell r="G124" t="str">
            <v>North West</v>
          </cell>
          <cell r="H124" t="str">
            <v>Major Urban</v>
          </cell>
          <cell r="I124">
            <v>142100</v>
          </cell>
        </row>
        <row r="125">
          <cell r="C125" t="str">
            <v>E10000028</v>
          </cell>
          <cell r="D125" t="str">
            <v>R640</v>
          </cell>
          <cell r="E125" t="str">
            <v>Staffordshire</v>
          </cell>
          <cell r="F125" t="str">
            <v>Shire County</v>
          </cell>
          <cell r="G125" t="str">
            <v>West Midlands</v>
          </cell>
          <cell r="H125" t="str">
            <v>Significant Rural</v>
          </cell>
          <cell r="I125">
            <v>698300</v>
          </cell>
        </row>
        <row r="126">
          <cell r="C126" t="str">
            <v>E08000007</v>
          </cell>
          <cell r="D126" t="str">
            <v>R340</v>
          </cell>
          <cell r="E126" t="str">
            <v>Stockport</v>
          </cell>
          <cell r="F126" t="str">
            <v>Metropolitan District</v>
          </cell>
          <cell r="G126" t="str">
            <v>North West</v>
          </cell>
          <cell r="H126" t="str">
            <v>Major Urban</v>
          </cell>
          <cell r="I126">
            <v>228200</v>
          </cell>
        </row>
        <row r="127">
          <cell r="C127" t="str">
            <v>E06000004</v>
          </cell>
          <cell r="D127" t="str">
            <v>R609</v>
          </cell>
          <cell r="E127" t="str">
            <v>Stockton-on-Tees</v>
          </cell>
          <cell r="F127" t="str">
            <v>Unitary Authority</v>
          </cell>
          <cell r="G127" t="str">
            <v>North East</v>
          </cell>
          <cell r="H127" t="str">
            <v>Large Urban</v>
          </cell>
          <cell r="I127">
            <v>152700</v>
          </cell>
        </row>
        <row r="128">
          <cell r="C128" t="str">
            <v>E06000021</v>
          </cell>
          <cell r="D128" t="str">
            <v>R630</v>
          </cell>
          <cell r="E128" t="str">
            <v>Stoke-on-Trent</v>
          </cell>
          <cell r="F128" t="str">
            <v>Unitary Authority</v>
          </cell>
          <cell r="G128" t="str">
            <v>West Midlands</v>
          </cell>
          <cell r="H128" t="str">
            <v>Large Urban</v>
          </cell>
          <cell r="I128">
            <v>196500</v>
          </cell>
        </row>
        <row r="129">
          <cell r="C129" t="str">
            <v>E10000029</v>
          </cell>
          <cell r="D129" t="str">
            <v>R438</v>
          </cell>
          <cell r="E129" t="str">
            <v>Suffolk</v>
          </cell>
          <cell r="F129" t="str">
            <v>Shire County</v>
          </cell>
          <cell r="G129" t="str">
            <v>East</v>
          </cell>
          <cell r="H129" t="str">
            <v>Predominantly Rural</v>
          </cell>
          <cell r="I129">
            <v>593100</v>
          </cell>
        </row>
        <row r="130">
          <cell r="C130" t="str">
            <v>E08000024</v>
          </cell>
          <cell r="D130" t="str">
            <v>R357</v>
          </cell>
          <cell r="E130" t="str">
            <v>Sunderland</v>
          </cell>
          <cell r="F130" t="str">
            <v>Metropolitan District</v>
          </cell>
          <cell r="G130" t="str">
            <v>North East</v>
          </cell>
          <cell r="H130" t="str">
            <v>Major Urban</v>
          </cell>
          <cell r="I130">
            <v>223700</v>
          </cell>
        </row>
        <row r="131">
          <cell r="C131" t="str">
            <v>E10000030</v>
          </cell>
          <cell r="D131" t="str">
            <v>R439</v>
          </cell>
          <cell r="E131" t="str">
            <v>Surrey</v>
          </cell>
          <cell r="F131" t="str">
            <v>Shire County</v>
          </cell>
          <cell r="G131" t="str">
            <v>South East</v>
          </cell>
          <cell r="H131" t="str">
            <v>Predominantly Urban</v>
          </cell>
          <cell r="I131">
            <v>917600</v>
          </cell>
        </row>
        <row r="132">
          <cell r="C132" t="str">
            <v>E09000029</v>
          </cell>
          <cell r="D132" t="str">
            <v>R401</v>
          </cell>
          <cell r="E132" t="str">
            <v>Sutton</v>
          </cell>
          <cell r="F132" t="str">
            <v>Outer London</v>
          </cell>
          <cell r="G132" t="str">
            <v>London</v>
          </cell>
          <cell r="H132" t="str">
            <v>Major Urban</v>
          </cell>
          <cell r="I132">
            <v>155300</v>
          </cell>
        </row>
        <row r="133">
          <cell r="C133" t="str">
            <v>E06000030</v>
          </cell>
          <cell r="D133" t="str">
            <v>R631</v>
          </cell>
          <cell r="E133" t="str">
            <v>Swindon</v>
          </cell>
          <cell r="F133" t="str">
            <v>Unitary Authority</v>
          </cell>
          <cell r="G133" t="str">
            <v>South West</v>
          </cell>
          <cell r="H133" t="str">
            <v>Other Urban</v>
          </cell>
          <cell r="I133">
            <v>168400</v>
          </cell>
        </row>
        <row r="134">
          <cell r="C134" t="str">
            <v>E08000008</v>
          </cell>
          <cell r="D134" t="str">
            <v>R341</v>
          </cell>
          <cell r="E134" t="str">
            <v>Tameside</v>
          </cell>
          <cell r="F134" t="str">
            <v>Metropolitan District</v>
          </cell>
          <cell r="G134" t="str">
            <v>North West</v>
          </cell>
          <cell r="H134" t="str">
            <v>Major Urban</v>
          </cell>
          <cell r="I134">
            <v>173800</v>
          </cell>
        </row>
        <row r="135">
          <cell r="C135" t="str">
            <v>E06000020</v>
          </cell>
          <cell r="D135" t="str">
            <v>R662</v>
          </cell>
          <cell r="E135" t="str">
            <v>Telford and Wrekin</v>
          </cell>
          <cell r="F135" t="str">
            <v>Unitary Authority</v>
          </cell>
          <cell r="G135" t="str">
            <v>West Midlands</v>
          </cell>
          <cell r="H135" t="str">
            <v>Other Urban</v>
          </cell>
          <cell r="I135">
            <v>133600</v>
          </cell>
        </row>
        <row r="136">
          <cell r="C136" t="str">
            <v>E06000034</v>
          </cell>
          <cell r="D136" t="str">
            <v>R655</v>
          </cell>
          <cell r="E136" t="str">
            <v>Thurrock</v>
          </cell>
          <cell r="F136" t="str">
            <v>Unitary Authority</v>
          </cell>
          <cell r="G136" t="str">
            <v>East</v>
          </cell>
          <cell r="H136" t="str">
            <v>Other Urban</v>
          </cell>
          <cell r="I136">
            <v>125100</v>
          </cell>
        </row>
        <row r="137">
          <cell r="C137" t="str">
            <v>E06000027</v>
          </cell>
          <cell r="D137" t="str">
            <v>R653</v>
          </cell>
          <cell r="E137" t="str">
            <v>Torbay</v>
          </cell>
          <cell r="F137" t="str">
            <v>Unitary Authority</v>
          </cell>
          <cell r="G137" t="str">
            <v>South West</v>
          </cell>
          <cell r="H137" t="str">
            <v>Other Urban</v>
          </cell>
          <cell r="I137">
            <v>108500</v>
          </cell>
        </row>
        <row r="138">
          <cell r="C138" t="str">
            <v>E09000030</v>
          </cell>
          <cell r="D138" t="str">
            <v>R380</v>
          </cell>
          <cell r="E138" t="str">
            <v>Tower Hamlets</v>
          </cell>
          <cell r="F138" t="str">
            <v>Inner London</v>
          </cell>
          <cell r="G138" t="str">
            <v>London</v>
          </cell>
          <cell r="H138" t="str">
            <v>Major Urban</v>
          </cell>
          <cell r="I138">
            <v>237700</v>
          </cell>
        </row>
        <row r="139">
          <cell r="C139" t="str">
            <v>E08000009</v>
          </cell>
          <cell r="D139" t="str">
            <v>R342</v>
          </cell>
          <cell r="E139" t="str">
            <v>Trafford</v>
          </cell>
          <cell r="F139" t="str">
            <v>Metropolitan District</v>
          </cell>
          <cell r="G139" t="str">
            <v>North West</v>
          </cell>
          <cell r="H139" t="str">
            <v>Major Urban</v>
          </cell>
          <cell r="I139">
            <v>179700</v>
          </cell>
        </row>
        <row r="140">
          <cell r="C140" t="str">
            <v>E08000036</v>
          </cell>
          <cell r="D140" t="str">
            <v>R369</v>
          </cell>
          <cell r="E140" t="str">
            <v>Wakefield</v>
          </cell>
          <cell r="F140" t="str">
            <v>Metropolitan District</v>
          </cell>
          <cell r="G140" t="str">
            <v>Yorkshire and Humber</v>
          </cell>
          <cell r="H140" t="str">
            <v>Significant Rural</v>
          </cell>
          <cell r="I140">
            <v>266400</v>
          </cell>
        </row>
        <row r="141">
          <cell r="C141" t="str">
            <v>E08000030</v>
          </cell>
          <cell r="D141" t="str">
            <v>R363</v>
          </cell>
          <cell r="E141" t="str">
            <v>Walsall</v>
          </cell>
          <cell r="F141" t="str">
            <v>Metropolitan District</v>
          </cell>
          <cell r="G141" t="str">
            <v>West Midlands</v>
          </cell>
          <cell r="H141" t="str">
            <v>Major Urban</v>
          </cell>
          <cell r="I141">
            <v>212600</v>
          </cell>
        </row>
        <row r="142">
          <cell r="C142" t="str">
            <v>E09000031</v>
          </cell>
          <cell r="D142" t="str">
            <v>R402</v>
          </cell>
          <cell r="E142" t="str">
            <v>Waltham Forest</v>
          </cell>
          <cell r="F142" t="str">
            <v>Outer London</v>
          </cell>
          <cell r="G142" t="str">
            <v>London</v>
          </cell>
          <cell r="H142" t="str">
            <v>Major Urban</v>
          </cell>
          <cell r="I142">
            <v>209600</v>
          </cell>
        </row>
        <row r="143">
          <cell r="C143" t="str">
            <v>E09000032</v>
          </cell>
          <cell r="D143" t="str">
            <v>R381</v>
          </cell>
          <cell r="E143" t="str">
            <v>Wandsworth</v>
          </cell>
          <cell r="F143" t="str">
            <v>Inner London</v>
          </cell>
          <cell r="G143" t="str">
            <v>London</v>
          </cell>
          <cell r="H143" t="str">
            <v>Major Urban</v>
          </cell>
          <cell r="I143">
            <v>254100</v>
          </cell>
        </row>
        <row r="144">
          <cell r="C144" t="str">
            <v>E06000007</v>
          </cell>
          <cell r="D144" t="str">
            <v>R651</v>
          </cell>
          <cell r="E144" t="str">
            <v>Warrington</v>
          </cell>
          <cell r="F144" t="str">
            <v>Unitary Authority</v>
          </cell>
          <cell r="G144" t="str">
            <v>North West</v>
          </cell>
          <cell r="H144" t="str">
            <v>Other Urban</v>
          </cell>
          <cell r="I144">
            <v>164100</v>
          </cell>
        </row>
        <row r="145">
          <cell r="C145" t="str">
            <v>E10000031</v>
          </cell>
          <cell r="D145" t="str">
            <v>R440</v>
          </cell>
          <cell r="E145" t="str">
            <v>Warwickshire</v>
          </cell>
          <cell r="F145" t="str">
            <v>Shire County</v>
          </cell>
          <cell r="G145" t="str">
            <v>West Midlands</v>
          </cell>
          <cell r="H145" t="str">
            <v>Significant Rural</v>
          </cell>
          <cell r="I145">
            <v>443600</v>
          </cell>
        </row>
        <row r="146">
          <cell r="C146" t="str">
            <v>E06000037</v>
          </cell>
          <cell r="D146" t="str">
            <v>R643</v>
          </cell>
          <cell r="E146" t="str">
            <v>West Berkshire</v>
          </cell>
          <cell r="F146" t="str">
            <v>Unitary Authority</v>
          </cell>
          <cell r="G146" t="str">
            <v>South East</v>
          </cell>
          <cell r="H146" t="str">
            <v>Significant Rural</v>
          </cell>
          <cell r="I146">
            <v>120900</v>
          </cell>
        </row>
        <row r="147">
          <cell r="C147" t="str">
            <v>E10000032</v>
          </cell>
          <cell r="D147" t="str">
            <v>R441</v>
          </cell>
          <cell r="E147" t="str">
            <v>West Sussex</v>
          </cell>
          <cell r="F147" t="str">
            <v>Shire County</v>
          </cell>
          <cell r="G147" t="str">
            <v>South East</v>
          </cell>
          <cell r="H147" t="str">
            <v>Significant Rural</v>
          </cell>
          <cell r="I147">
            <v>672000</v>
          </cell>
        </row>
        <row r="148">
          <cell r="C148" t="str">
            <v>E09000033</v>
          </cell>
          <cell r="D148" t="str">
            <v>R382</v>
          </cell>
          <cell r="E148" t="str">
            <v>Westminster</v>
          </cell>
          <cell r="F148" t="str">
            <v>Inner London</v>
          </cell>
          <cell r="G148" t="str">
            <v>London</v>
          </cell>
          <cell r="H148" t="str">
            <v>Major Urban</v>
          </cell>
          <cell r="I148">
            <v>203400</v>
          </cell>
        </row>
        <row r="149">
          <cell r="C149" t="str">
            <v>E08000010</v>
          </cell>
          <cell r="D149" t="str">
            <v>R343</v>
          </cell>
          <cell r="E149" t="str">
            <v>Wigan</v>
          </cell>
          <cell r="F149" t="str">
            <v>Metropolitan District</v>
          </cell>
          <cell r="G149" t="str">
            <v>North West</v>
          </cell>
          <cell r="H149" t="str">
            <v>Major Urban</v>
          </cell>
          <cell r="I149">
            <v>255200</v>
          </cell>
        </row>
        <row r="150">
          <cell r="C150" t="str">
            <v>E06000054</v>
          </cell>
          <cell r="D150" t="str">
            <v>R676</v>
          </cell>
          <cell r="E150" t="str">
            <v>Wiltshire</v>
          </cell>
          <cell r="F150" t="str">
            <v>Unitary Authority</v>
          </cell>
          <cell r="G150" t="str">
            <v>South West</v>
          </cell>
          <cell r="H150" t="str">
            <v>Rural-50</v>
          </cell>
          <cell r="I150">
            <v>383300</v>
          </cell>
        </row>
        <row r="151">
          <cell r="C151" t="str">
            <v>E06000040</v>
          </cell>
          <cell r="D151" t="str">
            <v>R646</v>
          </cell>
          <cell r="E151" t="str">
            <v>Windsor and Maidenhead</v>
          </cell>
          <cell r="F151" t="str">
            <v>Unitary Authority</v>
          </cell>
          <cell r="G151" t="str">
            <v>South East</v>
          </cell>
          <cell r="H151" t="str">
            <v>Other Urban</v>
          </cell>
          <cell r="I151">
            <v>114600</v>
          </cell>
        </row>
        <row r="152">
          <cell r="C152" t="str">
            <v>E08000015</v>
          </cell>
          <cell r="D152" t="str">
            <v>R348</v>
          </cell>
          <cell r="E152" t="str">
            <v>Wirral</v>
          </cell>
          <cell r="F152" t="str">
            <v>Metropolitan District</v>
          </cell>
          <cell r="G152" t="str">
            <v>North West</v>
          </cell>
          <cell r="H152" t="str">
            <v>Large Urban</v>
          </cell>
          <cell r="I152">
            <v>253600</v>
          </cell>
        </row>
        <row r="153">
          <cell r="C153" t="str">
            <v>E06000041</v>
          </cell>
          <cell r="D153" t="str">
            <v>R647</v>
          </cell>
          <cell r="E153" t="str">
            <v>Wokingham</v>
          </cell>
          <cell r="F153" t="str">
            <v>Unitary Authority</v>
          </cell>
          <cell r="G153" t="str">
            <v>South East</v>
          </cell>
          <cell r="H153" t="str">
            <v>Large Urban</v>
          </cell>
          <cell r="I153">
            <v>123900</v>
          </cell>
        </row>
        <row r="154">
          <cell r="C154" t="str">
            <v>E08000031</v>
          </cell>
          <cell r="D154" t="str">
            <v>R364</v>
          </cell>
          <cell r="E154" t="str">
            <v>Wolverhampton</v>
          </cell>
          <cell r="F154" t="str">
            <v>Metropolitan District</v>
          </cell>
          <cell r="G154" t="str">
            <v>West Midlands</v>
          </cell>
          <cell r="H154" t="str">
            <v>Major Urban</v>
          </cell>
          <cell r="I154">
            <v>197600</v>
          </cell>
        </row>
        <row r="155">
          <cell r="C155" t="str">
            <v>E10000034</v>
          </cell>
          <cell r="D155" t="str">
            <v>R671</v>
          </cell>
          <cell r="E155" t="str">
            <v>Worcestershire</v>
          </cell>
          <cell r="F155" t="str">
            <v>Shire County</v>
          </cell>
          <cell r="G155" t="str">
            <v>West Midlands</v>
          </cell>
          <cell r="H155" t="str">
            <v>Significant Rural</v>
          </cell>
          <cell r="I155">
            <v>467000</v>
          </cell>
        </row>
        <row r="156">
          <cell r="C156" t="str">
            <v>E06000014</v>
          </cell>
          <cell r="D156" t="str">
            <v>R617</v>
          </cell>
          <cell r="E156" t="str">
            <v>York</v>
          </cell>
          <cell r="F156" t="str">
            <v>Unitary Authority</v>
          </cell>
          <cell r="G156" t="str">
            <v>Yorkshire and Humber</v>
          </cell>
          <cell r="H156" t="str">
            <v>Other Urban</v>
          </cell>
          <cell r="I156">
            <v>171700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C17" t="str">
            <v>E06000015</v>
          </cell>
          <cell r="D17" t="str">
            <v>507</v>
          </cell>
          <cell r="E17" t="str">
            <v>Derby UA</v>
          </cell>
          <cell r="F17">
            <v>367</v>
          </cell>
          <cell r="G17">
            <v>102</v>
          </cell>
          <cell r="H17">
            <v>0</v>
          </cell>
          <cell r="I17">
            <v>469</v>
          </cell>
        </row>
        <row r="18">
          <cell r="C18" t="str">
            <v>E10000007</v>
          </cell>
          <cell r="D18" t="str">
            <v>506</v>
          </cell>
          <cell r="E18" t="str">
            <v>Derbyshire</v>
          </cell>
          <cell r="F18">
            <v>1339</v>
          </cell>
          <cell r="G18">
            <v>462</v>
          </cell>
          <cell r="H18">
            <v>38</v>
          </cell>
          <cell r="I18">
            <v>1839</v>
          </cell>
        </row>
        <row r="19">
          <cell r="C19" t="str">
            <v>E06000016</v>
          </cell>
          <cell r="D19" t="str">
            <v>509</v>
          </cell>
          <cell r="E19" t="str">
            <v>Leicester UA</v>
          </cell>
          <cell r="F19">
            <v>482</v>
          </cell>
          <cell r="G19">
            <v>133</v>
          </cell>
          <cell r="H19">
            <v>341</v>
          </cell>
          <cell r="I19">
            <v>956</v>
          </cell>
        </row>
        <row r="20">
          <cell r="C20" t="str">
            <v>E10000018</v>
          </cell>
          <cell r="D20" t="str">
            <v>508</v>
          </cell>
          <cell r="E20" t="str">
            <v>Leicestershire</v>
          </cell>
          <cell r="F20">
            <v>1450</v>
          </cell>
          <cell r="G20">
            <v>259</v>
          </cell>
          <cell r="H20">
            <v>259</v>
          </cell>
          <cell r="I20">
            <v>1968</v>
          </cell>
        </row>
        <row r="21">
          <cell r="C21" t="str">
            <v>E10000019</v>
          </cell>
          <cell r="D21" t="str">
            <v>503</v>
          </cell>
          <cell r="E21" t="str">
            <v>Lincolnshire</v>
          </cell>
          <cell r="F21">
            <v>2476</v>
          </cell>
          <cell r="G21">
            <v>596</v>
          </cell>
          <cell r="H21">
            <v>275</v>
          </cell>
          <cell r="I21">
            <v>3347</v>
          </cell>
        </row>
        <row r="22">
          <cell r="C22" t="str">
            <v>E10000021</v>
          </cell>
          <cell r="D22" t="str">
            <v>504</v>
          </cell>
          <cell r="E22" t="str">
            <v>Northamptonshire</v>
          </cell>
          <cell r="F22">
            <v>3976</v>
          </cell>
          <cell r="G22">
            <v>1689</v>
          </cell>
          <cell r="H22">
            <v>892</v>
          </cell>
          <cell r="I22">
            <v>6557</v>
          </cell>
        </row>
        <row r="23">
          <cell r="C23" t="str">
            <v>E06000018</v>
          </cell>
          <cell r="D23" t="str">
            <v>512</v>
          </cell>
          <cell r="E23" t="str">
            <v>Nottingham UA</v>
          </cell>
          <cell r="F23">
            <v>1154</v>
          </cell>
          <cell r="G23">
            <v>107</v>
          </cell>
          <cell r="H23">
            <v>0</v>
          </cell>
          <cell r="I23">
            <v>1261</v>
          </cell>
        </row>
        <row r="24">
          <cell r="C24" t="str">
            <v>E10000024</v>
          </cell>
          <cell r="D24" t="str">
            <v>511</v>
          </cell>
          <cell r="E24" t="str">
            <v>Nottinghamshire</v>
          </cell>
          <cell r="F24">
            <v>1806</v>
          </cell>
          <cell r="G24">
            <v>143</v>
          </cell>
          <cell r="H24">
            <v>54</v>
          </cell>
          <cell r="I24">
            <v>2003</v>
          </cell>
        </row>
        <row r="25">
          <cell r="C25" t="str">
            <v>E06000017</v>
          </cell>
          <cell r="D25" t="str">
            <v>510</v>
          </cell>
          <cell r="E25" t="str">
            <v>Rutland UA</v>
          </cell>
          <cell r="F25">
            <v>66</v>
          </cell>
          <cell r="G25">
            <v>16</v>
          </cell>
          <cell r="H25">
            <v>6</v>
          </cell>
          <cell r="I25">
            <v>88</v>
          </cell>
        </row>
        <row r="26">
          <cell r="C26" t="str">
            <v>E06000055</v>
          </cell>
          <cell r="D26" t="str">
            <v>00KB</v>
          </cell>
          <cell r="E26" t="str">
            <v>Bedford</v>
          </cell>
          <cell r="F26">
            <v>203</v>
          </cell>
          <cell r="G26">
            <v>22</v>
          </cell>
          <cell r="H26">
            <v>173</v>
          </cell>
          <cell r="I26">
            <v>398</v>
          </cell>
        </row>
        <row r="27">
          <cell r="C27" t="str">
            <v>E10000003</v>
          </cell>
          <cell r="D27" t="str">
            <v>623</v>
          </cell>
          <cell r="E27" t="str">
            <v>Cambridgeshire</v>
          </cell>
          <cell r="F27">
            <v>2103</v>
          </cell>
          <cell r="G27">
            <v>868</v>
          </cell>
          <cell r="H27">
            <v>206</v>
          </cell>
          <cell r="I27">
            <v>3177</v>
          </cell>
        </row>
        <row r="28">
          <cell r="C28" t="str">
            <v>E06000056</v>
          </cell>
          <cell r="D28" t="str">
            <v>00KC</v>
          </cell>
          <cell r="E28" t="str">
            <v>Central Bedfordshire</v>
          </cell>
          <cell r="F28">
            <v>433</v>
          </cell>
          <cell r="G28">
            <v>120</v>
          </cell>
          <cell r="H28">
            <v>55</v>
          </cell>
          <cell r="I28">
            <v>608</v>
          </cell>
        </row>
        <row r="29">
          <cell r="C29" t="str">
            <v>E10000012</v>
          </cell>
          <cell r="D29" t="str">
            <v>620</v>
          </cell>
          <cell r="E29" t="str">
            <v>Essex</v>
          </cell>
          <cell r="F29">
            <v>3061</v>
          </cell>
          <cell r="G29">
            <v>2299</v>
          </cell>
          <cell r="H29">
            <v>215</v>
          </cell>
          <cell r="I29">
            <v>5575</v>
          </cell>
        </row>
        <row r="30">
          <cell r="C30" t="str">
            <v>E10000015</v>
          </cell>
          <cell r="D30" t="str">
            <v>606</v>
          </cell>
          <cell r="E30" t="str">
            <v>Hertfordshire</v>
          </cell>
          <cell r="F30">
            <v>3169</v>
          </cell>
          <cell r="G30">
            <v>1429</v>
          </cell>
          <cell r="H30">
            <v>29</v>
          </cell>
          <cell r="I30">
            <v>4627</v>
          </cell>
        </row>
        <row r="31">
          <cell r="C31" t="str">
            <v>E06000032</v>
          </cell>
          <cell r="D31" t="str">
            <v>611</v>
          </cell>
          <cell r="E31" t="str">
            <v>Luton UA</v>
          </cell>
          <cell r="F31">
            <v>187</v>
          </cell>
          <cell r="G31">
            <v>73</v>
          </cell>
          <cell r="H31">
            <v>62</v>
          </cell>
          <cell r="I31">
            <v>322</v>
          </cell>
        </row>
        <row r="32">
          <cell r="C32" t="str">
            <v>E10000020</v>
          </cell>
          <cell r="D32" t="str">
            <v>607</v>
          </cell>
          <cell r="E32" t="str">
            <v>Norfolk</v>
          </cell>
          <cell r="F32">
            <v>1242</v>
          </cell>
          <cell r="G32">
            <v>776</v>
          </cell>
          <cell r="H32">
            <v>0</v>
          </cell>
          <cell r="I32">
            <v>2018</v>
          </cell>
        </row>
        <row r="33">
          <cell r="C33" t="str">
            <v>E06000031</v>
          </cell>
          <cell r="D33" t="str">
            <v>624</v>
          </cell>
          <cell r="E33" t="str">
            <v>Peterborough UA</v>
          </cell>
          <cell r="F33">
            <v>686</v>
          </cell>
          <cell r="G33">
            <v>45</v>
          </cell>
          <cell r="H33">
            <v>11</v>
          </cell>
          <cell r="I33">
            <v>742</v>
          </cell>
        </row>
        <row r="34">
          <cell r="C34" t="str">
            <v>E06000033</v>
          </cell>
          <cell r="D34" t="str">
            <v>621</v>
          </cell>
          <cell r="E34" t="str">
            <v>Southend UA</v>
          </cell>
          <cell r="F34">
            <v>337</v>
          </cell>
          <cell r="G34">
            <v>72</v>
          </cell>
          <cell r="H34">
            <v>74</v>
          </cell>
          <cell r="I34">
            <v>483</v>
          </cell>
        </row>
        <row r="35">
          <cell r="C35" t="str">
            <v>E10000029</v>
          </cell>
          <cell r="D35" t="str">
            <v>609</v>
          </cell>
          <cell r="E35" t="str">
            <v>Suffolk</v>
          </cell>
          <cell r="F35">
            <v>1874</v>
          </cell>
          <cell r="G35">
            <v>1749</v>
          </cell>
          <cell r="H35">
            <v>77</v>
          </cell>
          <cell r="I35">
            <v>3700</v>
          </cell>
        </row>
        <row r="36">
          <cell r="C36" t="str">
            <v>E06000034</v>
          </cell>
          <cell r="D36" t="str">
            <v>622</v>
          </cell>
          <cell r="E36" t="str">
            <v>Thurrock UA</v>
          </cell>
          <cell r="F36">
            <v>152</v>
          </cell>
          <cell r="G36">
            <v>162</v>
          </cell>
          <cell r="H36">
            <v>0</v>
          </cell>
          <cell r="I36">
            <v>314</v>
          </cell>
        </row>
        <row r="37">
          <cell r="C37" t="str">
            <v>E09000002</v>
          </cell>
          <cell r="D37" t="str">
            <v>716</v>
          </cell>
          <cell r="E37" t="str">
            <v>Barking &amp; Dagenham</v>
          </cell>
          <cell r="F37">
            <v>344</v>
          </cell>
          <cell r="G37">
            <v>76</v>
          </cell>
          <cell r="H37">
            <v>53</v>
          </cell>
          <cell r="I37">
            <v>473</v>
          </cell>
        </row>
        <row r="38">
          <cell r="C38" t="str">
            <v>E09000003</v>
          </cell>
          <cell r="D38" t="str">
            <v>717</v>
          </cell>
          <cell r="E38" t="str">
            <v>Barnet</v>
          </cell>
          <cell r="F38">
            <v>302</v>
          </cell>
          <cell r="G38">
            <v>452</v>
          </cell>
          <cell r="H38">
            <v>66</v>
          </cell>
          <cell r="I38">
            <v>820</v>
          </cell>
        </row>
        <row r="39">
          <cell r="C39" t="str">
            <v>E09000004</v>
          </cell>
          <cell r="D39" t="str">
            <v>718</v>
          </cell>
          <cell r="E39" t="str">
            <v>Bexley</v>
          </cell>
          <cell r="F39">
            <v>103</v>
          </cell>
          <cell r="G39">
            <v>152</v>
          </cell>
          <cell r="H39">
            <v>29</v>
          </cell>
          <cell r="I39">
            <v>284</v>
          </cell>
        </row>
        <row r="40">
          <cell r="C40" t="str">
            <v>E09000005</v>
          </cell>
          <cell r="D40" t="str">
            <v>719</v>
          </cell>
          <cell r="E40" t="str">
            <v>Brent</v>
          </cell>
          <cell r="F40">
            <v>426</v>
          </cell>
          <cell r="G40">
            <v>393</v>
          </cell>
          <cell r="H40">
            <v>14</v>
          </cell>
          <cell r="I40">
            <v>833</v>
          </cell>
        </row>
        <row r="41">
          <cell r="C41" t="str">
            <v>E09000006</v>
          </cell>
          <cell r="D41" t="str">
            <v>720</v>
          </cell>
          <cell r="E41" t="str">
            <v>Bromley</v>
          </cell>
          <cell r="F41">
            <v>203</v>
          </cell>
          <cell r="G41">
            <v>341</v>
          </cell>
          <cell r="H41">
            <v>21</v>
          </cell>
          <cell r="I41">
            <v>565</v>
          </cell>
        </row>
        <row r="42">
          <cell r="C42" t="str">
            <v>E09000007</v>
          </cell>
          <cell r="D42" t="str">
            <v>702</v>
          </cell>
          <cell r="E42" t="str">
            <v>Camden</v>
          </cell>
          <cell r="F42">
            <v>230</v>
          </cell>
          <cell r="G42">
            <v>260</v>
          </cell>
          <cell r="H42">
            <v>4</v>
          </cell>
          <cell r="I42">
            <v>494</v>
          </cell>
        </row>
        <row r="43">
          <cell r="C43" t="str">
            <v>E09000001</v>
          </cell>
          <cell r="D43" t="str">
            <v>714</v>
          </cell>
          <cell r="E43" t="str">
            <v>City Of London</v>
          </cell>
          <cell r="F43">
            <v>43</v>
          </cell>
          <cell r="G43">
            <v>0</v>
          </cell>
          <cell r="H43">
            <v>0</v>
          </cell>
          <cell r="I43">
            <v>43</v>
          </cell>
        </row>
        <row r="44">
          <cell r="C44" t="str">
            <v>E09000008</v>
          </cell>
          <cell r="D44" t="str">
            <v>721</v>
          </cell>
          <cell r="E44" t="str">
            <v>Croydon</v>
          </cell>
          <cell r="F44">
            <v>806</v>
          </cell>
          <cell r="G44">
            <v>227</v>
          </cell>
          <cell r="H44">
            <v>30</v>
          </cell>
          <cell r="I44">
            <v>1063</v>
          </cell>
        </row>
        <row r="45">
          <cell r="C45" t="str">
            <v>E09000009</v>
          </cell>
          <cell r="D45" t="str">
            <v>722</v>
          </cell>
          <cell r="E45" t="str">
            <v>Ealing</v>
          </cell>
          <cell r="F45">
            <v>603</v>
          </cell>
          <cell r="G45">
            <v>493</v>
          </cell>
          <cell r="H45">
            <v>68</v>
          </cell>
          <cell r="I45">
            <v>1164</v>
          </cell>
        </row>
        <row r="46">
          <cell r="C46" t="str">
            <v>E09000010</v>
          </cell>
          <cell r="D46" t="str">
            <v>723</v>
          </cell>
          <cell r="E46" t="str">
            <v>Enfield</v>
          </cell>
          <cell r="F46">
            <v>295</v>
          </cell>
          <cell r="G46">
            <v>215</v>
          </cell>
          <cell r="H46">
            <v>31</v>
          </cell>
          <cell r="I46">
            <v>541</v>
          </cell>
        </row>
        <row r="47">
          <cell r="C47" t="str">
            <v>E09000011</v>
          </cell>
          <cell r="D47" t="str">
            <v>703</v>
          </cell>
          <cell r="E47" t="str">
            <v>Greenwich</v>
          </cell>
          <cell r="F47">
            <v>372</v>
          </cell>
          <cell r="G47">
            <v>473</v>
          </cell>
          <cell r="H47">
            <v>31</v>
          </cell>
          <cell r="I47">
            <v>876</v>
          </cell>
        </row>
        <row r="48">
          <cell r="C48" t="str">
            <v>E09000012</v>
          </cell>
          <cell r="D48" t="str">
            <v>704</v>
          </cell>
          <cell r="E48" t="str">
            <v>Hackney</v>
          </cell>
          <cell r="F48">
            <v>162</v>
          </cell>
          <cell r="G48">
            <v>368</v>
          </cell>
          <cell r="H48">
            <v>19</v>
          </cell>
          <cell r="I48">
            <v>549</v>
          </cell>
        </row>
        <row r="49">
          <cell r="C49" t="str">
            <v>E09000013</v>
          </cell>
          <cell r="D49" t="str">
            <v>705</v>
          </cell>
          <cell r="E49" t="str">
            <v>Hammersmith &amp; Fulham</v>
          </cell>
          <cell r="F49">
            <v>151</v>
          </cell>
          <cell r="G49">
            <v>185</v>
          </cell>
          <cell r="H49">
            <v>72</v>
          </cell>
          <cell r="I49">
            <v>408</v>
          </cell>
        </row>
        <row r="50">
          <cell r="C50" t="str">
            <v>E09000014</v>
          </cell>
          <cell r="D50" t="str">
            <v>724</v>
          </cell>
          <cell r="E50" t="str">
            <v>Haringey</v>
          </cell>
          <cell r="F50">
            <v>164</v>
          </cell>
          <cell r="G50">
            <v>259</v>
          </cell>
          <cell r="H50">
            <v>15</v>
          </cell>
          <cell r="I50">
            <v>438</v>
          </cell>
        </row>
        <row r="51">
          <cell r="C51" t="str">
            <v>E09000015</v>
          </cell>
          <cell r="D51" t="str">
            <v>725</v>
          </cell>
          <cell r="E51" t="str">
            <v>Harrow</v>
          </cell>
          <cell r="F51">
            <v>291</v>
          </cell>
          <cell r="G51">
            <v>72</v>
          </cell>
          <cell r="H51">
            <v>80</v>
          </cell>
          <cell r="I51">
            <v>443</v>
          </cell>
        </row>
        <row r="52">
          <cell r="C52" t="str">
            <v>E09000016</v>
          </cell>
          <cell r="D52" t="str">
            <v>726</v>
          </cell>
          <cell r="E52" t="str">
            <v>Havering</v>
          </cell>
          <cell r="F52">
            <v>389</v>
          </cell>
          <cell r="G52">
            <v>87</v>
          </cell>
          <cell r="H52">
            <v>3</v>
          </cell>
          <cell r="I52">
            <v>479</v>
          </cell>
        </row>
        <row r="53">
          <cell r="C53" t="str">
            <v>E09000017</v>
          </cell>
          <cell r="D53" t="str">
            <v>727</v>
          </cell>
          <cell r="E53" t="str">
            <v>Hillingdon</v>
          </cell>
          <cell r="F53">
            <v>267</v>
          </cell>
          <cell r="G53">
            <v>185</v>
          </cell>
          <cell r="H53">
            <v>62</v>
          </cell>
          <cell r="I53">
            <v>514</v>
          </cell>
        </row>
        <row r="54">
          <cell r="C54" t="str">
            <v>E09000018</v>
          </cell>
          <cell r="D54" t="str">
            <v>728</v>
          </cell>
          <cell r="E54" t="str">
            <v>Hounslow</v>
          </cell>
          <cell r="F54">
            <v>231</v>
          </cell>
          <cell r="G54">
            <v>211</v>
          </cell>
          <cell r="H54">
            <v>43</v>
          </cell>
          <cell r="I54">
            <v>485</v>
          </cell>
        </row>
        <row r="55">
          <cell r="C55" t="str">
            <v>E09000019</v>
          </cell>
          <cell r="D55" t="str">
            <v>706</v>
          </cell>
          <cell r="E55" t="str">
            <v>Islington</v>
          </cell>
          <cell r="F55">
            <v>398</v>
          </cell>
          <cell r="G55">
            <v>298</v>
          </cell>
          <cell r="H55">
            <v>0</v>
          </cell>
          <cell r="I55">
            <v>696</v>
          </cell>
        </row>
        <row r="56">
          <cell r="C56" t="str">
            <v>E09000020</v>
          </cell>
          <cell r="D56" t="str">
            <v>707</v>
          </cell>
          <cell r="E56" t="str">
            <v>Kensington &amp; Chelsea</v>
          </cell>
          <cell r="F56">
            <v>101</v>
          </cell>
          <cell r="G56">
            <v>62</v>
          </cell>
          <cell r="H56">
            <v>1</v>
          </cell>
          <cell r="I56">
            <v>164</v>
          </cell>
        </row>
        <row r="57">
          <cell r="C57" t="str">
            <v>E09000021</v>
          </cell>
          <cell r="D57" t="str">
            <v>729</v>
          </cell>
          <cell r="E57" t="str">
            <v>Kingston Upon Thames</v>
          </cell>
          <cell r="F57">
            <v>322</v>
          </cell>
          <cell r="G57">
            <v>169</v>
          </cell>
          <cell r="H57">
            <v>0</v>
          </cell>
          <cell r="I57">
            <v>491</v>
          </cell>
        </row>
        <row r="58">
          <cell r="C58" t="str">
            <v>E09000022</v>
          </cell>
          <cell r="D58" t="str">
            <v>708</v>
          </cell>
          <cell r="E58" t="str">
            <v>Lambeth</v>
          </cell>
          <cell r="F58">
            <v>430</v>
          </cell>
          <cell r="G58">
            <v>247</v>
          </cell>
          <cell r="H58">
            <v>17</v>
          </cell>
          <cell r="I58">
            <v>694</v>
          </cell>
        </row>
        <row r="59">
          <cell r="C59" t="str">
            <v>E09000023</v>
          </cell>
          <cell r="D59" t="str">
            <v>709</v>
          </cell>
          <cell r="E59" t="str">
            <v>Lewisham</v>
          </cell>
          <cell r="F59">
            <v>392</v>
          </cell>
          <cell r="G59">
            <v>131</v>
          </cell>
          <cell r="H59">
            <v>0</v>
          </cell>
          <cell r="I59">
            <v>523</v>
          </cell>
        </row>
        <row r="60">
          <cell r="C60" t="str">
            <v>E09000024</v>
          </cell>
          <cell r="D60" t="str">
            <v>730</v>
          </cell>
          <cell r="E60" t="str">
            <v>Merton</v>
          </cell>
          <cell r="F60">
            <v>244</v>
          </cell>
          <cell r="G60">
            <v>108</v>
          </cell>
          <cell r="H60">
            <v>0</v>
          </cell>
          <cell r="I60">
            <v>352</v>
          </cell>
        </row>
        <row r="61">
          <cell r="C61" t="str">
            <v>E09000025</v>
          </cell>
          <cell r="D61" t="str">
            <v>731</v>
          </cell>
          <cell r="E61" t="str">
            <v>Newham</v>
          </cell>
          <cell r="F61">
            <v>320</v>
          </cell>
          <cell r="G61">
            <v>63</v>
          </cell>
          <cell r="H61">
            <v>0</v>
          </cell>
          <cell r="I61">
            <v>383</v>
          </cell>
        </row>
        <row r="62">
          <cell r="C62" t="str">
            <v>E09000026</v>
          </cell>
          <cell r="D62" t="str">
            <v>732</v>
          </cell>
          <cell r="E62" t="str">
            <v>Redbridge</v>
          </cell>
          <cell r="F62">
            <v>444</v>
          </cell>
          <cell r="G62">
            <v>51</v>
          </cell>
          <cell r="H62">
            <v>0</v>
          </cell>
          <cell r="I62">
            <v>495</v>
          </cell>
        </row>
        <row r="63">
          <cell r="C63" t="str">
            <v>E09000027</v>
          </cell>
          <cell r="D63" t="str">
            <v>733</v>
          </cell>
          <cell r="E63" t="str">
            <v>Richmond Upon Thames</v>
          </cell>
          <cell r="F63">
            <v>423</v>
          </cell>
          <cell r="G63">
            <v>179</v>
          </cell>
          <cell r="H63">
            <v>17</v>
          </cell>
          <cell r="I63">
            <v>619</v>
          </cell>
        </row>
        <row r="64">
          <cell r="C64" t="str">
            <v>E09000028</v>
          </cell>
          <cell r="D64" t="str">
            <v>710</v>
          </cell>
          <cell r="E64" t="str">
            <v>Southwark</v>
          </cell>
          <cell r="F64">
            <v>308</v>
          </cell>
          <cell r="G64">
            <v>138</v>
          </cell>
          <cell r="H64">
            <v>0</v>
          </cell>
          <cell r="I64">
            <v>446</v>
          </cell>
        </row>
        <row r="65">
          <cell r="C65" t="str">
            <v>E09000029</v>
          </cell>
          <cell r="D65" t="str">
            <v>734</v>
          </cell>
          <cell r="E65" t="str">
            <v>Sutton</v>
          </cell>
          <cell r="F65">
            <v>112</v>
          </cell>
          <cell r="G65">
            <v>90</v>
          </cell>
          <cell r="H65">
            <v>1</v>
          </cell>
          <cell r="I65">
            <v>203</v>
          </cell>
        </row>
        <row r="66">
          <cell r="C66" t="str">
            <v>E09000030</v>
          </cell>
          <cell r="D66" t="str">
            <v>711</v>
          </cell>
          <cell r="E66" t="str">
            <v>Tower Hamlets</v>
          </cell>
          <cell r="F66">
            <v>281</v>
          </cell>
          <cell r="G66">
            <v>96</v>
          </cell>
          <cell r="H66">
            <v>0</v>
          </cell>
          <cell r="I66">
            <v>377</v>
          </cell>
        </row>
        <row r="67">
          <cell r="C67" t="str">
            <v>E09000031</v>
          </cell>
          <cell r="D67" t="str">
            <v>735</v>
          </cell>
          <cell r="E67" t="str">
            <v>Waltham Forest</v>
          </cell>
          <cell r="F67">
            <v>150</v>
          </cell>
          <cell r="G67">
            <v>202</v>
          </cell>
          <cell r="H67">
            <v>43</v>
          </cell>
          <cell r="I67">
            <v>395</v>
          </cell>
        </row>
        <row r="68">
          <cell r="C68" t="str">
            <v>E09000032</v>
          </cell>
          <cell r="D68" t="str">
            <v>712</v>
          </cell>
          <cell r="E68" t="str">
            <v>Wandsworth</v>
          </cell>
          <cell r="F68">
            <v>176</v>
          </cell>
          <cell r="G68">
            <v>118</v>
          </cell>
          <cell r="H68">
            <v>0</v>
          </cell>
          <cell r="I68">
            <v>294</v>
          </cell>
        </row>
        <row r="69">
          <cell r="C69" t="str">
            <v>E09000033</v>
          </cell>
          <cell r="D69" t="str">
            <v>713</v>
          </cell>
          <cell r="E69" t="str">
            <v>Westminster</v>
          </cell>
          <cell r="F69">
            <v>187</v>
          </cell>
          <cell r="G69">
            <v>194</v>
          </cell>
          <cell r="H69">
            <v>0</v>
          </cell>
          <cell r="I69">
            <v>381</v>
          </cell>
        </row>
        <row r="70">
          <cell r="C70" t="str">
            <v>E06000005</v>
          </cell>
          <cell r="D70" t="str">
            <v>117</v>
          </cell>
          <cell r="E70" t="str">
            <v>Darlington UA</v>
          </cell>
          <cell r="F70">
            <v>205</v>
          </cell>
          <cell r="G70">
            <v>33</v>
          </cell>
          <cell r="H70">
            <v>0</v>
          </cell>
          <cell r="I70">
            <v>238</v>
          </cell>
        </row>
        <row r="71">
          <cell r="C71" t="str">
            <v>E06000047</v>
          </cell>
          <cell r="D71" t="str">
            <v>116</v>
          </cell>
          <cell r="E71" t="str">
            <v>Durham</v>
          </cell>
          <cell r="F71">
            <v>280</v>
          </cell>
          <cell r="G71">
            <v>94</v>
          </cell>
          <cell r="H71">
            <v>0</v>
          </cell>
          <cell r="I71">
            <v>374</v>
          </cell>
        </row>
        <row r="72">
          <cell r="C72" t="str">
            <v>E08000037</v>
          </cell>
          <cell r="D72" t="str">
            <v>106</v>
          </cell>
          <cell r="E72" t="str">
            <v>Gateshead</v>
          </cell>
          <cell r="F72">
            <v>270</v>
          </cell>
          <cell r="G72">
            <v>245</v>
          </cell>
          <cell r="H72">
            <v>0</v>
          </cell>
          <cell r="I72">
            <v>515</v>
          </cell>
        </row>
        <row r="73">
          <cell r="C73" t="str">
            <v>E06000001</v>
          </cell>
          <cell r="D73" t="str">
            <v>111</v>
          </cell>
          <cell r="E73" t="str">
            <v>Hartlepool UA</v>
          </cell>
          <cell r="F73">
            <v>436</v>
          </cell>
          <cell r="G73">
            <v>363</v>
          </cell>
          <cell r="H73">
            <v>5</v>
          </cell>
          <cell r="I73">
            <v>804</v>
          </cell>
        </row>
        <row r="74">
          <cell r="C74" t="str">
            <v>E06000002</v>
          </cell>
          <cell r="D74" t="str">
            <v>112</v>
          </cell>
          <cell r="E74" t="str">
            <v>Middlesbrough UA</v>
          </cell>
          <cell r="F74">
            <v>226</v>
          </cell>
          <cell r="G74">
            <v>81</v>
          </cell>
          <cell r="H74">
            <v>0</v>
          </cell>
          <cell r="I74">
            <v>307</v>
          </cell>
        </row>
        <row r="75">
          <cell r="C75" t="str">
            <v>E08000021</v>
          </cell>
          <cell r="D75" t="str">
            <v>107</v>
          </cell>
          <cell r="E75" t="str">
            <v>Newcastle Upon Tyne</v>
          </cell>
          <cell r="F75">
            <v>302</v>
          </cell>
          <cell r="G75">
            <v>21</v>
          </cell>
          <cell r="H75">
            <v>0</v>
          </cell>
          <cell r="I75">
            <v>323</v>
          </cell>
        </row>
        <row r="76">
          <cell r="C76" t="str">
            <v>E08000022</v>
          </cell>
          <cell r="D76" t="str">
            <v>108</v>
          </cell>
          <cell r="E76" t="str">
            <v>North Tyneside</v>
          </cell>
          <cell r="F76">
            <v>146</v>
          </cell>
          <cell r="G76">
            <v>10</v>
          </cell>
          <cell r="H76">
            <v>0</v>
          </cell>
          <cell r="I76">
            <v>156</v>
          </cell>
        </row>
        <row r="77">
          <cell r="C77" t="str">
            <v>E06000057</v>
          </cell>
          <cell r="D77" t="str">
            <v>104</v>
          </cell>
          <cell r="E77" t="str">
            <v>Northumberland</v>
          </cell>
          <cell r="F77">
            <v>203</v>
          </cell>
          <cell r="G77">
            <v>81</v>
          </cell>
          <cell r="H77">
            <v>38</v>
          </cell>
          <cell r="I77">
            <v>322</v>
          </cell>
        </row>
        <row r="78">
          <cell r="C78" t="str">
            <v>E06000003</v>
          </cell>
          <cell r="D78" t="str">
            <v>113</v>
          </cell>
          <cell r="E78" t="str">
            <v>Redcar &amp; Cleveland UA</v>
          </cell>
          <cell r="F78">
            <v>193</v>
          </cell>
          <cell r="G78">
            <v>256</v>
          </cell>
          <cell r="H78">
            <v>31</v>
          </cell>
          <cell r="I78">
            <v>480</v>
          </cell>
        </row>
        <row r="79">
          <cell r="C79" t="str">
            <v>E08000023</v>
          </cell>
          <cell r="D79" t="str">
            <v>109</v>
          </cell>
          <cell r="E79" t="str">
            <v>South Tyneside</v>
          </cell>
          <cell r="F79">
            <v>299</v>
          </cell>
          <cell r="G79">
            <v>219</v>
          </cell>
          <cell r="H79">
            <v>1</v>
          </cell>
          <cell r="I79">
            <v>519</v>
          </cell>
        </row>
        <row r="80">
          <cell r="C80" t="str">
            <v>E06000004</v>
          </cell>
          <cell r="D80" t="str">
            <v>114</v>
          </cell>
          <cell r="E80" t="str">
            <v>Stockton On Tees UA</v>
          </cell>
          <cell r="F80">
            <v>157</v>
          </cell>
          <cell r="G80">
            <v>278</v>
          </cell>
          <cell r="H80">
            <v>64</v>
          </cell>
          <cell r="I80">
            <v>499</v>
          </cell>
        </row>
        <row r="81">
          <cell r="C81" t="str">
            <v>E08000024</v>
          </cell>
          <cell r="D81" t="str">
            <v>110</v>
          </cell>
          <cell r="E81" t="str">
            <v>Sunderland</v>
          </cell>
          <cell r="F81">
            <v>117</v>
          </cell>
          <cell r="G81">
            <v>43</v>
          </cell>
          <cell r="H81">
            <v>0</v>
          </cell>
          <cell r="I81">
            <v>160</v>
          </cell>
        </row>
        <row r="82">
          <cell r="C82" t="str">
            <v>E06000008</v>
          </cell>
          <cell r="D82" t="str">
            <v>324</v>
          </cell>
          <cell r="E82" t="str">
            <v>Blackburn With Darwen UA</v>
          </cell>
          <cell r="F82">
            <v>117</v>
          </cell>
          <cell r="G82">
            <v>224</v>
          </cell>
          <cell r="H82">
            <v>19</v>
          </cell>
          <cell r="I82">
            <v>360</v>
          </cell>
        </row>
        <row r="83">
          <cell r="C83" t="str">
            <v>E06000009</v>
          </cell>
          <cell r="D83" t="str">
            <v>325</v>
          </cell>
          <cell r="E83" t="str">
            <v>Blackpool UA</v>
          </cell>
          <cell r="F83">
            <v>176</v>
          </cell>
          <cell r="G83">
            <v>202</v>
          </cell>
          <cell r="H83">
            <v>100</v>
          </cell>
          <cell r="I83">
            <v>478</v>
          </cell>
        </row>
        <row r="84">
          <cell r="C84" t="str">
            <v>E08000001</v>
          </cell>
          <cell r="D84" t="str">
            <v>304</v>
          </cell>
          <cell r="E84" t="str">
            <v>Bolton</v>
          </cell>
          <cell r="F84">
            <v>608</v>
          </cell>
          <cell r="G84">
            <v>425</v>
          </cell>
          <cell r="H84">
            <v>34</v>
          </cell>
          <cell r="I84">
            <v>1067</v>
          </cell>
        </row>
        <row r="85">
          <cell r="C85" t="str">
            <v>E08000002</v>
          </cell>
          <cell r="D85" t="str">
            <v>305</v>
          </cell>
          <cell r="E85" t="str">
            <v>Bury</v>
          </cell>
          <cell r="F85">
            <v>141</v>
          </cell>
          <cell r="G85">
            <v>287</v>
          </cell>
          <cell r="H85">
            <v>3</v>
          </cell>
          <cell r="I85">
            <v>431</v>
          </cell>
        </row>
        <row r="86">
          <cell r="C86" t="str">
            <v>E06000049</v>
          </cell>
          <cell r="D86" t="str">
            <v>00EQ</v>
          </cell>
          <cell r="E86" t="str">
            <v>Cheshire East</v>
          </cell>
          <cell r="F86">
            <v>1192</v>
          </cell>
          <cell r="G86">
            <v>493</v>
          </cell>
          <cell r="H86">
            <v>84</v>
          </cell>
          <cell r="I86">
            <v>1769</v>
          </cell>
        </row>
        <row r="87">
          <cell r="C87" t="str">
            <v>E06000050</v>
          </cell>
          <cell r="D87" t="str">
            <v>00EW</v>
          </cell>
          <cell r="E87" t="str">
            <v>Cheshire West And Chester</v>
          </cell>
          <cell r="F87">
            <v>792</v>
          </cell>
          <cell r="G87">
            <v>504</v>
          </cell>
          <cell r="H87">
            <v>56</v>
          </cell>
          <cell r="I87">
            <v>1352</v>
          </cell>
        </row>
        <row r="88">
          <cell r="C88" t="str">
            <v>E10000006</v>
          </cell>
          <cell r="D88" t="str">
            <v>102</v>
          </cell>
          <cell r="E88" t="str">
            <v>Cumbria</v>
          </cell>
          <cell r="F88">
            <v>2048</v>
          </cell>
          <cell r="G88">
            <v>2316</v>
          </cell>
          <cell r="H88">
            <v>757</v>
          </cell>
          <cell r="I88">
            <v>5121</v>
          </cell>
        </row>
        <row r="89">
          <cell r="C89" t="str">
            <v>E06000006</v>
          </cell>
          <cell r="D89" t="str">
            <v>321</v>
          </cell>
          <cell r="E89" t="str">
            <v>Halton UA</v>
          </cell>
          <cell r="F89">
            <v>348</v>
          </cell>
          <cell r="G89">
            <v>175</v>
          </cell>
          <cell r="H89">
            <v>47</v>
          </cell>
          <cell r="I89">
            <v>570</v>
          </cell>
        </row>
        <row r="90">
          <cell r="C90" t="str">
            <v>E08000011</v>
          </cell>
          <cell r="D90" t="str">
            <v>315</v>
          </cell>
          <cell r="E90" t="str">
            <v>Knowsley</v>
          </cell>
          <cell r="F90">
            <v>336</v>
          </cell>
          <cell r="G90">
            <v>46</v>
          </cell>
          <cell r="H90">
            <v>0</v>
          </cell>
          <cell r="I90">
            <v>382</v>
          </cell>
        </row>
        <row r="91">
          <cell r="C91" t="str">
            <v>E10000017</v>
          </cell>
          <cell r="D91" t="str">
            <v>323</v>
          </cell>
          <cell r="E91" t="str">
            <v>Lancashire</v>
          </cell>
          <cell r="F91">
            <v>3008</v>
          </cell>
          <cell r="G91">
            <v>1245</v>
          </cell>
          <cell r="H91">
            <v>448</v>
          </cell>
          <cell r="I91">
            <v>4701</v>
          </cell>
        </row>
        <row r="92">
          <cell r="C92" t="str">
            <v>E08000012</v>
          </cell>
          <cell r="D92" t="str">
            <v>316</v>
          </cell>
          <cell r="E92" t="str">
            <v>Liverpool</v>
          </cell>
          <cell r="F92">
            <v>719</v>
          </cell>
          <cell r="G92">
            <v>597</v>
          </cell>
          <cell r="H92">
            <v>93</v>
          </cell>
          <cell r="I92">
            <v>1409</v>
          </cell>
        </row>
        <row r="93">
          <cell r="C93" t="str">
            <v>E08000003</v>
          </cell>
          <cell r="D93" t="str">
            <v>306</v>
          </cell>
          <cell r="E93" t="str">
            <v>Manchester</v>
          </cell>
          <cell r="F93">
            <v>974</v>
          </cell>
          <cell r="G93">
            <v>868</v>
          </cell>
          <cell r="H93">
            <v>113</v>
          </cell>
          <cell r="I93">
            <v>1955</v>
          </cell>
        </row>
        <row r="94">
          <cell r="C94" t="str">
            <v>E08000004</v>
          </cell>
          <cell r="D94" t="str">
            <v>307</v>
          </cell>
          <cell r="E94" t="str">
            <v>Oldham</v>
          </cell>
          <cell r="F94">
            <v>175</v>
          </cell>
          <cell r="G94">
            <v>194</v>
          </cell>
          <cell r="H94">
            <v>0</v>
          </cell>
          <cell r="I94">
            <v>369</v>
          </cell>
        </row>
        <row r="95">
          <cell r="C95" t="str">
            <v>E08000005</v>
          </cell>
          <cell r="D95" t="str">
            <v>308</v>
          </cell>
          <cell r="E95" t="str">
            <v>Rochdale</v>
          </cell>
          <cell r="F95">
            <v>97</v>
          </cell>
          <cell r="G95">
            <v>64</v>
          </cell>
          <cell r="H95">
            <v>0</v>
          </cell>
          <cell r="I95">
            <v>161</v>
          </cell>
        </row>
        <row r="96">
          <cell r="C96" t="str">
            <v>E08000006</v>
          </cell>
          <cell r="D96" t="str">
            <v>309</v>
          </cell>
          <cell r="E96" t="str">
            <v>Salford</v>
          </cell>
          <cell r="F96">
            <v>138</v>
          </cell>
          <cell r="G96">
            <v>166</v>
          </cell>
          <cell r="H96">
            <v>32</v>
          </cell>
          <cell r="I96">
            <v>336</v>
          </cell>
        </row>
        <row r="97">
          <cell r="C97" t="str">
            <v>E08000014</v>
          </cell>
          <cell r="D97" t="str">
            <v>317</v>
          </cell>
          <cell r="E97" t="str">
            <v>Sefton</v>
          </cell>
          <cell r="F97">
            <v>464</v>
          </cell>
          <cell r="G97">
            <v>174</v>
          </cell>
          <cell r="H97">
            <v>13</v>
          </cell>
          <cell r="I97">
            <v>651</v>
          </cell>
        </row>
        <row r="98">
          <cell r="C98" t="str">
            <v>E08000013</v>
          </cell>
          <cell r="D98" t="str">
            <v>318</v>
          </cell>
          <cell r="E98" t="str">
            <v>St Helens</v>
          </cell>
          <cell r="F98">
            <v>282</v>
          </cell>
          <cell r="G98">
            <v>15</v>
          </cell>
          <cell r="H98">
            <v>0</v>
          </cell>
          <cell r="I98">
            <v>297</v>
          </cell>
        </row>
        <row r="99">
          <cell r="C99" t="str">
            <v>E08000007</v>
          </cell>
          <cell r="D99" t="str">
            <v>310</v>
          </cell>
          <cell r="E99" t="str">
            <v>Stockport</v>
          </cell>
          <cell r="F99">
            <v>881</v>
          </cell>
          <cell r="G99">
            <v>958</v>
          </cell>
          <cell r="H99">
            <v>346</v>
          </cell>
          <cell r="I99">
            <v>2185</v>
          </cell>
        </row>
        <row r="100">
          <cell r="C100" t="str">
            <v>E08000008</v>
          </cell>
          <cell r="D100" t="str">
            <v>311</v>
          </cell>
          <cell r="E100" t="str">
            <v>Tameside</v>
          </cell>
          <cell r="F100">
            <v>760</v>
          </cell>
          <cell r="G100">
            <v>1041</v>
          </cell>
          <cell r="H100">
            <v>39</v>
          </cell>
          <cell r="I100">
            <v>1840</v>
          </cell>
        </row>
        <row r="101">
          <cell r="C101" t="str">
            <v>E08000009</v>
          </cell>
          <cell r="D101" t="str">
            <v>312</v>
          </cell>
          <cell r="E101" t="str">
            <v>Trafford</v>
          </cell>
          <cell r="F101">
            <v>991</v>
          </cell>
          <cell r="G101">
            <v>698</v>
          </cell>
          <cell r="H101">
            <v>83</v>
          </cell>
          <cell r="I101">
            <v>1772</v>
          </cell>
        </row>
        <row r="102">
          <cell r="C102" t="str">
            <v>E06000007</v>
          </cell>
          <cell r="D102" t="str">
            <v>322</v>
          </cell>
          <cell r="E102" t="str">
            <v>Warrington UA</v>
          </cell>
          <cell r="F102">
            <v>402</v>
          </cell>
          <cell r="G102">
            <v>54</v>
          </cell>
          <cell r="H102">
            <v>31</v>
          </cell>
          <cell r="I102">
            <v>487</v>
          </cell>
        </row>
        <row r="103">
          <cell r="C103" t="str">
            <v>E08000010</v>
          </cell>
          <cell r="D103" t="str">
            <v>313</v>
          </cell>
          <cell r="E103" t="str">
            <v>Wigan</v>
          </cell>
          <cell r="F103">
            <v>269</v>
          </cell>
          <cell r="G103">
            <v>183</v>
          </cell>
          <cell r="H103">
            <v>0</v>
          </cell>
          <cell r="I103">
            <v>452</v>
          </cell>
        </row>
        <row r="104">
          <cell r="C104" t="str">
            <v>E08000015</v>
          </cell>
          <cell r="D104" t="str">
            <v>319</v>
          </cell>
          <cell r="E104" t="str">
            <v>Wirral</v>
          </cell>
          <cell r="F104">
            <v>372</v>
          </cell>
          <cell r="G104">
            <v>106</v>
          </cell>
          <cell r="H104">
            <v>295</v>
          </cell>
          <cell r="I104">
            <v>773</v>
          </cell>
        </row>
        <row r="105">
          <cell r="C105" t="str">
            <v>E06000036</v>
          </cell>
          <cell r="D105" t="str">
            <v>614</v>
          </cell>
          <cell r="E105" t="str">
            <v>Bracknell Forest UA</v>
          </cell>
          <cell r="F105">
            <v>294</v>
          </cell>
          <cell r="G105">
            <v>89</v>
          </cell>
          <cell r="H105">
            <v>214</v>
          </cell>
          <cell r="I105">
            <v>597</v>
          </cell>
        </row>
        <row r="106">
          <cell r="C106" t="str">
            <v>E06000043</v>
          </cell>
          <cell r="D106" t="str">
            <v>816</v>
          </cell>
          <cell r="E106" t="str">
            <v>Brighton &amp; Hove UA</v>
          </cell>
          <cell r="F106">
            <v>1260</v>
          </cell>
          <cell r="G106">
            <v>181</v>
          </cell>
          <cell r="H106">
            <v>14</v>
          </cell>
          <cell r="I106">
            <v>1455</v>
          </cell>
        </row>
        <row r="107">
          <cell r="C107" t="str">
            <v>E10000002</v>
          </cell>
          <cell r="D107" t="str">
            <v>612</v>
          </cell>
          <cell r="E107" t="str">
            <v>Buckinghamshire</v>
          </cell>
          <cell r="F107">
            <v>1035</v>
          </cell>
          <cell r="G107">
            <v>106</v>
          </cell>
          <cell r="H107">
            <v>0</v>
          </cell>
          <cell r="I107">
            <v>1141</v>
          </cell>
        </row>
        <row r="108">
          <cell r="C108" t="str">
            <v>E10000011</v>
          </cell>
          <cell r="D108" t="str">
            <v>815</v>
          </cell>
          <cell r="E108" t="str">
            <v>East Sussex</v>
          </cell>
          <cell r="F108">
            <v>2559</v>
          </cell>
          <cell r="G108">
            <v>1383</v>
          </cell>
          <cell r="H108">
            <v>17</v>
          </cell>
          <cell r="I108">
            <v>3959</v>
          </cell>
        </row>
        <row r="109">
          <cell r="C109" t="str">
            <v>E10000014</v>
          </cell>
          <cell r="D109" t="str">
            <v>812</v>
          </cell>
          <cell r="E109" t="str">
            <v>Hampshire</v>
          </cell>
          <cell r="F109">
            <v>3514</v>
          </cell>
          <cell r="G109">
            <v>4503</v>
          </cell>
          <cell r="H109">
            <v>528</v>
          </cell>
          <cell r="I109">
            <v>8545</v>
          </cell>
        </row>
        <row r="110">
          <cell r="C110" t="str">
            <v>E06000046</v>
          </cell>
          <cell r="D110" t="str">
            <v>803</v>
          </cell>
          <cell r="E110" t="str">
            <v>Isle Of Wight UA</v>
          </cell>
          <cell r="F110">
            <v>156</v>
          </cell>
          <cell r="G110">
            <v>385</v>
          </cell>
          <cell r="H110">
            <v>0</v>
          </cell>
          <cell r="I110">
            <v>541</v>
          </cell>
        </row>
        <row r="111">
          <cell r="C111" t="str">
            <v>E10000016</v>
          </cell>
          <cell r="D111" t="str">
            <v>820</v>
          </cell>
          <cell r="E111" t="str">
            <v>Kent</v>
          </cell>
          <cell r="F111">
            <v>4298</v>
          </cell>
          <cell r="G111">
            <v>1876</v>
          </cell>
          <cell r="H111">
            <v>224</v>
          </cell>
          <cell r="I111">
            <v>6398</v>
          </cell>
        </row>
        <row r="112">
          <cell r="C112" t="str">
            <v>E06000035</v>
          </cell>
          <cell r="D112" t="str">
            <v>821</v>
          </cell>
          <cell r="E112" t="str">
            <v>Medway Towns UA</v>
          </cell>
          <cell r="F112">
            <v>811</v>
          </cell>
          <cell r="G112">
            <v>200</v>
          </cell>
          <cell r="H112">
            <v>7</v>
          </cell>
          <cell r="I112">
            <v>1018</v>
          </cell>
        </row>
        <row r="113">
          <cell r="C113" t="str">
            <v>E06000042</v>
          </cell>
          <cell r="D113" t="str">
            <v>613</v>
          </cell>
          <cell r="E113" t="str">
            <v>Milton Keynes UA</v>
          </cell>
          <cell r="F113">
            <v>1200</v>
          </cell>
          <cell r="G113">
            <v>174</v>
          </cell>
          <cell r="H113">
            <v>29</v>
          </cell>
          <cell r="I113">
            <v>1403</v>
          </cell>
        </row>
        <row r="114">
          <cell r="C114" t="str">
            <v>E10000025</v>
          </cell>
          <cell r="D114" t="str">
            <v>608</v>
          </cell>
          <cell r="E114" t="str">
            <v>Oxfordshire</v>
          </cell>
          <cell r="F114">
            <v>2656</v>
          </cell>
          <cell r="G114">
            <v>872</v>
          </cell>
          <cell r="H114">
            <v>1279</v>
          </cell>
          <cell r="I114">
            <v>4807</v>
          </cell>
        </row>
        <row r="115">
          <cell r="C115" t="str">
            <v>E06000044</v>
          </cell>
          <cell r="D115" t="str">
            <v>813</v>
          </cell>
          <cell r="E115" t="str">
            <v>Portsmouth UA</v>
          </cell>
          <cell r="F115">
            <v>768</v>
          </cell>
          <cell r="G115">
            <v>550</v>
          </cell>
          <cell r="H115">
            <v>148</v>
          </cell>
          <cell r="I115">
            <v>1466</v>
          </cell>
        </row>
        <row r="116">
          <cell r="C116" t="str">
            <v>E06000038</v>
          </cell>
          <cell r="D116" t="str">
            <v>616</v>
          </cell>
          <cell r="E116" t="str">
            <v>Reading UA</v>
          </cell>
          <cell r="F116">
            <v>508</v>
          </cell>
          <cell r="G116">
            <v>472</v>
          </cell>
          <cell r="H116">
            <v>125</v>
          </cell>
          <cell r="I116">
            <v>1105</v>
          </cell>
        </row>
        <row r="117">
          <cell r="C117" t="str">
            <v>E06000039</v>
          </cell>
          <cell r="D117" t="str">
            <v>617</v>
          </cell>
          <cell r="E117" t="str">
            <v>Slough UA</v>
          </cell>
          <cell r="F117">
            <v>137</v>
          </cell>
          <cell r="G117">
            <v>125</v>
          </cell>
          <cell r="H117">
            <v>0</v>
          </cell>
          <cell r="I117">
            <v>262</v>
          </cell>
        </row>
        <row r="118">
          <cell r="C118" t="str">
            <v>E06000045</v>
          </cell>
          <cell r="D118" t="str">
            <v>814</v>
          </cell>
          <cell r="E118" t="str">
            <v>Southampton UA</v>
          </cell>
          <cell r="F118">
            <v>726</v>
          </cell>
          <cell r="G118">
            <v>754</v>
          </cell>
          <cell r="H118">
            <v>129</v>
          </cell>
          <cell r="I118">
            <v>1609</v>
          </cell>
        </row>
        <row r="119">
          <cell r="C119" t="str">
            <v>E10000030</v>
          </cell>
          <cell r="D119" t="str">
            <v>805</v>
          </cell>
          <cell r="E119" t="str">
            <v>Surrey</v>
          </cell>
          <cell r="F119">
            <v>1829</v>
          </cell>
          <cell r="G119">
            <v>959</v>
          </cell>
          <cell r="H119">
            <v>211</v>
          </cell>
          <cell r="I119">
            <v>2999</v>
          </cell>
        </row>
        <row r="120">
          <cell r="C120" t="str">
            <v>E06000037</v>
          </cell>
          <cell r="D120" t="str">
            <v>615</v>
          </cell>
          <cell r="E120" t="str">
            <v>West Berkshire UA</v>
          </cell>
          <cell r="F120">
            <v>257</v>
          </cell>
          <cell r="G120">
            <v>365</v>
          </cell>
          <cell r="H120">
            <v>122</v>
          </cell>
          <cell r="I120">
            <v>744</v>
          </cell>
        </row>
        <row r="121">
          <cell r="C121" t="str">
            <v>E10000032</v>
          </cell>
          <cell r="D121" t="str">
            <v>807</v>
          </cell>
          <cell r="E121" t="str">
            <v>West Sussex</v>
          </cell>
          <cell r="F121">
            <v>2198</v>
          </cell>
          <cell r="G121">
            <v>838</v>
          </cell>
          <cell r="H121">
            <v>209</v>
          </cell>
          <cell r="I121">
            <v>3245</v>
          </cell>
        </row>
        <row r="122">
          <cell r="C122" t="str">
            <v>E06000040</v>
          </cell>
          <cell r="D122" t="str">
            <v>618</v>
          </cell>
          <cell r="E122" t="str">
            <v>Windsor &amp; Maidenhead UA</v>
          </cell>
          <cell r="F122">
            <v>308</v>
          </cell>
          <cell r="G122">
            <v>241</v>
          </cell>
          <cell r="H122">
            <v>25</v>
          </cell>
          <cell r="I122">
            <v>574</v>
          </cell>
        </row>
        <row r="123">
          <cell r="C123" t="str">
            <v>E06000041</v>
          </cell>
          <cell r="D123" t="str">
            <v>619</v>
          </cell>
          <cell r="E123" t="str">
            <v>Wokingham UA</v>
          </cell>
          <cell r="F123">
            <v>258</v>
          </cell>
          <cell r="G123">
            <v>59</v>
          </cell>
          <cell r="H123">
            <v>0</v>
          </cell>
          <cell r="I123">
            <v>317</v>
          </cell>
        </row>
        <row r="124">
          <cell r="C124" t="str">
            <v>E06000022</v>
          </cell>
          <cell r="D124" t="str">
            <v>908</v>
          </cell>
          <cell r="E124" t="str">
            <v>Bath &amp; North East Somerset UA</v>
          </cell>
          <cell r="F124">
            <v>136</v>
          </cell>
          <cell r="G124">
            <v>137</v>
          </cell>
          <cell r="H124">
            <v>0</v>
          </cell>
          <cell r="I124">
            <v>273</v>
          </cell>
        </row>
        <row r="125">
          <cell r="C125" t="str">
            <v>E06000028</v>
          </cell>
          <cell r="D125" t="str">
            <v>810</v>
          </cell>
          <cell r="E125" t="str">
            <v>Bournemouth UA</v>
          </cell>
          <cell r="F125">
            <v>425</v>
          </cell>
          <cell r="G125">
            <v>139</v>
          </cell>
          <cell r="H125">
            <v>39</v>
          </cell>
          <cell r="I125">
            <v>603</v>
          </cell>
        </row>
        <row r="126">
          <cell r="C126" t="str">
            <v>E06000023</v>
          </cell>
          <cell r="D126" t="str">
            <v>909</v>
          </cell>
          <cell r="E126" t="str">
            <v>Bristol UA</v>
          </cell>
          <cell r="F126">
            <v>304</v>
          </cell>
          <cell r="G126">
            <v>927</v>
          </cell>
          <cell r="H126">
            <v>327</v>
          </cell>
          <cell r="I126">
            <v>1558</v>
          </cell>
        </row>
        <row r="127">
          <cell r="C127" t="str">
            <v>E06000052</v>
          </cell>
          <cell r="D127" t="str">
            <v>902</v>
          </cell>
          <cell r="E127" t="str">
            <v>Cornwall</v>
          </cell>
          <cell r="F127">
            <v>1599</v>
          </cell>
          <cell r="G127">
            <v>1975</v>
          </cell>
          <cell r="H127">
            <v>211</v>
          </cell>
          <cell r="I127">
            <v>3785</v>
          </cell>
        </row>
        <row r="128">
          <cell r="C128" t="str">
            <v>E10000008</v>
          </cell>
          <cell r="D128" t="str">
            <v>912</v>
          </cell>
          <cell r="E128" t="str">
            <v>Devon</v>
          </cell>
          <cell r="F128">
            <v>2834</v>
          </cell>
          <cell r="G128">
            <v>1130</v>
          </cell>
          <cell r="H128">
            <v>252</v>
          </cell>
          <cell r="I128">
            <v>4216</v>
          </cell>
        </row>
        <row r="129">
          <cell r="C129" t="str">
            <v>E10000009</v>
          </cell>
          <cell r="D129" t="str">
            <v>809</v>
          </cell>
          <cell r="E129" t="str">
            <v>Dorset</v>
          </cell>
          <cell r="F129">
            <v>1489</v>
          </cell>
          <cell r="G129">
            <v>597</v>
          </cell>
          <cell r="H129">
            <v>41</v>
          </cell>
          <cell r="I129">
            <v>2127</v>
          </cell>
        </row>
        <row r="130">
          <cell r="C130" t="str">
            <v>E10000013</v>
          </cell>
          <cell r="D130" t="str">
            <v>904</v>
          </cell>
          <cell r="E130" t="str">
            <v>Gloucestershire</v>
          </cell>
          <cell r="F130">
            <v>1714</v>
          </cell>
          <cell r="G130">
            <v>359</v>
          </cell>
          <cell r="H130">
            <v>24</v>
          </cell>
          <cell r="I130">
            <v>2097</v>
          </cell>
        </row>
        <row r="131">
          <cell r="C131" t="str">
            <v>E06000024</v>
          </cell>
          <cell r="D131" t="str">
            <v>910</v>
          </cell>
          <cell r="E131" t="str">
            <v>North Somerset UA</v>
          </cell>
          <cell r="F131">
            <v>322</v>
          </cell>
          <cell r="G131">
            <v>485</v>
          </cell>
          <cell r="H131">
            <v>113</v>
          </cell>
          <cell r="I131">
            <v>920</v>
          </cell>
        </row>
        <row r="132">
          <cell r="C132" t="str">
            <v>E06000026</v>
          </cell>
          <cell r="D132" t="str">
            <v>913</v>
          </cell>
          <cell r="E132" t="str">
            <v>Plymouth UA</v>
          </cell>
          <cell r="F132">
            <v>590</v>
          </cell>
          <cell r="G132">
            <v>581</v>
          </cell>
          <cell r="H132">
            <v>25</v>
          </cell>
          <cell r="I132">
            <v>1196</v>
          </cell>
        </row>
        <row r="133">
          <cell r="C133" t="str">
            <v>E06000029</v>
          </cell>
          <cell r="D133" t="str">
            <v>811</v>
          </cell>
          <cell r="E133" t="str">
            <v>Poole UA</v>
          </cell>
          <cell r="F133">
            <v>584</v>
          </cell>
          <cell r="G133">
            <v>82</v>
          </cell>
          <cell r="H133">
            <v>43</v>
          </cell>
          <cell r="I133">
            <v>709</v>
          </cell>
        </row>
        <row r="134">
          <cell r="C134" t="str">
            <v>E10000027</v>
          </cell>
          <cell r="D134" t="str">
            <v>905</v>
          </cell>
          <cell r="E134" t="str">
            <v>Somerset</v>
          </cell>
          <cell r="F134">
            <v>1529</v>
          </cell>
          <cell r="G134">
            <v>1797</v>
          </cell>
          <cell r="H134">
            <v>280</v>
          </cell>
          <cell r="I134">
            <v>3606</v>
          </cell>
        </row>
        <row r="135">
          <cell r="C135" t="str">
            <v>E06000025</v>
          </cell>
          <cell r="D135" t="str">
            <v>911</v>
          </cell>
          <cell r="E135" t="str">
            <v>South Gloucestershire UA</v>
          </cell>
          <cell r="F135">
            <v>376</v>
          </cell>
          <cell r="G135">
            <v>426</v>
          </cell>
          <cell r="H135">
            <v>35</v>
          </cell>
          <cell r="I135">
            <v>837</v>
          </cell>
        </row>
        <row r="136">
          <cell r="C136" t="str">
            <v>E06000030</v>
          </cell>
          <cell r="D136" t="str">
            <v>819</v>
          </cell>
          <cell r="E136" t="str">
            <v>Swindon UA</v>
          </cell>
          <cell r="F136">
            <v>356</v>
          </cell>
          <cell r="G136">
            <v>219</v>
          </cell>
          <cell r="H136">
            <v>42</v>
          </cell>
          <cell r="I136">
            <v>617</v>
          </cell>
        </row>
        <row r="137">
          <cell r="C137" t="str">
            <v>E06000027</v>
          </cell>
          <cell r="D137" t="str">
            <v>914</v>
          </cell>
          <cell r="E137" t="str">
            <v>Torbay UA</v>
          </cell>
          <cell r="F137">
            <v>138</v>
          </cell>
          <cell r="G137">
            <v>38</v>
          </cell>
          <cell r="H137">
            <v>19</v>
          </cell>
          <cell r="I137">
            <v>195</v>
          </cell>
        </row>
        <row r="138">
          <cell r="C138" t="str">
            <v>E06000054</v>
          </cell>
          <cell r="D138" t="str">
            <v>817</v>
          </cell>
          <cell r="E138" t="str">
            <v>Wiltshire</v>
          </cell>
          <cell r="F138">
            <v>1165</v>
          </cell>
          <cell r="G138">
            <v>803</v>
          </cell>
          <cell r="H138">
            <v>124</v>
          </cell>
          <cell r="I138">
            <v>2092</v>
          </cell>
        </row>
        <row r="139">
          <cell r="C139" t="str">
            <v>E08000025</v>
          </cell>
          <cell r="D139" t="str">
            <v>406</v>
          </cell>
          <cell r="E139" t="str">
            <v>Birmingham</v>
          </cell>
          <cell r="F139">
            <v>1944</v>
          </cell>
          <cell r="G139">
            <v>2542</v>
          </cell>
          <cell r="H139">
            <v>292</v>
          </cell>
          <cell r="I139">
            <v>4778</v>
          </cell>
        </row>
        <row r="140">
          <cell r="C140" t="str">
            <v>E08000026</v>
          </cell>
          <cell r="D140" t="str">
            <v>407</v>
          </cell>
          <cell r="E140" t="str">
            <v>Coventry</v>
          </cell>
          <cell r="F140">
            <v>1749</v>
          </cell>
          <cell r="G140">
            <v>238</v>
          </cell>
          <cell r="H140">
            <v>348</v>
          </cell>
          <cell r="I140">
            <v>2335</v>
          </cell>
        </row>
        <row r="141">
          <cell r="C141" t="str">
            <v>E08000027</v>
          </cell>
          <cell r="D141" t="str">
            <v>408</v>
          </cell>
          <cell r="E141" t="str">
            <v>Dudley</v>
          </cell>
          <cell r="F141">
            <v>616</v>
          </cell>
          <cell r="G141">
            <v>464</v>
          </cell>
          <cell r="H141">
            <v>60</v>
          </cell>
          <cell r="I141">
            <v>1140</v>
          </cell>
        </row>
        <row r="142">
          <cell r="C142" t="str">
            <v>E06000019</v>
          </cell>
          <cell r="D142" t="str">
            <v>415</v>
          </cell>
          <cell r="E142" t="str">
            <v>Herefordshire UA</v>
          </cell>
          <cell r="F142">
            <v>575</v>
          </cell>
          <cell r="G142">
            <v>192</v>
          </cell>
          <cell r="H142">
            <v>31</v>
          </cell>
          <cell r="I142">
            <v>798</v>
          </cell>
        </row>
        <row r="143">
          <cell r="C143" t="str">
            <v>E08000028</v>
          </cell>
          <cell r="D143" t="str">
            <v>409</v>
          </cell>
          <cell r="E143" t="str">
            <v>Sandwell</v>
          </cell>
          <cell r="F143">
            <v>336</v>
          </cell>
          <cell r="G143">
            <v>173</v>
          </cell>
          <cell r="H143">
            <v>85</v>
          </cell>
          <cell r="I143">
            <v>594</v>
          </cell>
        </row>
        <row r="144">
          <cell r="C144" t="str">
            <v>E06000051</v>
          </cell>
          <cell r="D144" t="str">
            <v>417</v>
          </cell>
          <cell r="E144" t="str">
            <v>Shropshire</v>
          </cell>
          <cell r="F144">
            <v>531</v>
          </cell>
          <cell r="G144">
            <v>339</v>
          </cell>
          <cell r="H144">
            <v>251</v>
          </cell>
          <cell r="I144">
            <v>1121</v>
          </cell>
        </row>
        <row r="145">
          <cell r="C145" t="str">
            <v>E08000029</v>
          </cell>
          <cell r="D145" t="str">
            <v>410</v>
          </cell>
          <cell r="E145" t="str">
            <v>Solihull</v>
          </cell>
          <cell r="F145">
            <v>269</v>
          </cell>
          <cell r="G145">
            <v>435</v>
          </cell>
          <cell r="H145">
            <v>27</v>
          </cell>
          <cell r="I145">
            <v>731</v>
          </cell>
        </row>
        <row r="146">
          <cell r="C146" t="str">
            <v>E10000028</v>
          </cell>
          <cell r="D146" t="str">
            <v>413</v>
          </cell>
          <cell r="E146" t="str">
            <v>Staffordshire</v>
          </cell>
          <cell r="F146">
            <v>1670</v>
          </cell>
          <cell r="G146">
            <v>1814</v>
          </cell>
          <cell r="H146">
            <v>282</v>
          </cell>
          <cell r="I146">
            <v>3766</v>
          </cell>
        </row>
        <row r="147">
          <cell r="C147" t="str">
            <v>E06000021</v>
          </cell>
          <cell r="D147" t="str">
            <v>414</v>
          </cell>
          <cell r="E147" t="str">
            <v>Stoke-On-Trent UA</v>
          </cell>
          <cell r="F147">
            <v>1046</v>
          </cell>
          <cell r="G147">
            <v>667</v>
          </cell>
          <cell r="H147">
            <v>507</v>
          </cell>
          <cell r="I147">
            <v>2220</v>
          </cell>
        </row>
        <row r="148">
          <cell r="C148" t="str">
            <v>E06000020</v>
          </cell>
          <cell r="D148" t="str">
            <v>418</v>
          </cell>
          <cell r="E148" t="str">
            <v>Telford &amp; Wrekin UA</v>
          </cell>
          <cell r="F148">
            <v>71</v>
          </cell>
          <cell r="G148">
            <v>83</v>
          </cell>
          <cell r="H148">
            <v>196</v>
          </cell>
          <cell r="I148">
            <v>350</v>
          </cell>
        </row>
        <row r="149">
          <cell r="C149" t="str">
            <v>E08000030</v>
          </cell>
          <cell r="D149" t="str">
            <v>411</v>
          </cell>
          <cell r="E149" t="str">
            <v>Walsall</v>
          </cell>
          <cell r="F149">
            <v>194</v>
          </cell>
          <cell r="G149">
            <v>520</v>
          </cell>
          <cell r="H149">
            <v>3</v>
          </cell>
          <cell r="I149">
            <v>717</v>
          </cell>
        </row>
        <row r="150">
          <cell r="C150" t="str">
            <v>E10000031</v>
          </cell>
          <cell r="D150" t="str">
            <v>404</v>
          </cell>
          <cell r="E150" t="str">
            <v>Warwickshire</v>
          </cell>
          <cell r="F150">
            <v>1028</v>
          </cell>
          <cell r="G150">
            <v>1074</v>
          </cell>
          <cell r="H150">
            <v>74</v>
          </cell>
          <cell r="I150">
            <v>2176</v>
          </cell>
        </row>
        <row r="151">
          <cell r="C151" t="str">
            <v>E08000031</v>
          </cell>
          <cell r="D151" t="str">
            <v>412</v>
          </cell>
          <cell r="E151" t="str">
            <v>Wolverhampton</v>
          </cell>
          <cell r="F151">
            <v>220</v>
          </cell>
          <cell r="G151">
            <v>659</v>
          </cell>
          <cell r="H151">
            <v>68</v>
          </cell>
          <cell r="I151">
            <v>947</v>
          </cell>
        </row>
        <row r="152">
          <cell r="C152" t="str">
            <v>E10000034</v>
          </cell>
          <cell r="D152" t="str">
            <v>416</v>
          </cell>
          <cell r="E152" t="str">
            <v>Worcestershire</v>
          </cell>
          <cell r="F152">
            <v>1386</v>
          </cell>
          <cell r="G152">
            <v>716</v>
          </cell>
          <cell r="H152">
            <v>664</v>
          </cell>
          <cell r="I152">
            <v>2766</v>
          </cell>
        </row>
        <row r="153">
          <cell r="C153" t="str">
            <v>E08000016</v>
          </cell>
          <cell r="D153" t="str">
            <v>204</v>
          </cell>
          <cell r="E153" t="str">
            <v>Barnsley</v>
          </cell>
          <cell r="F153">
            <v>97</v>
          </cell>
          <cell r="G153">
            <v>8</v>
          </cell>
          <cell r="H153">
            <v>0</v>
          </cell>
          <cell r="I153">
            <v>105</v>
          </cell>
        </row>
        <row r="154">
          <cell r="C154" t="str">
            <v>E08000032</v>
          </cell>
          <cell r="D154" t="str">
            <v>209</v>
          </cell>
          <cell r="E154" t="str">
            <v>Bradford</v>
          </cell>
          <cell r="F154">
            <v>268</v>
          </cell>
          <cell r="G154">
            <v>448</v>
          </cell>
          <cell r="H154">
            <v>0</v>
          </cell>
          <cell r="I154">
            <v>716</v>
          </cell>
        </row>
        <row r="155">
          <cell r="C155" t="str">
            <v>E08000033</v>
          </cell>
          <cell r="D155" t="str">
            <v>210</v>
          </cell>
          <cell r="E155" t="str">
            <v>Calderdale</v>
          </cell>
          <cell r="F155">
            <v>229</v>
          </cell>
          <cell r="G155">
            <v>258</v>
          </cell>
          <cell r="H155">
            <v>80</v>
          </cell>
          <cell r="I155">
            <v>567</v>
          </cell>
        </row>
        <row r="156">
          <cell r="C156" t="str">
            <v>E08000017</v>
          </cell>
          <cell r="D156" t="str">
            <v>205</v>
          </cell>
          <cell r="E156" t="str">
            <v>Doncaster</v>
          </cell>
          <cell r="F156">
            <v>401</v>
          </cell>
          <cell r="G156">
            <v>432</v>
          </cell>
          <cell r="H156">
            <v>123</v>
          </cell>
          <cell r="I156">
            <v>956</v>
          </cell>
        </row>
        <row r="157">
          <cell r="C157" t="str">
            <v>E06000011</v>
          </cell>
          <cell r="D157" t="str">
            <v>214</v>
          </cell>
          <cell r="E157" t="str">
            <v>East Riding Of Yorkshire UA</v>
          </cell>
          <cell r="F157">
            <v>360</v>
          </cell>
          <cell r="G157">
            <v>300</v>
          </cell>
          <cell r="H157">
            <v>59</v>
          </cell>
          <cell r="I157">
            <v>719</v>
          </cell>
        </row>
        <row r="158">
          <cell r="C158" t="str">
            <v>E06000010</v>
          </cell>
          <cell r="D158" t="str">
            <v>215</v>
          </cell>
          <cell r="E158" t="str">
            <v>Kingston Upon Hull UA</v>
          </cell>
          <cell r="F158">
            <v>232</v>
          </cell>
          <cell r="G158">
            <v>263</v>
          </cell>
          <cell r="H158">
            <v>48</v>
          </cell>
          <cell r="I158">
            <v>543</v>
          </cell>
        </row>
        <row r="159">
          <cell r="C159" t="str">
            <v>E08000034</v>
          </cell>
          <cell r="D159" t="str">
            <v>211</v>
          </cell>
          <cell r="E159" t="str">
            <v>Kirklees</v>
          </cell>
          <cell r="F159">
            <v>431</v>
          </cell>
          <cell r="G159">
            <v>158</v>
          </cell>
          <cell r="H159">
            <v>161</v>
          </cell>
          <cell r="I159">
            <v>750</v>
          </cell>
        </row>
        <row r="160">
          <cell r="C160" t="str">
            <v>E08000035</v>
          </cell>
          <cell r="D160" t="str">
            <v>212</v>
          </cell>
          <cell r="E160" t="str">
            <v>Leeds</v>
          </cell>
          <cell r="F160">
            <v>1585</v>
          </cell>
          <cell r="G160">
            <v>644</v>
          </cell>
          <cell r="H160">
            <v>59</v>
          </cell>
          <cell r="I160">
            <v>2288</v>
          </cell>
        </row>
        <row r="161">
          <cell r="C161" t="str">
            <v>E06000012</v>
          </cell>
          <cell r="D161" t="str">
            <v>216</v>
          </cell>
          <cell r="E161" t="str">
            <v>North East Lincolnshire UA</v>
          </cell>
          <cell r="F161">
            <v>157</v>
          </cell>
          <cell r="G161">
            <v>101</v>
          </cell>
          <cell r="H161">
            <v>15</v>
          </cell>
          <cell r="I161">
            <v>273</v>
          </cell>
        </row>
        <row r="162">
          <cell r="C162" t="str">
            <v>E06000013</v>
          </cell>
          <cell r="D162" t="str">
            <v>217</v>
          </cell>
          <cell r="E162" t="str">
            <v>North Lincolnshire UA</v>
          </cell>
          <cell r="F162">
            <v>99</v>
          </cell>
          <cell r="G162">
            <v>21</v>
          </cell>
          <cell r="H162">
            <v>37</v>
          </cell>
          <cell r="I162">
            <v>157</v>
          </cell>
        </row>
        <row r="163">
          <cell r="C163" t="str">
            <v>E10000023</v>
          </cell>
          <cell r="D163" t="str">
            <v>218</v>
          </cell>
          <cell r="E163" t="str">
            <v>North Yorkshire</v>
          </cell>
          <cell r="F163">
            <v>1022</v>
          </cell>
          <cell r="G163">
            <v>1359</v>
          </cell>
          <cell r="H163">
            <v>194</v>
          </cell>
          <cell r="I163">
            <v>2575</v>
          </cell>
        </row>
        <row r="164">
          <cell r="C164" t="str">
            <v>E08000018</v>
          </cell>
          <cell r="D164" t="str">
            <v>206</v>
          </cell>
          <cell r="E164" t="str">
            <v>Rotherham</v>
          </cell>
          <cell r="F164">
            <v>498</v>
          </cell>
          <cell r="G164">
            <v>71</v>
          </cell>
          <cell r="H164">
            <v>60</v>
          </cell>
          <cell r="I164">
            <v>629</v>
          </cell>
        </row>
        <row r="165">
          <cell r="C165" t="str">
            <v>E08000019</v>
          </cell>
          <cell r="D165" t="str">
            <v>207</v>
          </cell>
          <cell r="E165" t="str">
            <v>Sheffield</v>
          </cell>
          <cell r="F165">
            <v>2838</v>
          </cell>
          <cell r="G165">
            <v>999</v>
          </cell>
          <cell r="H165">
            <v>650</v>
          </cell>
          <cell r="I165">
            <v>4487</v>
          </cell>
        </row>
        <row r="166">
          <cell r="C166" t="str">
            <v>E08000036</v>
          </cell>
          <cell r="D166" t="str">
            <v>213</v>
          </cell>
          <cell r="E166" t="str">
            <v>Wakefield</v>
          </cell>
          <cell r="F166">
            <v>1009</v>
          </cell>
          <cell r="G166">
            <v>98</v>
          </cell>
          <cell r="H166">
            <v>0</v>
          </cell>
          <cell r="I166">
            <v>1107</v>
          </cell>
        </row>
        <row r="167">
          <cell r="C167" t="str">
            <v>E06000014</v>
          </cell>
          <cell r="D167" t="str">
            <v>219</v>
          </cell>
          <cell r="E167" t="str">
            <v>York UA</v>
          </cell>
          <cell r="F167">
            <v>661</v>
          </cell>
          <cell r="G167">
            <v>282</v>
          </cell>
          <cell r="H167">
            <v>57</v>
          </cell>
          <cell r="I167">
            <v>1000</v>
          </cell>
        </row>
        <row r="168">
          <cell r="C168" t="str">
            <v>-</v>
          </cell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C169" t="str">
            <v>-</v>
          </cell>
          <cell r="D169" t="str">
            <v>9900</v>
          </cell>
          <cell r="E169" t="str">
            <v>Resident In Wales</v>
          </cell>
          <cell r="F169">
            <v>439</v>
          </cell>
          <cell r="G169">
            <v>199</v>
          </cell>
          <cell r="H169">
            <v>75</v>
          </cell>
          <cell r="I169">
            <v>713</v>
          </cell>
        </row>
        <row r="170">
          <cell r="C170" t="str">
            <v>-</v>
          </cell>
          <cell r="D170" t="str">
            <v>9902</v>
          </cell>
          <cell r="E170" t="str">
            <v>Resident outside GB</v>
          </cell>
          <cell r="F170">
            <v>0</v>
          </cell>
          <cell r="G170">
            <v>3</v>
          </cell>
          <cell r="H170">
            <v>0</v>
          </cell>
          <cell r="I170">
            <v>3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C17" t="str">
            <v>E06000015</v>
          </cell>
          <cell r="D17" t="str">
            <v>507</v>
          </cell>
          <cell r="E17" t="str">
            <v>Derby UA</v>
          </cell>
          <cell r="F17">
            <v>308</v>
          </cell>
          <cell r="G17">
            <v>82</v>
          </cell>
          <cell r="H17">
            <v>0</v>
          </cell>
          <cell r="I17">
            <v>390</v>
          </cell>
        </row>
        <row r="18">
          <cell r="C18" t="str">
            <v>E10000007</v>
          </cell>
          <cell r="D18" t="str">
            <v>506</v>
          </cell>
          <cell r="E18" t="str">
            <v>Derbyshire</v>
          </cell>
          <cell r="F18">
            <v>1389</v>
          </cell>
          <cell r="G18">
            <v>574</v>
          </cell>
          <cell r="H18">
            <v>101</v>
          </cell>
          <cell r="I18">
            <v>2064</v>
          </cell>
        </row>
        <row r="19">
          <cell r="C19" t="str">
            <v>E06000016</v>
          </cell>
          <cell r="D19" t="str">
            <v>509</v>
          </cell>
          <cell r="E19" t="str">
            <v>Leicester UA</v>
          </cell>
          <cell r="F19">
            <v>589</v>
          </cell>
          <cell r="G19">
            <v>134</v>
          </cell>
          <cell r="H19">
            <v>325</v>
          </cell>
          <cell r="I19">
            <v>1048</v>
          </cell>
        </row>
        <row r="20">
          <cell r="C20" t="str">
            <v>E10000018</v>
          </cell>
          <cell r="D20" t="str">
            <v>508</v>
          </cell>
          <cell r="E20" t="str">
            <v>Leicestershire</v>
          </cell>
          <cell r="F20">
            <v>1263</v>
          </cell>
          <cell r="G20">
            <v>257</v>
          </cell>
          <cell r="H20">
            <v>316</v>
          </cell>
          <cell r="I20">
            <v>1836</v>
          </cell>
        </row>
        <row r="21">
          <cell r="C21" t="str">
            <v>E10000019</v>
          </cell>
          <cell r="D21" t="str">
            <v>503</v>
          </cell>
          <cell r="E21" t="str">
            <v>Lincolnshire</v>
          </cell>
          <cell r="F21">
            <v>2449</v>
          </cell>
          <cell r="G21">
            <v>467</v>
          </cell>
          <cell r="H21">
            <v>296</v>
          </cell>
          <cell r="I21">
            <v>3212</v>
          </cell>
        </row>
        <row r="22">
          <cell r="C22" t="str">
            <v>E10000021</v>
          </cell>
          <cell r="D22" t="str">
            <v>504</v>
          </cell>
          <cell r="E22" t="str">
            <v>Northamptonshire</v>
          </cell>
          <cell r="F22">
            <v>3119</v>
          </cell>
          <cell r="G22">
            <v>1348</v>
          </cell>
          <cell r="H22">
            <v>961</v>
          </cell>
          <cell r="I22">
            <v>5428</v>
          </cell>
        </row>
        <row r="23">
          <cell r="C23" t="str">
            <v>E06000018</v>
          </cell>
          <cell r="D23" t="str">
            <v>512</v>
          </cell>
          <cell r="E23" t="str">
            <v>Nottingham UA</v>
          </cell>
          <cell r="F23">
            <v>863</v>
          </cell>
          <cell r="G23">
            <v>56</v>
          </cell>
          <cell r="H23">
            <v>0</v>
          </cell>
          <cell r="I23">
            <v>919</v>
          </cell>
        </row>
        <row r="24">
          <cell r="C24" t="str">
            <v>E10000024</v>
          </cell>
          <cell r="D24" t="str">
            <v>511</v>
          </cell>
          <cell r="E24" t="str">
            <v>Nottinghamshire</v>
          </cell>
          <cell r="F24">
            <v>1395</v>
          </cell>
          <cell r="G24">
            <v>68</v>
          </cell>
          <cell r="H24">
            <v>0</v>
          </cell>
          <cell r="I24">
            <v>1463</v>
          </cell>
        </row>
        <row r="25">
          <cell r="C25" t="str">
            <v>E06000017</v>
          </cell>
          <cell r="D25" t="str">
            <v>510</v>
          </cell>
          <cell r="E25" t="str">
            <v>Rutland UA</v>
          </cell>
          <cell r="F25">
            <v>39</v>
          </cell>
          <cell r="G25">
            <v>22</v>
          </cell>
          <cell r="H25">
            <v>0</v>
          </cell>
          <cell r="I25">
            <v>61</v>
          </cell>
        </row>
        <row r="26">
          <cell r="C26" t="str">
            <v>E06000055</v>
          </cell>
          <cell r="D26" t="str">
            <v>00KB</v>
          </cell>
          <cell r="E26" t="str">
            <v>Bedford</v>
          </cell>
          <cell r="F26">
            <v>275</v>
          </cell>
          <cell r="G26">
            <v>6</v>
          </cell>
          <cell r="H26">
            <v>165</v>
          </cell>
          <cell r="I26">
            <v>446</v>
          </cell>
        </row>
        <row r="27">
          <cell r="C27" t="str">
            <v>E10000003</v>
          </cell>
          <cell r="D27" t="str">
            <v>623</v>
          </cell>
          <cell r="E27" t="str">
            <v>Cambridgeshire</v>
          </cell>
          <cell r="F27">
            <v>2121</v>
          </cell>
          <cell r="G27">
            <v>991</v>
          </cell>
          <cell r="H27">
            <v>155</v>
          </cell>
          <cell r="I27">
            <v>3267</v>
          </cell>
        </row>
        <row r="28">
          <cell r="C28" t="str">
            <v>E06000056</v>
          </cell>
          <cell r="D28" t="str">
            <v>00KC</v>
          </cell>
          <cell r="E28" t="str">
            <v>Central Bedfordshire</v>
          </cell>
          <cell r="F28">
            <v>275</v>
          </cell>
          <cell r="G28">
            <v>160</v>
          </cell>
          <cell r="H28">
            <v>44</v>
          </cell>
          <cell r="I28">
            <v>479</v>
          </cell>
        </row>
        <row r="29">
          <cell r="C29" t="str">
            <v>E10000012</v>
          </cell>
          <cell r="D29" t="str">
            <v>620</v>
          </cell>
          <cell r="E29" t="str">
            <v>Essex</v>
          </cell>
          <cell r="F29">
            <v>3012</v>
          </cell>
          <cell r="G29">
            <v>2404</v>
          </cell>
          <cell r="H29">
            <v>270</v>
          </cell>
          <cell r="I29">
            <v>5686</v>
          </cell>
        </row>
        <row r="30">
          <cell r="C30" t="str">
            <v>E10000015</v>
          </cell>
          <cell r="D30" t="str">
            <v>606</v>
          </cell>
          <cell r="E30" t="str">
            <v>Hertfordshire</v>
          </cell>
          <cell r="F30">
            <v>2974</v>
          </cell>
          <cell r="G30">
            <v>1178</v>
          </cell>
          <cell r="H30">
            <v>96</v>
          </cell>
          <cell r="I30">
            <v>4248</v>
          </cell>
        </row>
        <row r="31">
          <cell r="C31" t="str">
            <v>E06000032</v>
          </cell>
          <cell r="D31" t="str">
            <v>611</v>
          </cell>
          <cell r="E31" t="str">
            <v>Luton UA</v>
          </cell>
          <cell r="F31">
            <v>167</v>
          </cell>
          <cell r="G31">
            <v>0</v>
          </cell>
          <cell r="H31">
            <v>31</v>
          </cell>
          <cell r="I31">
            <v>198</v>
          </cell>
        </row>
        <row r="32">
          <cell r="C32" t="str">
            <v>E10000020</v>
          </cell>
          <cell r="D32" t="str">
            <v>607</v>
          </cell>
          <cell r="E32" t="str">
            <v>Norfolk</v>
          </cell>
          <cell r="F32">
            <v>1515</v>
          </cell>
          <cell r="G32">
            <v>617</v>
          </cell>
          <cell r="H32">
            <v>19</v>
          </cell>
          <cell r="I32">
            <v>2151</v>
          </cell>
        </row>
        <row r="33">
          <cell r="C33" t="str">
            <v>E06000031</v>
          </cell>
          <cell r="D33" t="str">
            <v>624</v>
          </cell>
          <cell r="E33" t="str">
            <v>Peterborough UA</v>
          </cell>
          <cell r="F33">
            <v>624</v>
          </cell>
          <cell r="G33">
            <v>3</v>
          </cell>
          <cell r="H33">
            <v>0</v>
          </cell>
          <cell r="I33">
            <v>627</v>
          </cell>
        </row>
        <row r="34">
          <cell r="C34" t="str">
            <v>E06000033</v>
          </cell>
          <cell r="D34" t="str">
            <v>621</v>
          </cell>
          <cell r="E34" t="str">
            <v>Southend UA</v>
          </cell>
          <cell r="F34">
            <v>261</v>
          </cell>
          <cell r="G34">
            <v>124</v>
          </cell>
          <cell r="H34">
            <v>73</v>
          </cell>
          <cell r="I34">
            <v>458</v>
          </cell>
        </row>
        <row r="35">
          <cell r="C35" t="str">
            <v>E10000029</v>
          </cell>
          <cell r="D35" t="str">
            <v>609</v>
          </cell>
          <cell r="E35" t="str">
            <v>Suffolk</v>
          </cell>
          <cell r="F35">
            <v>1667</v>
          </cell>
          <cell r="G35">
            <v>1926</v>
          </cell>
          <cell r="H35">
            <v>51</v>
          </cell>
          <cell r="I35">
            <v>3644</v>
          </cell>
        </row>
        <row r="36">
          <cell r="C36" t="str">
            <v>E06000034</v>
          </cell>
          <cell r="D36" t="str">
            <v>622</v>
          </cell>
          <cell r="E36" t="str">
            <v>Thurrock UA</v>
          </cell>
          <cell r="F36">
            <v>94</v>
          </cell>
          <cell r="G36">
            <v>195</v>
          </cell>
          <cell r="H36">
            <v>0</v>
          </cell>
          <cell r="I36">
            <v>289</v>
          </cell>
        </row>
        <row r="37">
          <cell r="C37" t="str">
            <v>E09000002</v>
          </cell>
          <cell r="D37" t="str">
            <v>716</v>
          </cell>
          <cell r="E37" t="str">
            <v>Barking &amp; Dagenham</v>
          </cell>
          <cell r="F37">
            <v>125</v>
          </cell>
          <cell r="G37">
            <v>10</v>
          </cell>
          <cell r="H37">
            <v>47</v>
          </cell>
          <cell r="I37">
            <v>182</v>
          </cell>
        </row>
        <row r="38">
          <cell r="C38" t="str">
            <v>E09000003</v>
          </cell>
          <cell r="D38" t="str">
            <v>717</v>
          </cell>
          <cell r="E38" t="str">
            <v>Barnet</v>
          </cell>
          <cell r="F38">
            <v>239</v>
          </cell>
          <cell r="G38">
            <v>354</v>
          </cell>
          <cell r="H38">
            <v>45</v>
          </cell>
          <cell r="I38">
            <v>638</v>
          </cell>
        </row>
        <row r="39">
          <cell r="C39" t="str">
            <v>E09000004</v>
          </cell>
          <cell r="D39" t="str">
            <v>718</v>
          </cell>
          <cell r="E39" t="str">
            <v>Bexley</v>
          </cell>
          <cell r="F39">
            <v>266</v>
          </cell>
          <cell r="G39">
            <v>86</v>
          </cell>
          <cell r="H39">
            <v>52</v>
          </cell>
          <cell r="I39">
            <v>404</v>
          </cell>
        </row>
        <row r="40">
          <cell r="C40" t="str">
            <v>E09000005</v>
          </cell>
          <cell r="D40" t="str">
            <v>719</v>
          </cell>
          <cell r="E40" t="str">
            <v>Brent</v>
          </cell>
          <cell r="F40">
            <v>347</v>
          </cell>
          <cell r="G40">
            <v>272</v>
          </cell>
          <cell r="H40">
            <v>104</v>
          </cell>
          <cell r="I40">
            <v>723</v>
          </cell>
        </row>
        <row r="41">
          <cell r="C41" t="str">
            <v>E09000006</v>
          </cell>
          <cell r="D41" t="str">
            <v>720</v>
          </cell>
          <cell r="E41" t="str">
            <v>Bromley</v>
          </cell>
          <cell r="F41">
            <v>188</v>
          </cell>
          <cell r="G41">
            <v>525</v>
          </cell>
          <cell r="H41">
            <v>42</v>
          </cell>
          <cell r="I41">
            <v>755</v>
          </cell>
        </row>
        <row r="42">
          <cell r="C42" t="str">
            <v>E09000007</v>
          </cell>
          <cell r="D42" t="str">
            <v>702</v>
          </cell>
          <cell r="E42" t="str">
            <v>Camden</v>
          </cell>
          <cell r="F42">
            <v>206</v>
          </cell>
          <cell r="G42">
            <v>82</v>
          </cell>
          <cell r="H42">
            <v>0</v>
          </cell>
          <cell r="I42">
            <v>288</v>
          </cell>
        </row>
        <row r="43">
          <cell r="C43" t="str">
            <v>E09000001</v>
          </cell>
          <cell r="D43" t="str">
            <v>714</v>
          </cell>
          <cell r="E43" t="str">
            <v>City Of London</v>
          </cell>
          <cell r="F43">
            <v>40</v>
          </cell>
          <cell r="G43">
            <v>0</v>
          </cell>
          <cell r="H43">
            <v>0</v>
          </cell>
          <cell r="I43">
            <v>40</v>
          </cell>
        </row>
        <row r="44">
          <cell r="C44" t="str">
            <v>E09000008</v>
          </cell>
          <cell r="D44" t="str">
            <v>721</v>
          </cell>
          <cell r="E44" t="str">
            <v>Croydon</v>
          </cell>
          <cell r="F44">
            <v>580</v>
          </cell>
          <cell r="G44">
            <v>221</v>
          </cell>
          <cell r="H44">
            <v>0</v>
          </cell>
          <cell r="I44">
            <v>801</v>
          </cell>
        </row>
        <row r="45">
          <cell r="C45" t="str">
            <v>E09000009</v>
          </cell>
          <cell r="D45" t="str">
            <v>722</v>
          </cell>
          <cell r="E45" t="str">
            <v>Ealing</v>
          </cell>
          <cell r="F45">
            <v>527</v>
          </cell>
          <cell r="G45">
            <v>528</v>
          </cell>
          <cell r="H45">
            <v>53</v>
          </cell>
          <cell r="I45">
            <v>1108</v>
          </cell>
        </row>
        <row r="46">
          <cell r="C46" t="str">
            <v>E09000010</v>
          </cell>
          <cell r="D46" t="str">
            <v>723</v>
          </cell>
          <cell r="E46" t="str">
            <v>Enfield</v>
          </cell>
          <cell r="F46">
            <v>446</v>
          </cell>
          <cell r="G46">
            <v>317</v>
          </cell>
          <cell r="H46">
            <v>30</v>
          </cell>
          <cell r="I46">
            <v>793</v>
          </cell>
        </row>
        <row r="47">
          <cell r="C47" t="str">
            <v>E09000011</v>
          </cell>
          <cell r="D47" t="str">
            <v>703</v>
          </cell>
          <cell r="E47" t="str">
            <v>Greenwich</v>
          </cell>
          <cell r="F47">
            <v>383</v>
          </cell>
          <cell r="G47">
            <v>213</v>
          </cell>
          <cell r="H47">
            <v>0</v>
          </cell>
          <cell r="I47">
            <v>596</v>
          </cell>
        </row>
        <row r="48">
          <cell r="C48" t="str">
            <v>E09000012</v>
          </cell>
          <cell r="D48" t="str">
            <v>704</v>
          </cell>
          <cell r="E48" t="str">
            <v>Hackney</v>
          </cell>
          <cell r="F48">
            <v>234</v>
          </cell>
          <cell r="G48">
            <v>255</v>
          </cell>
          <cell r="H48">
            <v>23</v>
          </cell>
          <cell r="I48">
            <v>512</v>
          </cell>
        </row>
        <row r="49">
          <cell r="C49" t="str">
            <v>E09000013</v>
          </cell>
          <cell r="D49" t="str">
            <v>705</v>
          </cell>
          <cell r="E49" t="str">
            <v>Hammersmith &amp; Fulham</v>
          </cell>
          <cell r="F49">
            <v>161</v>
          </cell>
          <cell r="G49">
            <v>243</v>
          </cell>
          <cell r="H49">
            <v>60</v>
          </cell>
          <cell r="I49">
            <v>464</v>
          </cell>
        </row>
        <row r="50">
          <cell r="C50" t="str">
            <v>E09000014</v>
          </cell>
          <cell r="D50" t="str">
            <v>724</v>
          </cell>
          <cell r="E50" t="str">
            <v>Haringey</v>
          </cell>
          <cell r="F50">
            <v>167</v>
          </cell>
          <cell r="G50">
            <v>282</v>
          </cell>
          <cell r="H50">
            <v>10</v>
          </cell>
          <cell r="I50">
            <v>459</v>
          </cell>
        </row>
        <row r="51">
          <cell r="C51" t="str">
            <v>E09000015</v>
          </cell>
          <cell r="D51" t="str">
            <v>725</v>
          </cell>
          <cell r="E51" t="str">
            <v>Harrow</v>
          </cell>
          <cell r="F51">
            <v>307</v>
          </cell>
          <cell r="G51">
            <v>69</v>
          </cell>
          <cell r="H51">
            <v>48</v>
          </cell>
          <cell r="I51">
            <v>424</v>
          </cell>
        </row>
        <row r="52">
          <cell r="C52" t="str">
            <v>E09000016</v>
          </cell>
          <cell r="D52" t="str">
            <v>726</v>
          </cell>
          <cell r="E52" t="str">
            <v>Havering</v>
          </cell>
          <cell r="F52">
            <v>380</v>
          </cell>
          <cell r="G52">
            <v>138</v>
          </cell>
          <cell r="H52">
            <v>0</v>
          </cell>
          <cell r="I52">
            <v>518</v>
          </cell>
        </row>
        <row r="53">
          <cell r="C53" t="str">
            <v>E09000017</v>
          </cell>
          <cell r="D53" t="str">
            <v>727</v>
          </cell>
          <cell r="E53" t="str">
            <v>Hillingdon</v>
          </cell>
          <cell r="F53">
            <v>503</v>
          </cell>
          <cell r="G53">
            <v>268</v>
          </cell>
          <cell r="H53">
            <v>60</v>
          </cell>
          <cell r="I53">
            <v>831</v>
          </cell>
        </row>
        <row r="54">
          <cell r="C54" t="str">
            <v>E09000018</v>
          </cell>
          <cell r="D54" t="str">
            <v>728</v>
          </cell>
          <cell r="E54" t="str">
            <v>Hounslow</v>
          </cell>
          <cell r="F54">
            <v>125</v>
          </cell>
          <cell r="G54">
            <v>186</v>
          </cell>
          <cell r="H54">
            <v>0</v>
          </cell>
          <cell r="I54">
            <v>311</v>
          </cell>
        </row>
        <row r="55">
          <cell r="C55" t="str">
            <v>E09000019</v>
          </cell>
          <cell r="D55" t="str">
            <v>706</v>
          </cell>
          <cell r="E55" t="str">
            <v>Islington</v>
          </cell>
          <cell r="F55">
            <v>385</v>
          </cell>
          <cell r="G55">
            <v>239</v>
          </cell>
          <cell r="H55">
            <v>38</v>
          </cell>
          <cell r="I55">
            <v>662</v>
          </cell>
        </row>
        <row r="56">
          <cell r="C56" t="str">
            <v>E09000020</v>
          </cell>
          <cell r="D56" t="str">
            <v>707</v>
          </cell>
          <cell r="E56" t="str">
            <v>Kensington &amp; Chelsea</v>
          </cell>
          <cell r="F56">
            <v>118</v>
          </cell>
          <cell r="G56">
            <v>32</v>
          </cell>
          <cell r="H56">
            <v>0</v>
          </cell>
          <cell r="I56">
            <v>150</v>
          </cell>
        </row>
        <row r="57">
          <cell r="C57" t="str">
            <v>E09000021</v>
          </cell>
          <cell r="D57" t="str">
            <v>729</v>
          </cell>
          <cell r="E57" t="str">
            <v>Kingston Upon Thames</v>
          </cell>
          <cell r="F57">
            <v>293</v>
          </cell>
          <cell r="G57">
            <v>171</v>
          </cell>
          <cell r="H57">
            <v>0</v>
          </cell>
          <cell r="I57">
            <v>464</v>
          </cell>
        </row>
        <row r="58">
          <cell r="C58" t="str">
            <v>E09000022</v>
          </cell>
          <cell r="D58" t="str">
            <v>708</v>
          </cell>
          <cell r="E58" t="str">
            <v>Lambeth</v>
          </cell>
          <cell r="F58">
            <v>283</v>
          </cell>
          <cell r="G58">
            <v>186</v>
          </cell>
          <cell r="H58">
            <v>0</v>
          </cell>
          <cell r="I58">
            <v>469</v>
          </cell>
        </row>
        <row r="59">
          <cell r="C59" t="str">
            <v>E09000023</v>
          </cell>
          <cell r="D59" t="str">
            <v>709</v>
          </cell>
          <cell r="E59" t="str">
            <v>Lewisham</v>
          </cell>
          <cell r="F59">
            <v>432</v>
          </cell>
          <cell r="G59">
            <v>86</v>
          </cell>
          <cell r="H59">
            <v>15</v>
          </cell>
          <cell r="I59">
            <v>533</v>
          </cell>
        </row>
        <row r="60">
          <cell r="C60" t="str">
            <v>E09000024</v>
          </cell>
          <cell r="D60" t="str">
            <v>730</v>
          </cell>
          <cell r="E60" t="str">
            <v>Merton</v>
          </cell>
          <cell r="F60">
            <v>216</v>
          </cell>
          <cell r="G60">
            <v>252</v>
          </cell>
          <cell r="H60">
            <v>0</v>
          </cell>
          <cell r="I60">
            <v>468</v>
          </cell>
        </row>
        <row r="61">
          <cell r="C61" t="str">
            <v>E09000025</v>
          </cell>
          <cell r="D61" t="str">
            <v>731</v>
          </cell>
          <cell r="E61" t="str">
            <v>Newham</v>
          </cell>
          <cell r="F61">
            <v>354</v>
          </cell>
          <cell r="G61">
            <v>33</v>
          </cell>
          <cell r="H61">
            <v>0</v>
          </cell>
          <cell r="I61">
            <v>387</v>
          </cell>
        </row>
        <row r="62">
          <cell r="C62" t="str">
            <v>E09000026</v>
          </cell>
          <cell r="D62" t="str">
            <v>732</v>
          </cell>
          <cell r="E62" t="str">
            <v>Redbridge</v>
          </cell>
          <cell r="F62">
            <v>238</v>
          </cell>
          <cell r="G62">
            <v>95</v>
          </cell>
          <cell r="H62">
            <v>1</v>
          </cell>
          <cell r="I62">
            <v>334</v>
          </cell>
        </row>
        <row r="63">
          <cell r="C63" t="str">
            <v>E09000027</v>
          </cell>
          <cell r="D63" t="str">
            <v>733</v>
          </cell>
          <cell r="E63" t="str">
            <v>Richmond Upon Thames</v>
          </cell>
          <cell r="F63">
            <v>355</v>
          </cell>
          <cell r="G63">
            <v>133</v>
          </cell>
          <cell r="H63">
            <v>19</v>
          </cell>
          <cell r="I63">
            <v>507</v>
          </cell>
        </row>
        <row r="64">
          <cell r="C64" t="str">
            <v>E09000028</v>
          </cell>
          <cell r="D64" t="str">
            <v>710</v>
          </cell>
          <cell r="E64" t="str">
            <v>Southwark</v>
          </cell>
          <cell r="F64">
            <v>335</v>
          </cell>
          <cell r="G64">
            <v>120</v>
          </cell>
          <cell r="H64">
            <v>27</v>
          </cell>
          <cell r="I64">
            <v>482</v>
          </cell>
        </row>
        <row r="65">
          <cell r="C65" t="str">
            <v>E09000029</v>
          </cell>
          <cell r="D65" t="str">
            <v>734</v>
          </cell>
          <cell r="E65" t="str">
            <v>Sutton</v>
          </cell>
          <cell r="F65">
            <v>69</v>
          </cell>
          <cell r="G65">
            <v>105</v>
          </cell>
          <cell r="H65">
            <v>1</v>
          </cell>
          <cell r="I65">
            <v>175</v>
          </cell>
        </row>
        <row r="66">
          <cell r="C66" t="str">
            <v>E09000030</v>
          </cell>
          <cell r="D66" t="str">
            <v>711</v>
          </cell>
          <cell r="E66" t="str">
            <v>Tower Hamlets</v>
          </cell>
          <cell r="F66">
            <v>212</v>
          </cell>
          <cell r="G66">
            <v>10</v>
          </cell>
          <cell r="H66">
            <v>0</v>
          </cell>
          <cell r="I66">
            <v>222</v>
          </cell>
        </row>
        <row r="67">
          <cell r="C67" t="str">
            <v>E09000031</v>
          </cell>
          <cell r="D67" t="str">
            <v>735</v>
          </cell>
          <cell r="E67" t="str">
            <v>Waltham Forest</v>
          </cell>
          <cell r="F67">
            <v>249</v>
          </cell>
          <cell r="G67">
            <v>125</v>
          </cell>
          <cell r="H67">
            <v>18</v>
          </cell>
          <cell r="I67">
            <v>392</v>
          </cell>
        </row>
        <row r="68">
          <cell r="C68" t="str">
            <v>E09000032</v>
          </cell>
          <cell r="D68" t="str">
            <v>712</v>
          </cell>
          <cell r="E68" t="str">
            <v>Wandsworth</v>
          </cell>
          <cell r="F68">
            <v>301</v>
          </cell>
          <cell r="G68">
            <v>101</v>
          </cell>
          <cell r="H68">
            <v>5</v>
          </cell>
          <cell r="I68">
            <v>407</v>
          </cell>
        </row>
        <row r="69">
          <cell r="C69" t="str">
            <v>E09000033</v>
          </cell>
          <cell r="D69" t="str">
            <v>713</v>
          </cell>
          <cell r="E69" t="str">
            <v>Westminster</v>
          </cell>
          <cell r="F69">
            <v>122</v>
          </cell>
          <cell r="G69">
            <v>110</v>
          </cell>
          <cell r="H69">
            <v>24</v>
          </cell>
          <cell r="I69">
            <v>256</v>
          </cell>
        </row>
        <row r="70">
          <cell r="C70" t="str">
            <v>E06000005</v>
          </cell>
          <cell r="D70" t="str">
            <v>117</v>
          </cell>
          <cell r="E70" t="str">
            <v>Darlington UA</v>
          </cell>
          <cell r="F70">
            <v>137</v>
          </cell>
          <cell r="G70">
            <v>27</v>
          </cell>
          <cell r="H70">
            <v>0</v>
          </cell>
          <cell r="I70">
            <v>164</v>
          </cell>
        </row>
        <row r="71">
          <cell r="C71" t="str">
            <v>E06000047</v>
          </cell>
          <cell r="D71" t="str">
            <v>116</v>
          </cell>
          <cell r="E71" t="str">
            <v>Durham</v>
          </cell>
          <cell r="F71">
            <v>363</v>
          </cell>
          <cell r="G71">
            <v>90</v>
          </cell>
          <cell r="H71">
            <v>2</v>
          </cell>
          <cell r="I71">
            <v>455</v>
          </cell>
        </row>
        <row r="72">
          <cell r="C72" t="str">
            <v>E08000037</v>
          </cell>
          <cell r="D72" t="str">
            <v>106</v>
          </cell>
          <cell r="E72" t="str">
            <v>Gateshead</v>
          </cell>
          <cell r="F72">
            <v>305</v>
          </cell>
          <cell r="G72">
            <v>311</v>
          </cell>
          <cell r="H72">
            <v>16</v>
          </cell>
          <cell r="I72">
            <v>632</v>
          </cell>
        </row>
        <row r="73">
          <cell r="C73" t="str">
            <v>E06000001</v>
          </cell>
          <cell r="D73" t="str">
            <v>111</v>
          </cell>
          <cell r="E73" t="str">
            <v>Hartlepool UA</v>
          </cell>
          <cell r="F73">
            <v>293</v>
          </cell>
          <cell r="G73">
            <v>325</v>
          </cell>
          <cell r="H73">
            <v>13</v>
          </cell>
          <cell r="I73">
            <v>631</v>
          </cell>
        </row>
        <row r="74">
          <cell r="C74" t="str">
            <v>E06000002</v>
          </cell>
          <cell r="D74" t="str">
            <v>112</v>
          </cell>
          <cell r="E74" t="str">
            <v>Middlesbrough UA</v>
          </cell>
          <cell r="F74">
            <v>273</v>
          </cell>
          <cell r="G74">
            <v>95</v>
          </cell>
          <cell r="H74">
            <v>0</v>
          </cell>
          <cell r="I74">
            <v>368</v>
          </cell>
        </row>
        <row r="75">
          <cell r="C75" t="str">
            <v>E08000021</v>
          </cell>
          <cell r="D75" t="str">
            <v>107</v>
          </cell>
          <cell r="E75" t="str">
            <v>Newcastle Upon Tyne</v>
          </cell>
          <cell r="F75">
            <v>548</v>
          </cell>
          <cell r="G75">
            <v>4</v>
          </cell>
          <cell r="H75">
            <v>0</v>
          </cell>
          <cell r="I75">
            <v>552</v>
          </cell>
        </row>
        <row r="76">
          <cell r="C76" t="str">
            <v>E08000022</v>
          </cell>
          <cell r="D76" t="str">
            <v>108</v>
          </cell>
          <cell r="E76" t="str">
            <v>North Tyneside</v>
          </cell>
          <cell r="F76">
            <v>256</v>
          </cell>
          <cell r="G76">
            <v>7</v>
          </cell>
          <cell r="H76">
            <v>0</v>
          </cell>
          <cell r="I76">
            <v>263</v>
          </cell>
        </row>
        <row r="77">
          <cell r="C77" t="str">
            <v>E06000057</v>
          </cell>
          <cell r="D77" t="str">
            <v>104</v>
          </cell>
          <cell r="E77" t="str">
            <v>Northumberland</v>
          </cell>
          <cell r="F77">
            <v>228</v>
          </cell>
          <cell r="G77">
            <v>50</v>
          </cell>
          <cell r="H77">
            <v>0</v>
          </cell>
          <cell r="I77">
            <v>278</v>
          </cell>
        </row>
        <row r="78">
          <cell r="C78" t="str">
            <v>E06000003</v>
          </cell>
          <cell r="D78" t="str">
            <v>113</v>
          </cell>
          <cell r="E78" t="str">
            <v>Redcar &amp; Cleveland UA</v>
          </cell>
          <cell r="F78">
            <v>176</v>
          </cell>
          <cell r="G78">
            <v>203</v>
          </cell>
          <cell r="H78">
            <v>37</v>
          </cell>
          <cell r="I78">
            <v>416</v>
          </cell>
        </row>
        <row r="79">
          <cell r="C79" t="str">
            <v>E08000023</v>
          </cell>
          <cell r="D79" t="str">
            <v>109</v>
          </cell>
          <cell r="E79" t="str">
            <v>South Tyneside</v>
          </cell>
          <cell r="F79">
            <v>245</v>
          </cell>
          <cell r="G79">
            <v>375</v>
          </cell>
          <cell r="H79">
            <v>7</v>
          </cell>
          <cell r="I79">
            <v>627</v>
          </cell>
        </row>
        <row r="80">
          <cell r="C80" t="str">
            <v>E06000004</v>
          </cell>
          <cell r="D80" t="str">
            <v>114</v>
          </cell>
          <cell r="E80" t="str">
            <v>Stockton On Tees UA</v>
          </cell>
          <cell r="F80">
            <v>228</v>
          </cell>
          <cell r="G80">
            <v>311</v>
          </cell>
          <cell r="H80">
            <v>17</v>
          </cell>
          <cell r="I80">
            <v>556</v>
          </cell>
        </row>
        <row r="81">
          <cell r="C81" t="str">
            <v>E08000024</v>
          </cell>
          <cell r="D81" t="str">
            <v>110</v>
          </cell>
          <cell r="E81" t="str">
            <v>Sunderland</v>
          </cell>
          <cell r="F81">
            <v>59</v>
          </cell>
          <cell r="G81">
            <v>53</v>
          </cell>
          <cell r="H81">
            <v>0</v>
          </cell>
          <cell r="I81">
            <v>112</v>
          </cell>
        </row>
        <row r="82">
          <cell r="C82" t="str">
            <v>E06000008</v>
          </cell>
          <cell r="D82" t="str">
            <v>324</v>
          </cell>
          <cell r="E82" t="str">
            <v>Blackburn With Darwen UA</v>
          </cell>
          <cell r="F82">
            <v>134</v>
          </cell>
          <cell r="G82">
            <v>223</v>
          </cell>
          <cell r="H82">
            <v>0</v>
          </cell>
          <cell r="I82">
            <v>357</v>
          </cell>
        </row>
        <row r="83">
          <cell r="C83" t="str">
            <v>E06000009</v>
          </cell>
          <cell r="D83" t="str">
            <v>325</v>
          </cell>
          <cell r="E83" t="str">
            <v>Blackpool UA</v>
          </cell>
          <cell r="F83">
            <v>217</v>
          </cell>
          <cell r="G83">
            <v>203</v>
          </cell>
          <cell r="H83">
            <v>51</v>
          </cell>
          <cell r="I83">
            <v>471</v>
          </cell>
        </row>
        <row r="84">
          <cell r="C84" t="str">
            <v>E08000001</v>
          </cell>
          <cell r="D84" t="str">
            <v>304</v>
          </cell>
          <cell r="E84" t="str">
            <v>Bolton</v>
          </cell>
          <cell r="F84">
            <v>438</v>
          </cell>
          <cell r="G84">
            <v>561</v>
          </cell>
          <cell r="H84">
            <v>25</v>
          </cell>
          <cell r="I84">
            <v>1024</v>
          </cell>
        </row>
        <row r="85">
          <cell r="C85" t="str">
            <v>E08000002</v>
          </cell>
          <cell r="D85" t="str">
            <v>305</v>
          </cell>
          <cell r="E85" t="str">
            <v>Bury</v>
          </cell>
          <cell r="F85">
            <v>104</v>
          </cell>
          <cell r="G85">
            <v>402</v>
          </cell>
          <cell r="H85">
            <v>0</v>
          </cell>
          <cell r="I85">
            <v>506</v>
          </cell>
        </row>
        <row r="86">
          <cell r="C86" t="str">
            <v>E06000049</v>
          </cell>
          <cell r="D86" t="str">
            <v>00EQ</v>
          </cell>
          <cell r="E86" t="str">
            <v>Cheshire East</v>
          </cell>
          <cell r="F86">
            <v>1018</v>
          </cell>
          <cell r="G86">
            <v>654</v>
          </cell>
          <cell r="H86">
            <v>52</v>
          </cell>
          <cell r="I86">
            <v>1724</v>
          </cell>
        </row>
        <row r="87">
          <cell r="C87" t="str">
            <v>E06000050</v>
          </cell>
          <cell r="D87" t="str">
            <v>00EW</v>
          </cell>
          <cell r="E87" t="str">
            <v>Cheshire West And Chester</v>
          </cell>
          <cell r="F87">
            <v>620</v>
          </cell>
          <cell r="G87">
            <v>627</v>
          </cell>
          <cell r="H87">
            <v>112</v>
          </cell>
          <cell r="I87">
            <v>1359</v>
          </cell>
        </row>
        <row r="88">
          <cell r="C88" t="str">
            <v>E10000006</v>
          </cell>
          <cell r="D88" t="str">
            <v>102</v>
          </cell>
          <cell r="E88" t="str">
            <v>Cumbria</v>
          </cell>
          <cell r="F88">
            <v>2415</v>
          </cell>
          <cell r="G88">
            <v>2546</v>
          </cell>
          <cell r="H88">
            <v>637</v>
          </cell>
          <cell r="I88">
            <v>5598</v>
          </cell>
        </row>
        <row r="89">
          <cell r="C89" t="str">
            <v>E06000006</v>
          </cell>
          <cell r="D89" t="str">
            <v>321</v>
          </cell>
          <cell r="E89" t="str">
            <v>Halton UA</v>
          </cell>
          <cell r="F89">
            <v>375</v>
          </cell>
          <cell r="G89">
            <v>181</v>
          </cell>
          <cell r="H89">
            <v>30</v>
          </cell>
          <cell r="I89">
            <v>586</v>
          </cell>
        </row>
        <row r="90">
          <cell r="C90" t="str">
            <v>E08000011</v>
          </cell>
          <cell r="D90" t="str">
            <v>315</v>
          </cell>
          <cell r="E90" t="str">
            <v>Knowsley</v>
          </cell>
          <cell r="F90">
            <v>291</v>
          </cell>
          <cell r="G90">
            <v>44</v>
          </cell>
          <cell r="H90">
            <v>0</v>
          </cell>
          <cell r="I90">
            <v>335</v>
          </cell>
        </row>
        <row r="91">
          <cell r="C91" t="str">
            <v>E10000017</v>
          </cell>
          <cell r="D91" t="str">
            <v>323</v>
          </cell>
          <cell r="E91" t="str">
            <v>Lancashire</v>
          </cell>
          <cell r="F91">
            <v>3145</v>
          </cell>
          <cell r="G91">
            <v>931</v>
          </cell>
          <cell r="H91">
            <v>399</v>
          </cell>
          <cell r="I91">
            <v>4475</v>
          </cell>
        </row>
        <row r="92">
          <cell r="C92" t="str">
            <v>E08000012</v>
          </cell>
          <cell r="D92" t="str">
            <v>316</v>
          </cell>
          <cell r="E92" t="str">
            <v>Liverpool</v>
          </cell>
          <cell r="F92">
            <v>790</v>
          </cell>
          <cell r="G92">
            <v>496</v>
          </cell>
          <cell r="H92">
            <v>60</v>
          </cell>
          <cell r="I92">
            <v>1346</v>
          </cell>
        </row>
        <row r="93">
          <cell r="C93" t="str">
            <v>E08000003</v>
          </cell>
          <cell r="D93" t="str">
            <v>306</v>
          </cell>
          <cell r="E93" t="str">
            <v>Manchester</v>
          </cell>
          <cell r="F93">
            <v>880</v>
          </cell>
          <cell r="G93">
            <v>897</v>
          </cell>
          <cell r="H93">
            <v>172</v>
          </cell>
          <cell r="I93">
            <v>1949</v>
          </cell>
        </row>
        <row r="94">
          <cell r="C94" t="str">
            <v>E08000004</v>
          </cell>
          <cell r="D94" t="str">
            <v>307</v>
          </cell>
          <cell r="E94" t="str">
            <v>Oldham</v>
          </cell>
          <cell r="F94">
            <v>215</v>
          </cell>
          <cell r="G94">
            <v>173</v>
          </cell>
          <cell r="H94">
            <v>0</v>
          </cell>
          <cell r="I94">
            <v>388</v>
          </cell>
        </row>
        <row r="95">
          <cell r="C95" t="str">
            <v>E08000005</v>
          </cell>
          <cell r="D95" t="str">
            <v>308</v>
          </cell>
          <cell r="E95" t="str">
            <v>Rochdale</v>
          </cell>
          <cell r="F95">
            <v>136</v>
          </cell>
          <cell r="G95">
            <v>94</v>
          </cell>
          <cell r="H95">
            <v>0</v>
          </cell>
          <cell r="I95">
            <v>230</v>
          </cell>
        </row>
        <row r="96">
          <cell r="C96" t="str">
            <v>E08000006</v>
          </cell>
          <cell r="D96" t="str">
            <v>309</v>
          </cell>
          <cell r="E96" t="str">
            <v>Salford</v>
          </cell>
          <cell r="F96">
            <v>155</v>
          </cell>
          <cell r="G96">
            <v>503</v>
          </cell>
          <cell r="H96">
            <v>30</v>
          </cell>
          <cell r="I96">
            <v>688</v>
          </cell>
        </row>
        <row r="97">
          <cell r="C97" t="str">
            <v>E08000014</v>
          </cell>
          <cell r="D97" t="str">
            <v>317</v>
          </cell>
          <cell r="E97" t="str">
            <v>Sefton</v>
          </cell>
          <cell r="F97">
            <v>380</v>
          </cell>
          <cell r="G97">
            <v>125</v>
          </cell>
          <cell r="H97">
            <v>20</v>
          </cell>
          <cell r="I97">
            <v>525</v>
          </cell>
        </row>
        <row r="98">
          <cell r="C98" t="str">
            <v>E08000013</v>
          </cell>
          <cell r="D98" t="str">
            <v>318</v>
          </cell>
          <cell r="E98" t="str">
            <v>St Helens</v>
          </cell>
          <cell r="F98">
            <v>244</v>
          </cell>
          <cell r="G98">
            <v>27</v>
          </cell>
          <cell r="H98">
            <v>0</v>
          </cell>
          <cell r="I98">
            <v>271</v>
          </cell>
        </row>
        <row r="99">
          <cell r="C99" t="str">
            <v>E08000007</v>
          </cell>
          <cell r="D99" t="str">
            <v>310</v>
          </cell>
          <cell r="E99" t="str">
            <v>Stockport</v>
          </cell>
          <cell r="F99">
            <v>698</v>
          </cell>
          <cell r="G99">
            <v>973</v>
          </cell>
          <cell r="H99">
            <v>330</v>
          </cell>
          <cell r="I99">
            <v>2001</v>
          </cell>
        </row>
        <row r="100">
          <cell r="C100" t="str">
            <v>E08000008</v>
          </cell>
          <cell r="D100" t="str">
            <v>311</v>
          </cell>
          <cell r="E100" t="str">
            <v>Tameside</v>
          </cell>
          <cell r="F100">
            <v>757</v>
          </cell>
          <cell r="G100">
            <v>723</v>
          </cell>
          <cell r="H100">
            <v>40</v>
          </cell>
          <cell r="I100">
            <v>1520</v>
          </cell>
        </row>
        <row r="101">
          <cell r="C101" t="str">
            <v>E08000009</v>
          </cell>
          <cell r="D101" t="str">
            <v>312</v>
          </cell>
          <cell r="E101" t="str">
            <v>Trafford</v>
          </cell>
          <cell r="F101">
            <v>1191</v>
          </cell>
          <cell r="G101">
            <v>765</v>
          </cell>
          <cell r="H101">
            <v>175</v>
          </cell>
          <cell r="I101">
            <v>2131</v>
          </cell>
        </row>
        <row r="102">
          <cell r="C102" t="str">
            <v>E06000007</v>
          </cell>
          <cell r="D102" t="str">
            <v>322</v>
          </cell>
          <cell r="E102" t="str">
            <v>Warrington UA</v>
          </cell>
          <cell r="F102">
            <v>217</v>
          </cell>
          <cell r="G102">
            <v>73</v>
          </cell>
          <cell r="H102">
            <v>0</v>
          </cell>
          <cell r="I102">
            <v>290</v>
          </cell>
        </row>
        <row r="103">
          <cell r="C103" t="str">
            <v>E08000010</v>
          </cell>
          <cell r="D103" t="str">
            <v>313</v>
          </cell>
          <cell r="E103" t="str">
            <v>Wigan</v>
          </cell>
          <cell r="F103">
            <v>191</v>
          </cell>
          <cell r="G103">
            <v>198</v>
          </cell>
          <cell r="H103">
            <v>26</v>
          </cell>
          <cell r="I103">
            <v>415</v>
          </cell>
        </row>
        <row r="104">
          <cell r="C104" t="str">
            <v>E08000015</v>
          </cell>
          <cell r="D104" t="str">
            <v>319</v>
          </cell>
          <cell r="E104" t="str">
            <v>Wirral</v>
          </cell>
          <cell r="F104">
            <v>351</v>
          </cell>
          <cell r="G104">
            <v>97</v>
          </cell>
          <cell r="H104">
            <v>365</v>
          </cell>
          <cell r="I104">
            <v>813</v>
          </cell>
        </row>
        <row r="105">
          <cell r="C105" t="str">
            <v>E06000036</v>
          </cell>
          <cell r="D105" t="str">
            <v>614</v>
          </cell>
          <cell r="E105" t="str">
            <v>Bracknell Forest UA</v>
          </cell>
          <cell r="F105">
            <v>243</v>
          </cell>
          <cell r="G105">
            <v>119</v>
          </cell>
          <cell r="H105">
            <v>120</v>
          </cell>
          <cell r="I105">
            <v>482</v>
          </cell>
        </row>
        <row r="106">
          <cell r="C106" t="str">
            <v>E06000043</v>
          </cell>
          <cell r="D106" t="str">
            <v>816</v>
          </cell>
          <cell r="E106" t="str">
            <v>Brighton &amp; Hove UA</v>
          </cell>
          <cell r="F106">
            <v>1252</v>
          </cell>
          <cell r="G106">
            <v>258</v>
          </cell>
          <cell r="H106">
            <v>49</v>
          </cell>
          <cell r="I106">
            <v>1559</v>
          </cell>
        </row>
        <row r="107">
          <cell r="C107" t="str">
            <v>E10000002</v>
          </cell>
          <cell r="D107" t="str">
            <v>612</v>
          </cell>
          <cell r="E107" t="str">
            <v>Buckinghamshire</v>
          </cell>
          <cell r="F107">
            <v>1202</v>
          </cell>
          <cell r="G107">
            <v>80</v>
          </cell>
          <cell r="H107">
            <v>0</v>
          </cell>
          <cell r="I107">
            <v>1282</v>
          </cell>
        </row>
        <row r="108">
          <cell r="C108" t="str">
            <v>E10000011</v>
          </cell>
          <cell r="D108" t="str">
            <v>815</v>
          </cell>
          <cell r="E108" t="str">
            <v>East Sussex</v>
          </cell>
          <cell r="F108">
            <v>1950</v>
          </cell>
          <cell r="G108">
            <v>1356</v>
          </cell>
          <cell r="H108">
            <v>43</v>
          </cell>
          <cell r="I108">
            <v>3349</v>
          </cell>
        </row>
        <row r="109">
          <cell r="C109" t="str">
            <v>E10000014</v>
          </cell>
          <cell r="D109" t="str">
            <v>812</v>
          </cell>
          <cell r="E109" t="str">
            <v>Hampshire</v>
          </cell>
          <cell r="F109">
            <v>2929</v>
          </cell>
          <cell r="G109">
            <v>4749</v>
          </cell>
          <cell r="H109">
            <v>428</v>
          </cell>
          <cell r="I109">
            <v>8106</v>
          </cell>
        </row>
        <row r="110">
          <cell r="C110" t="str">
            <v>E06000046</v>
          </cell>
          <cell r="D110" t="str">
            <v>803</v>
          </cell>
          <cell r="E110" t="str">
            <v>Isle Of Wight UA</v>
          </cell>
          <cell r="F110">
            <v>220</v>
          </cell>
          <cell r="G110">
            <v>351</v>
          </cell>
          <cell r="H110">
            <v>0</v>
          </cell>
          <cell r="I110">
            <v>571</v>
          </cell>
        </row>
        <row r="111">
          <cell r="C111" t="str">
            <v>E10000016</v>
          </cell>
          <cell r="D111" t="str">
            <v>820</v>
          </cell>
          <cell r="E111" t="str">
            <v>Kent</v>
          </cell>
          <cell r="F111">
            <v>3231</v>
          </cell>
          <cell r="G111">
            <v>1459</v>
          </cell>
          <cell r="H111">
            <v>194</v>
          </cell>
          <cell r="I111">
            <v>4884</v>
          </cell>
        </row>
        <row r="112">
          <cell r="C112" t="str">
            <v>E06000035</v>
          </cell>
          <cell r="D112" t="str">
            <v>821</v>
          </cell>
          <cell r="E112" t="str">
            <v>Medway Towns UA</v>
          </cell>
          <cell r="F112">
            <v>821</v>
          </cell>
          <cell r="G112">
            <v>265</v>
          </cell>
          <cell r="H112">
            <v>8</v>
          </cell>
          <cell r="I112">
            <v>1094</v>
          </cell>
        </row>
        <row r="113">
          <cell r="C113" t="str">
            <v>E06000042</v>
          </cell>
          <cell r="D113" t="str">
            <v>613</v>
          </cell>
          <cell r="E113" t="str">
            <v>Milton Keynes UA</v>
          </cell>
          <cell r="F113">
            <v>980</v>
          </cell>
          <cell r="G113">
            <v>159</v>
          </cell>
          <cell r="H113">
            <v>30</v>
          </cell>
          <cell r="I113">
            <v>1169</v>
          </cell>
        </row>
        <row r="114">
          <cell r="C114" t="str">
            <v>E10000025</v>
          </cell>
          <cell r="D114" t="str">
            <v>608</v>
          </cell>
          <cell r="E114" t="str">
            <v>Oxfordshire</v>
          </cell>
          <cell r="F114">
            <v>2274</v>
          </cell>
          <cell r="G114">
            <v>753</v>
          </cell>
          <cell r="H114">
            <v>1048</v>
          </cell>
          <cell r="I114">
            <v>4075</v>
          </cell>
        </row>
        <row r="115">
          <cell r="C115" t="str">
            <v>E06000044</v>
          </cell>
          <cell r="D115" t="str">
            <v>813</v>
          </cell>
          <cell r="E115" t="str">
            <v>Portsmouth UA</v>
          </cell>
          <cell r="F115">
            <v>405</v>
          </cell>
          <cell r="G115">
            <v>479</v>
          </cell>
          <cell r="H115">
            <v>42</v>
          </cell>
          <cell r="I115">
            <v>926</v>
          </cell>
        </row>
        <row r="116">
          <cell r="C116" t="str">
            <v>E06000038</v>
          </cell>
          <cell r="D116" t="str">
            <v>616</v>
          </cell>
          <cell r="E116" t="str">
            <v>Reading UA</v>
          </cell>
          <cell r="F116">
            <v>614</v>
          </cell>
          <cell r="G116">
            <v>491</v>
          </cell>
          <cell r="H116">
            <v>103</v>
          </cell>
          <cell r="I116">
            <v>1208</v>
          </cell>
        </row>
        <row r="117">
          <cell r="C117" t="str">
            <v>E06000039</v>
          </cell>
          <cell r="D117" t="str">
            <v>617</v>
          </cell>
          <cell r="E117" t="str">
            <v>Slough UA</v>
          </cell>
          <cell r="F117">
            <v>278</v>
          </cell>
          <cell r="G117">
            <v>64</v>
          </cell>
          <cell r="H117">
            <v>0</v>
          </cell>
          <cell r="I117">
            <v>342</v>
          </cell>
        </row>
        <row r="118">
          <cell r="C118" t="str">
            <v>E06000045</v>
          </cell>
          <cell r="D118" t="str">
            <v>814</v>
          </cell>
          <cell r="E118" t="str">
            <v>Southampton UA</v>
          </cell>
          <cell r="F118">
            <v>733</v>
          </cell>
          <cell r="G118">
            <v>572</v>
          </cell>
          <cell r="H118">
            <v>105</v>
          </cell>
          <cell r="I118">
            <v>1410</v>
          </cell>
        </row>
        <row r="119">
          <cell r="C119" t="str">
            <v>E10000030</v>
          </cell>
          <cell r="D119" t="str">
            <v>805</v>
          </cell>
          <cell r="E119" t="str">
            <v>Surrey</v>
          </cell>
          <cell r="F119">
            <v>2145</v>
          </cell>
          <cell r="G119">
            <v>799</v>
          </cell>
          <cell r="H119">
            <v>122</v>
          </cell>
          <cell r="I119">
            <v>3066</v>
          </cell>
        </row>
        <row r="120">
          <cell r="C120" t="str">
            <v>E06000037</v>
          </cell>
          <cell r="D120" t="str">
            <v>615</v>
          </cell>
          <cell r="E120" t="str">
            <v>West Berkshire UA</v>
          </cell>
          <cell r="F120">
            <v>364</v>
          </cell>
          <cell r="G120">
            <v>242</v>
          </cell>
          <cell r="H120">
            <v>186</v>
          </cell>
          <cell r="I120">
            <v>792</v>
          </cell>
        </row>
        <row r="121">
          <cell r="C121" t="str">
            <v>E10000032</v>
          </cell>
          <cell r="D121" t="str">
            <v>807</v>
          </cell>
          <cell r="E121" t="str">
            <v>West Sussex</v>
          </cell>
          <cell r="F121">
            <v>2070</v>
          </cell>
          <cell r="G121">
            <v>998</v>
          </cell>
          <cell r="H121">
            <v>191</v>
          </cell>
          <cell r="I121">
            <v>3259</v>
          </cell>
        </row>
        <row r="122">
          <cell r="C122" t="str">
            <v>E06000040</v>
          </cell>
          <cell r="D122" t="str">
            <v>618</v>
          </cell>
          <cell r="E122" t="str">
            <v>Windsor &amp; Maidenhead UA</v>
          </cell>
          <cell r="F122">
            <v>387</v>
          </cell>
          <cell r="G122">
            <v>8</v>
          </cell>
          <cell r="H122">
            <v>10</v>
          </cell>
          <cell r="I122">
            <v>405</v>
          </cell>
        </row>
        <row r="123">
          <cell r="C123" t="str">
            <v>E06000041</v>
          </cell>
          <cell r="D123" t="str">
            <v>619</v>
          </cell>
          <cell r="E123" t="str">
            <v>Wokingham UA</v>
          </cell>
          <cell r="F123">
            <v>265</v>
          </cell>
          <cell r="G123">
            <v>34</v>
          </cell>
          <cell r="H123">
            <v>33</v>
          </cell>
          <cell r="I123">
            <v>332</v>
          </cell>
        </row>
        <row r="124">
          <cell r="C124" t="str">
            <v>E06000022</v>
          </cell>
          <cell r="D124" t="str">
            <v>908</v>
          </cell>
          <cell r="E124" t="str">
            <v>Bath &amp; North East Somerset UA</v>
          </cell>
          <cell r="F124">
            <v>115</v>
          </cell>
          <cell r="G124">
            <v>182</v>
          </cell>
          <cell r="H124">
            <v>0</v>
          </cell>
          <cell r="I124">
            <v>297</v>
          </cell>
        </row>
        <row r="125">
          <cell r="C125" t="str">
            <v>E06000028</v>
          </cell>
          <cell r="D125" t="str">
            <v>810</v>
          </cell>
          <cell r="E125" t="str">
            <v>Bournemouth UA</v>
          </cell>
          <cell r="F125">
            <v>504</v>
          </cell>
          <cell r="G125">
            <v>157</v>
          </cell>
          <cell r="H125">
            <v>161</v>
          </cell>
          <cell r="I125">
            <v>822</v>
          </cell>
        </row>
        <row r="126">
          <cell r="C126" t="str">
            <v>E06000023</v>
          </cell>
          <cell r="D126" t="str">
            <v>909</v>
          </cell>
          <cell r="E126" t="str">
            <v>Bristol UA</v>
          </cell>
          <cell r="F126">
            <v>373</v>
          </cell>
          <cell r="G126">
            <v>781</v>
          </cell>
          <cell r="H126">
            <v>280</v>
          </cell>
          <cell r="I126">
            <v>1434</v>
          </cell>
        </row>
        <row r="127">
          <cell r="C127" t="str">
            <v>E06000052</v>
          </cell>
          <cell r="D127" t="str">
            <v>902</v>
          </cell>
          <cell r="E127" t="str">
            <v>Cornwall</v>
          </cell>
          <cell r="F127">
            <v>2057</v>
          </cell>
          <cell r="G127">
            <v>1811</v>
          </cell>
          <cell r="H127">
            <v>156</v>
          </cell>
          <cell r="I127">
            <v>4024</v>
          </cell>
        </row>
        <row r="128">
          <cell r="C128" t="str">
            <v>E10000008</v>
          </cell>
          <cell r="D128" t="str">
            <v>912</v>
          </cell>
          <cell r="E128" t="str">
            <v>Devon</v>
          </cell>
          <cell r="F128">
            <v>2969</v>
          </cell>
          <cell r="G128">
            <v>1203</v>
          </cell>
          <cell r="H128">
            <v>285</v>
          </cell>
          <cell r="I128">
            <v>4457</v>
          </cell>
        </row>
        <row r="129">
          <cell r="C129" t="str">
            <v>E10000009</v>
          </cell>
          <cell r="D129" t="str">
            <v>809</v>
          </cell>
          <cell r="E129" t="str">
            <v>Dorset</v>
          </cell>
          <cell r="F129">
            <v>1455</v>
          </cell>
          <cell r="G129">
            <v>533</v>
          </cell>
          <cell r="H129">
            <v>112</v>
          </cell>
          <cell r="I129">
            <v>2100</v>
          </cell>
        </row>
        <row r="130">
          <cell r="C130" t="str">
            <v>E10000013</v>
          </cell>
          <cell r="D130" t="str">
            <v>904</v>
          </cell>
          <cell r="E130" t="str">
            <v>Gloucestershire</v>
          </cell>
          <cell r="F130">
            <v>2156</v>
          </cell>
          <cell r="G130">
            <v>383</v>
          </cell>
          <cell r="H130">
            <v>28</v>
          </cell>
          <cell r="I130">
            <v>2567</v>
          </cell>
        </row>
        <row r="131">
          <cell r="C131" t="str">
            <v>E06000024</v>
          </cell>
          <cell r="D131" t="str">
            <v>910</v>
          </cell>
          <cell r="E131" t="str">
            <v>North Somerset UA</v>
          </cell>
          <cell r="F131">
            <v>406</v>
          </cell>
          <cell r="G131">
            <v>410</v>
          </cell>
          <cell r="H131">
            <v>79</v>
          </cell>
          <cell r="I131">
            <v>895</v>
          </cell>
        </row>
        <row r="132">
          <cell r="C132" t="str">
            <v>E06000026</v>
          </cell>
          <cell r="D132" t="str">
            <v>913</v>
          </cell>
          <cell r="E132" t="str">
            <v>Plymouth UA</v>
          </cell>
          <cell r="F132">
            <v>650</v>
          </cell>
          <cell r="G132">
            <v>645</v>
          </cell>
          <cell r="H132">
            <v>7</v>
          </cell>
          <cell r="I132">
            <v>1302</v>
          </cell>
        </row>
        <row r="133">
          <cell r="C133" t="str">
            <v>E06000029</v>
          </cell>
          <cell r="D133" t="str">
            <v>811</v>
          </cell>
          <cell r="E133" t="str">
            <v>Poole UA</v>
          </cell>
          <cell r="F133">
            <v>799</v>
          </cell>
          <cell r="G133">
            <v>59</v>
          </cell>
          <cell r="H133">
            <v>63</v>
          </cell>
          <cell r="I133">
            <v>921</v>
          </cell>
        </row>
        <row r="134">
          <cell r="C134" t="str">
            <v>E10000027</v>
          </cell>
          <cell r="D134" t="str">
            <v>905</v>
          </cell>
          <cell r="E134" t="str">
            <v>Somerset</v>
          </cell>
          <cell r="F134">
            <v>1291</v>
          </cell>
          <cell r="G134">
            <v>1653</v>
          </cell>
          <cell r="H134">
            <v>385</v>
          </cell>
          <cell r="I134">
            <v>3329</v>
          </cell>
        </row>
        <row r="135">
          <cell r="C135" t="str">
            <v>E06000025</v>
          </cell>
          <cell r="D135" t="str">
            <v>911</v>
          </cell>
          <cell r="E135" t="str">
            <v>South Gloucestershire UA</v>
          </cell>
          <cell r="F135">
            <v>446</v>
          </cell>
          <cell r="G135">
            <v>197</v>
          </cell>
          <cell r="H135">
            <v>87</v>
          </cell>
          <cell r="I135">
            <v>730</v>
          </cell>
        </row>
        <row r="136">
          <cell r="C136" t="str">
            <v>E06000030</v>
          </cell>
          <cell r="D136" t="str">
            <v>819</v>
          </cell>
          <cell r="E136" t="str">
            <v>Swindon UA</v>
          </cell>
          <cell r="F136">
            <v>448</v>
          </cell>
          <cell r="G136">
            <v>181</v>
          </cell>
          <cell r="H136">
            <v>30</v>
          </cell>
          <cell r="I136">
            <v>659</v>
          </cell>
        </row>
        <row r="137">
          <cell r="C137" t="str">
            <v>E06000027</v>
          </cell>
          <cell r="D137" t="str">
            <v>914</v>
          </cell>
          <cell r="E137" t="str">
            <v>Torbay UA</v>
          </cell>
          <cell r="F137">
            <v>143</v>
          </cell>
          <cell r="G137">
            <v>139</v>
          </cell>
          <cell r="H137">
            <v>2</v>
          </cell>
          <cell r="I137">
            <v>284</v>
          </cell>
        </row>
        <row r="138">
          <cell r="C138" t="str">
            <v>E06000054</v>
          </cell>
          <cell r="D138" t="str">
            <v>817</v>
          </cell>
          <cell r="E138" t="str">
            <v>Wiltshire</v>
          </cell>
          <cell r="F138">
            <v>1107</v>
          </cell>
          <cell r="G138">
            <v>590</v>
          </cell>
          <cell r="H138">
            <v>150</v>
          </cell>
          <cell r="I138">
            <v>1847</v>
          </cell>
        </row>
        <row r="139">
          <cell r="C139" t="str">
            <v>E08000025</v>
          </cell>
          <cell r="D139" t="str">
            <v>406</v>
          </cell>
          <cell r="E139" t="str">
            <v>Birmingham</v>
          </cell>
          <cell r="F139">
            <v>2050</v>
          </cell>
          <cell r="G139">
            <v>2538</v>
          </cell>
          <cell r="H139">
            <v>399</v>
          </cell>
          <cell r="I139">
            <v>4987</v>
          </cell>
        </row>
        <row r="140">
          <cell r="C140" t="str">
            <v>E08000026</v>
          </cell>
          <cell r="D140" t="str">
            <v>407</v>
          </cell>
          <cell r="E140" t="str">
            <v>Coventry</v>
          </cell>
          <cell r="F140">
            <v>1322</v>
          </cell>
          <cell r="G140">
            <v>232</v>
          </cell>
          <cell r="H140">
            <v>177</v>
          </cell>
          <cell r="I140">
            <v>1731</v>
          </cell>
        </row>
        <row r="141">
          <cell r="C141" t="str">
            <v>E08000027</v>
          </cell>
          <cell r="D141" t="str">
            <v>408</v>
          </cell>
          <cell r="E141" t="str">
            <v>Dudley</v>
          </cell>
          <cell r="F141">
            <v>570</v>
          </cell>
          <cell r="G141">
            <v>469</v>
          </cell>
          <cell r="H141">
            <v>64</v>
          </cell>
          <cell r="I141">
            <v>1103</v>
          </cell>
        </row>
        <row r="142">
          <cell r="C142" t="str">
            <v>E06000019</v>
          </cell>
          <cell r="D142" t="str">
            <v>415</v>
          </cell>
          <cell r="E142" t="str">
            <v>Herefordshire UA</v>
          </cell>
          <cell r="F142">
            <v>552</v>
          </cell>
          <cell r="G142">
            <v>124</v>
          </cell>
          <cell r="H142">
            <v>42</v>
          </cell>
          <cell r="I142">
            <v>718</v>
          </cell>
        </row>
        <row r="143">
          <cell r="C143" t="str">
            <v>E08000028</v>
          </cell>
          <cell r="D143" t="str">
            <v>409</v>
          </cell>
          <cell r="E143" t="str">
            <v>Sandwell</v>
          </cell>
          <cell r="F143">
            <v>333</v>
          </cell>
          <cell r="G143">
            <v>177</v>
          </cell>
          <cell r="H143">
            <v>105</v>
          </cell>
          <cell r="I143">
            <v>615</v>
          </cell>
        </row>
        <row r="144">
          <cell r="C144" t="str">
            <v>E06000051</v>
          </cell>
          <cell r="D144" t="str">
            <v>417</v>
          </cell>
          <cell r="E144" t="str">
            <v>Shropshire</v>
          </cell>
          <cell r="F144">
            <v>529</v>
          </cell>
          <cell r="G144">
            <v>451</v>
          </cell>
          <cell r="H144">
            <v>257</v>
          </cell>
          <cell r="I144">
            <v>1237</v>
          </cell>
        </row>
        <row r="145">
          <cell r="C145" t="str">
            <v>E08000029</v>
          </cell>
          <cell r="D145" t="str">
            <v>410</v>
          </cell>
          <cell r="E145" t="str">
            <v>Solihull</v>
          </cell>
          <cell r="F145">
            <v>284</v>
          </cell>
          <cell r="G145">
            <v>362</v>
          </cell>
          <cell r="H145">
            <v>38</v>
          </cell>
          <cell r="I145">
            <v>684</v>
          </cell>
        </row>
        <row r="146">
          <cell r="C146" t="str">
            <v>E10000028</v>
          </cell>
          <cell r="D146" t="str">
            <v>413</v>
          </cell>
          <cell r="E146" t="str">
            <v>Staffordshire</v>
          </cell>
          <cell r="F146">
            <v>1292</v>
          </cell>
          <cell r="G146">
            <v>1732</v>
          </cell>
          <cell r="H146">
            <v>272</v>
          </cell>
          <cell r="I146">
            <v>3296</v>
          </cell>
        </row>
        <row r="147">
          <cell r="C147" t="str">
            <v>E06000021</v>
          </cell>
          <cell r="D147" t="str">
            <v>414</v>
          </cell>
          <cell r="E147" t="str">
            <v>Stoke-On-Trent UA</v>
          </cell>
          <cell r="F147">
            <v>870</v>
          </cell>
          <cell r="G147">
            <v>519</v>
          </cell>
          <cell r="H147">
            <v>409</v>
          </cell>
          <cell r="I147">
            <v>1798</v>
          </cell>
        </row>
        <row r="148">
          <cell r="C148" t="str">
            <v>E06000020</v>
          </cell>
          <cell r="D148" t="str">
            <v>418</v>
          </cell>
          <cell r="E148" t="str">
            <v>Telford &amp; Wrekin UA</v>
          </cell>
          <cell r="F148">
            <v>156</v>
          </cell>
          <cell r="G148">
            <v>64</v>
          </cell>
          <cell r="H148">
            <v>77</v>
          </cell>
          <cell r="I148">
            <v>297</v>
          </cell>
        </row>
        <row r="149">
          <cell r="C149" t="str">
            <v>E08000030</v>
          </cell>
          <cell r="D149" t="str">
            <v>411</v>
          </cell>
          <cell r="E149" t="str">
            <v>Walsall</v>
          </cell>
          <cell r="F149">
            <v>231</v>
          </cell>
          <cell r="G149">
            <v>550</v>
          </cell>
          <cell r="H149">
            <v>0</v>
          </cell>
          <cell r="I149">
            <v>781</v>
          </cell>
        </row>
        <row r="150">
          <cell r="C150" t="str">
            <v>E10000031</v>
          </cell>
          <cell r="D150" t="str">
            <v>404</v>
          </cell>
          <cell r="E150" t="str">
            <v>Warwickshire</v>
          </cell>
          <cell r="F150">
            <v>1208</v>
          </cell>
          <cell r="G150">
            <v>1261</v>
          </cell>
          <cell r="H150">
            <v>101</v>
          </cell>
          <cell r="I150">
            <v>2570</v>
          </cell>
        </row>
        <row r="151">
          <cell r="C151" t="str">
            <v>E08000031</v>
          </cell>
          <cell r="D151" t="str">
            <v>412</v>
          </cell>
          <cell r="E151" t="str">
            <v>Wolverhampton</v>
          </cell>
          <cell r="F151">
            <v>465</v>
          </cell>
          <cell r="G151">
            <v>677</v>
          </cell>
          <cell r="H151">
            <v>92</v>
          </cell>
          <cell r="I151">
            <v>1234</v>
          </cell>
        </row>
        <row r="152">
          <cell r="C152" t="str">
            <v>E10000034</v>
          </cell>
          <cell r="D152" t="str">
            <v>416</v>
          </cell>
          <cell r="E152" t="str">
            <v>Worcestershire</v>
          </cell>
          <cell r="F152">
            <v>1327</v>
          </cell>
          <cell r="G152">
            <v>882</v>
          </cell>
          <cell r="H152">
            <v>895</v>
          </cell>
          <cell r="I152">
            <v>3104</v>
          </cell>
        </row>
        <row r="153">
          <cell r="C153" t="str">
            <v>E08000016</v>
          </cell>
          <cell r="D153" t="str">
            <v>204</v>
          </cell>
          <cell r="E153" t="str">
            <v>Barnsley</v>
          </cell>
          <cell r="F153">
            <v>196</v>
          </cell>
          <cell r="G153">
            <v>34</v>
          </cell>
          <cell r="H153">
            <v>5</v>
          </cell>
          <cell r="I153">
            <v>235</v>
          </cell>
        </row>
        <row r="154">
          <cell r="C154" t="str">
            <v>E08000032</v>
          </cell>
          <cell r="D154" t="str">
            <v>209</v>
          </cell>
          <cell r="E154" t="str">
            <v>Bradford</v>
          </cell>
          <cell r="F154">
            <v>231</v>
          </cell>
          <cell r="G154">
            <v>270</v>
          </cell>
          <cell r="H154">
            <v>4</v>
          </cell>
          <cell r="I154">
            <v>505</v>
          </cell>
        </row>
        <row r="155">
          <cell r="C155" t="str">
            <v>E08000033</v>
          </cell>
          <cell r="D155" t="str">
            <v>210</v>
          </cell>
          <cell r="E155" t="str">
            <v>Calderdale</v>
          </cell>
          <cell r="F155">
            <v>213</v>
          </cell>
          <cell r="G155">
            <v>134</v>
          </cell>
          <cell r="H155">
            <v>30</v>
          </cell>
          <cell r="I155">
            <v>377</v>
          </cell>
        </row>
        <row r="156">
          <cell r="C156" t="str">
            <v>E08000017</v>
          </cell>
          <cell r="D156" t="str">
            <v>205</v>
          </cell>
          <cell r="E156" t="str">
            <v>Doncaster</v>
          </cell>
          <cell r="F156">
            <v>373</v>
          </cell>
          <cell r="G156">
            <v>266</v>
          </cell>
          <cell r="H156">
            <v>96</v>
          </cell>
          <cell r="I156">
            <v>735</v>
          </cell>
        </row>
        <row r="157">
          <cell r="C157" t="str">
            <v>E06000011</v>
          </cell>
          <cell r="D157" t="str">
            <v>214</v>
          </cell>
          <cell r="E157" t="str">
            <v>East Riding Of Yorkshire UA</v>
          </cell>
          <cell r="F157">
            <v>328</v>
          </cell>
          <cell r="G157">
            <v>260</v>
          </cell>
          <cell r="H157">
            <v>77</v>
          </cell>
          <cell r="I157">
            <v>665</v>
          </cell>
        </row>
        <row r="158">
          <cell r="C158" t="str">
            <v>E06000010</v>
          </cell>
          <cell r="D158" t="str">
            <v>215</v>
          </cell>
          <cell r="E158" t="str">
            <v>Kingston Upon Hull UA</v>
          </cell>
          <cell r="F158">
            <v>386</v>
          </cell>
          <cell r="G158">
            <v>282</v>
          </cell>
          <cell r="H158">
            <v>22</v>
          </cell>
          <cell r="I158">
            <v>690</v>
          </cell>
        </row>
        <row r="159">
          <cell r="C159" t="str">
            <v>E08000034</v>
          </cell>
          <cell r="D159" t="str">
            <v>211</v>
          </cell>
          <cell r="E159" t="str">
            <v>Kirklees</v>
          </cell>
          <cell r="F159">
            <v>451</v>
          </cell>
          <cell r="G159">
            <v>95</v>
          </cell>
          <cell r="H159">
            <v>134</v>
          </cell>
          <cell r="I159">
            <v>680</v>
          </cell>
        </row>
        <row r="160">
          <cell r="C160" t="str">
            <v>E08000035</v>
          </cell>
          <cell r="D160" t="str">
            <v>212</v>
          </cell>
          <cell r="E160" t="str">
            <v>Leeds</v>
          </cell>
          <cell r="F160">
            <v>1743</v>
          </cell>
          <cell r="G160">
            <v>691</v>
          </cell>
          <cell r="H160">
            <v>99</v>
          </cell>
          <cell r="I160">
            <v>2533</v>
          </cell>
        </row>
        <row r="161">
          <cell r="C161" t="str">
            <v>E06000012</v>
          </cell>
          <cell r="D161" t="str">
            <v>216</v>
          </cell>
          <cell r="E161" t="str">
            <v>North East Lincolnshire UA</v>
          </cell>
          <cell r="F161">
            <v>270</v>
          </cell>
          <cell r="G161">
            <v>85</v>
          </cell>
          <cell r="H161">
            <v>9</v>
          </cell>
          <cell r="I161">
            <v>364</v>
          </cell>
        </row>
        <row r="162">
          <cell r="C162" t="str">
            <v>E06000013</v>
          </cell>
          <cell r="D162" t="str">
            <v>217</v>
          </cell>
          <cell r="E162" t="str">
            <v>North Lincolnshire UA</v>
          </cell>
          <cell r="F162">
            <v>138</v>
          </cell>
          <cell r="G162">
            <v>23</v>
          </cell>
          <cell r="H162">
            <v>40</v>
          </cell>
          <cell r="I162">
            <v>201</v>
          </cell>
        </row>
        <row r="163">
          <cell r="C163" t="str">
            <v>E10000023</v>
          </cell>
          <cell r="D163" t="str">
            <v>218</v>
          </cell>
          <cell r="E163" t="str">
            <v>North Yorkshire</v>
          </cell>
          <cell r="F163">
            <v>948</v>
          </cell>
          <cell r="G163">
            <v>1148</v>
          </cell>
          <cell r="H163">
            <v>199</v>
          </cell>
          <cell r="I163">
            <v>2295</v>
          </cell>
        </row>
        <row r="164">
          <cell r="C164" t="str">
            <v>E08000018</v>
          </cell>
          <cell r="D164" t="str">
            <v>206</v>
          </cell>
          <cell r="E164" t="str">
            <v>Rotherham</v>
          </cell>
          <cell r="F164">
            <v>277</v>
          </cell>
          <cell r="G164">
            <v>126</v>
          </cell>
          <cell r="H164">
            <v>26</v>
          </cell>
          <cell r="I164">
            <v>429</v>
          </cell>
        </row>
        <row r="165">
          <cell r="C165" t="str">
            <v>E08000019</v>
          </cell>
          <cell r="D165" t="str">
            <v>207</v>
          </cell>
          <cell r="E165" t="str">
            <v>Sheffield</v>
          </cell>
          <cell r="F165">
            <v>2754</v>
          </cell>
          <cell r="G165">
            <v>1070</v>
          </cell>
          <cell r="H165">
            <v>841</v>
          </cell>
          <cell r="I165">
            <v>4665</v>
          </cell>
        </row>
        <row r="166">
          <cell r="C166" t="str">
            <v>E08000036</v>
          </cell>
          <cell r="D166" t="str">
            <v>213</v>
          </cell>
          <cell r="E166" t="str">
            <v>Wakefield</v>
          </cell>
          <cell r="F166">
            <v>914</v>
          </cell>
          <cell r="G166">
            <v>84</v>
          </cell>
          <cell r="H166">
            <v>0</v>
          </cell>
          <cell r="I166">
            <v>998</v>
          </cell>
        </row>
        <row r="167">
          <cell r="C167" t="str">
            <v>E06000014</v>
          </cell>
          <cell r="D167" t="str">
            <v>219</v>
          </cell>
          <cell r="E167" t="str">
            <v>York UA</v>
          </cell>
          <cell r="F167">
            <v>567</v>
          </cell>
          <cell r="G167">
            <v>441</v>
          </cell>
          <cell r="H167">
            <v>113</v>
          </cell>
          <cell r="I167">
            <v>1121</v>
          </cell>
        </row>
        <row r="168">
          <cell r="C168" t="str">
            <v>-</v>
          </cell>
          <cell r="D168" t="str">
            <v>9901</v>
          </cell>
          <cell r="E168" t="str">
            <v>Resident in Scotland</v>
          </cell>
          <cell r="F168">
            <v>8</v>
          </cell>
          <cell r="G168">
            <v>0</v>
          </cell>
          <cell r="H168">
            <v>0</v>
          </cell>
          <cell r="I168">
            <v>8</v>
          </cell>
        </row>
        <row r="169">
          <cell r="C169" t="str">
            <v>-</v>
          </cell>
          <cell r="D169" t="str">
            <v>9900</v>
          </cell>
          <cell r="E169" t="str">
            <v>Resident In Wales</v>
          </cell>
          <cell r="F169">
            <v>578</v>
          </cell>
          <cell r="G169">
            <v>152</v>
          </cell>
          <cell r="H169">
            <v>54</v>
          </cell>
          <cell r="I169">
            <v>784</v>
          </cell>
        </row>
        <row r="170">
          <cell r="C170" t="str">
            <v>-</v>
          </cell>
          <cell r="D170" t="str">
            <v>9902</v>
          </cell>
          <cell r="E170" t="str">
            <v>Resident outside GB</v>
          </cell>
          <cell r="F170">
            <v>62</v>
          </cell>
          <cell r="G170">
            <v>0</v>
          </cell>
          <cell r="H170">
            <v>0</v>
          </cell>
          <cell r="I170">
            <v>62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57"/>
  <sheetViews>
    <sheetView workbookViewId="0" topLeftCell="A1">
      <selection activeCell="W6" sqref="W6"/>
    </sheetView>
  </sheetViews>
  <sheetFormatPr defaultColWidth="9.140625" defaultRowHeight="15"/>
  <cols>
    <col min="2" max="2" width="13.28125" style="0" customWidth="1"/>
    <col min="4" max="5" width="17.7109375" style="0" customWidth="1"/>
    <col min="6" max="6" width="12.28125" style="0" bestFit="1" customWidth="1"/>
    <col min="7" max="22" width="12.28125" style="0" customWidth="1"/>
  </cols>
  <sheetData>
    <row r="1" spans="7:58" ht="15">
      <c r="G1" s="103">
        <v>42644</v>
      </c>
      <c r="H1" s="103"/>
      <c r="I1" s="103"/>
      <c r="J1" s="103"/>
      <c r="K1" s="103">
        <v>42675</v>
      </c>
      <c r="L1" s="103"/>
      <c r="M1" s="103"/>
      <c r="N1" s="103"/>
      <c r="O1" s="103">
        <v>42705</v>
      </c>
      <c r="P1" s="103"/>
      <c r="Q1" s="103"/>
      <c r="R1" s="103"/>
      <c r="S1" s="103">
        <v>42736</v>
      </c>
      <c r="T1" s="103"/>
      <c r="U1" s="103"/>
      <c r="V1" s="103"/>
      <c r="W1" s="103">
        <v>42767</v>
      </c>
      <c r="X1" s="103"/>
      <c r="Y1" s="103"/>
      <c r="Z1" s="103"/>
      <c r="AA1" s="103">
        <v>42795</v>
      </c>
      <c r="AB1" s="103"/>
      <c r="AC1" s="103"/>
      <c r="AD1" s="103"/>
      <c r="AE1" s="103">
        <v>42826</v>
      </c>
      <c r="AF1" s="103"/>
      <c r="AG1" s="103"/>
      <c r="AH1" s="103"/>
      <c r="AI1" s="103">
        <v>42856</v>
      </c>
      <c r="AJ1" s="103"/>
      <c r="AK1" s="103"/>
      <c r="AL1" s="103"/>
      <c r="AM1" s="103">
        <v>42887</v>
      </c>
      <c r="AN1" s="103"/>
      <c r="AO1" s="103"/>
      <c r="AP1" s="103"/>
      <c r="AQ1" s="103">
        <v>42917</v>
      </c>
      <c r="AR1" s="103"/>
      <c r="AS1" s="103"/>
      <c r="AT1" s="103"/>
      <c r="AU1" s="103">
        <v>42948</v>
      </c>
      <c r="AV1" s="103"/>
      <c r="AW1" s="103"/>
      <c r="AX1" s="103"/>
      <c r="AY1" s="103">
        <v>42979</v>
      </c>
      <c r="AZ1" s="103"/>
      <c r="BA1" s="103"/>
      <c r="BB1" s="103"/>
      <c r="BC1" s="103">
        <v>43009</v>
      </c>
      <c r="BD1" s="103"/>
      <c r="BE1" s="103"/>
      <c r="BF1" s="103"/>
    </row>
    <row r="2" spans="1:58" ht="25.2">
      <c r="A2" s="17" t="s">
        <v>0</v>
      </c>
      <c r="B2" s="9" t="s">
        <v>1</v>
      </c>
      <c r="C2" s="10" t="s">
        <v>2</v>
      </c>
      <c r="D2" s="10" t="s">
        <v>3</v>
      </c>
      <c r="E2" s="10"/>
      <c r="F2" s="10" t="s">
        <v>472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4</v>
      </c>
      <c r="L2" s="10" t="s">
        <v>5</v>
      </c>
      <c r="M2" s="10" t="s">
        <v>6</v>
      </c>
      <c r="N2" s="10" t="s">
        <v>7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4</v>
      </c>
      <c r="T2" s="10" t="s">
        <v>5</v>
      </c>
      <c r="U2" s="10" t="s">
        <v>6</v>
      </c>
      <c r="V2" s="10" t="s">
        <v>7</v>
      </c>
      <c r="W2" s="10" t="s">
        <v>4</v>
      </c>
      <c r="X2" s="10" t="s">
        <v>5</v>
      </c>
      <c r="Y2" s="10" t="s">
        <v>6</v>
      </c>
      <c r="Z2" s="10" t="s">
        <v>7</v>
      </c>
      <c r="AA2" s="10" t="s">
        <v>4</v>
      </c>
      <c r="AB2" s="10" t="s">
        <v>5</v>
      </c>
      <c r="AC2" s="10" t="s">
        <v>6</v>
      </c>
      <c r="AD2" s="10" t="s">
        <v>7</v>
      </c>
      <c r="AE2" s="10" t="s">
        <v>4</v>
      </c>
      <c r="AF2" s="10" t="s">
        <v>5</v>
      </c>
      <c r="AG2" s="10" t="s">
        <v>6</v>
      </c>
      <c r="AH2" s="10" t="s">
        <v>7</v>
      </c>
      <c r="AI2" s="10" t="s">
        <v>4</v>
      </c>
      <c r="AJ2" s="10" t="s">
        <v>5</v>
      </c>
      <c r="AK2" s="10" t="s">
        <v>6</v>
      </c>
      <c r="AL2" s="10" t="s">
        <v>7</v>
      </c>
      <c r="AM2" s="10" t="s">
        <v>4</v>
      </c>
      <c r="AN2" s="10" t="s">
        <v>5</v>
      </c>
      <c r="AO2" s="10" t="s">
        <v>6</v>
      </c>
      <c r="AP2" s="10" t="s">
        <v>7</v>
      </c>
      <c r="AQ2" s="10" t="s">
        <v>4</v>
      </c>
      <c r="AR2" s="10" t="s">
        <v>5</v>
      </c>
      <c r="AS2" s="10" t="s">
        <v>6</v>
      </c>
      <c r="AT2" s="10" t="s">
        <v>7</v>
      </c>
      <c r="AU2" s="10" t="s">
        <v>4</v>
      </c>
      <c r="AV2" s="10" t="s">
        <v>5</v>
      </c>
      <c r="AW2" s="10" t="s">
        <v>6</v>
      </c>
      <c r="AX2" s="10" t="s">
        <v>7</v>
      </c>
      <c r="AY2" s="10" t="s">
        <v>4</v>
      </c>
      <c r="AZ2" s="10" t="s">
        <v>5</v>
      </c>
      <c r="BA2" s="10" t="s">
        <v>6</v>
      </c>
      <c r="BB2" s="10" t="s">
        <v>7</v>
      </c>
      <c r="BC2" s="10" t="s">
        <v>4</v>
      </c>
      <c r="BD2" s="10" t="s">
        <v>5</v>
      </c>
      <c r="BE2" s="10" t="s">
        <v>6</v>
      </c>
      <c r="BF2" s="10" t="s">
        <v>7</v>
      </c>
    </row>
    <row r="3" spans="1:60" ht="15">
      <c r="A3" s="31" t="s">
        <v>8</v>
      </c>
      <c r="B3" s="31" t="s">
        <v>8</v>
      </c>
      <c r="C3" s="32" t="s">
        <v>8</v>
      </c>
      <c r="D3" s="33" t="s">
        <v>9</v>
      </c>
      <c r="E3" s="101"/>
      <c r="F3" s="34">
        <v>43480400</v>
      </c>
      <c r="G3" s="45">
        <v>114651</v>
      </c>
      <c r="H3" s="45">
        <v>69863</v>
      </c>
      <c r="I3" s="45">
        <v>15581</v>
      </c>
      <c r="J3" s="45">
        <v>200095</v>
      </c>
      <c r="K3" s="45">
        <v>110566</v>
      </c>
      <c r="L3" s="45">
        <v>67185</v>
      </c>
      <c r="M3" s="45">
        <v>15455</v>
      </c>
      <c r="N3" s="45">
        <v>193206</v>
      </c>
      <c r="O3" s="45">
        <v>109691</v>
      </c>
      <c r="P3" s="45">
        <v>70353</v>
      </c>
      <c r="Q3" s="45">
        <v>15401</v>
      </c>
      <c r="R3" s="45">
        <v>195445</v>
      </c>
      <c r="S3" s="45">
        <v>111854</v>
      </c>
      <c r="T3" s="45">
        <v>69597</v>
      </c>
      <c r="U3" s="45">
        <v>16060</v>
      </c>
      <c r="V3" s="45">
        <v>197511</v>
      </c>
      <c r="W3" s="1">
        <f>VLOOKUP($C3,'[2]LA - by responsible org'!$D$14:$I$170,3,FALSE)</f>
        <v>103707</v>
      </c>
      <c r="X3" s="1">
        <f>VLOOKUP($C3,'[2]LA - by responsible org'!$D$14:$I$170,4,FALSE)</f>
        <v>67794</v>
      </c>
      <c r="Y3" s="1">
        <f>VLOOKUP($C3,'[2]LA - by responsible org'!$D$14:$I$170,5,FALSE)</f>
        <v>14989</v>
      </c>
      <c r="Z3" s="1">
        <f>VLOOKUP($C3,'[2]LA - by responsible org'!$D$14:$I$170,6,FALSE)</f>
        <v>186490</v>
      </c>
      <c r="AA3" s="1">
        <f>VLOOKUP($C3,'[3]LA - by responsible org'!$D$14:$I$170,3,FALSE)</f>
        <v>109649</v>
      </c>
      <c r="AB3" s="1">
        <f>VLOOKUP($C3,'[3]LA - by responsible org'!$D$14:$I$170,4,FALSE)</f>
        <v>74288</v>
      </c>
      <c r="AC3" s="1">
        <f>VLOOKUP($C3,'[3]LA - by responsible org'!$D$14:$I$170,5,FALSE)</f>
        <v>15704</v>
      </c>
      <c r="AD3" s="1">
        <f>VLOOKUP($C3,'[3]LA - by responsible org'!$D$14:$I$170,6,FALSE)</f>
        <v>199641</v>
      </c>
      <c r="AE3" s="1">
        <f>VLOOKUP($C3,'[4]LA - by responsible org'!$D$14:$I$170,3,FALSE)</f>
        <v>96798</v>
      </c>
      <c r="AF3" s="1">
        <f>VLOOKUP($C3,'[4]LA - by responsible org'!$D$14:$I$170,4,FALSE)</f>
        <v>67597</v>
      </c>
      <c r="AG3" s="1">
        <f>VLOOKUP($C3,'[4]LA - by responsible org'!$D$14:$I$170,5,FALSE)</f>
        <v>12550</v>
      </c>
      <c r="AH3" s="1">
        <f>VLOOKUP($C3,'[4]LA - by responsible org'!$D$14:$I$170,6,FALSE)</f>
        <v>176945</v>
      </c>
      <c r="AI3" s="1">
        <f>VLOOKUP($C3,'[5]LA - by responsible org'!$D$14:$I$170,3,FALSE)</f>
        <v>99179</v>
      </c>
      <c r="AJ3" s="1">
        <f>VLOOKUP($C3,'[5]LA - by responsible org'!$D$14:$I$170,4,FALSE)</f>
        <v>65880</v>
      </c>
      <c r="AK3" s="1">
        <f>VLOOKUP($C3,'[5]LA - by responsible org'!$D$14:$I$170,5,FALSE)</f>
        <v>13145</v>
      </c>
      <c r="AL3" s="1">
        <f>VLOOKUP($C3,'[5]LA - by responsible org'!$D$14:$I$170,6,FALSE)</f>
        <v>178204</v>
      </c>
      <c r="AM3" s="1">
        <f>VLOOKUP($C3,'[6]LA - by responsible org'!$D$14:$I$170,3,FALSE)</f>
        <v>98223</v>
      </c>
      <c r="AN3" s="1">
        <f>VLOOKUP($C3,'[6]LA - by responsible org'!$D$14:$I$170,4,FALSE)</f>
        <v>67190</v>
      </c>
      <c r="AO3" s="1">
        <f>VLOOKUP($C3,'[6]LA - by responsible org'!$D$14:$I$170,5,FALSE)</f>
        <v>12629</v>
      </c>
      <c r="AP3" s="1">
        <f>VLOOKUP($C3,'[6]LA - by responsible org'!$D$14:$I$170,6,FALSE)</f>
        <v>178042</v>
      </c>
      <c r="AQ3" s="5">
        <v>101614</v>
      </c>
      <c r="AR3" s="5">
        <v>67969</v>
      </c>
      <c r="AS3" s="5">
        <v>12109</v>
      </c>
      <c r="AT3" s="5">
        <v>181692</v>
      </c>
      <c r="AU3" s="40">
        <v>100234</v>
      </c>
      <c r="AV3" s="40">
        <v>67089</v>
      </c>
      <c r="AW3" s="40">
        <v>12742</v>
      </c>
      <c r="AX3" s="40">
        <v>180065</v>
      </c>
      <c r="AY3" s="45">
        <v>95104</v>
      </c>
      <c r="AZ3" s="45">
        <v>61147</v>
      </c>
      <c r="BA3" s="45">
        <v>12051</v>
      </c>
      <c r="BB3" s="45">
        <v>168302</v>
      </c>
      <c r="BC3" s="45">
        <v>97155</v>
      </c>
      <c r="BD3" s="45">
        <v>60071</v>
      </c>
      <c r="BE3" s="45">
        <v>12863</v>
      </c>
      <c r="BF3" s="45">
        <v>170089</v>
      </c>
      <c r="BH3" s="51">
        <f>BB3-Z3</f>
        <v>-18188</v>
      </c>
    </row>
    <row r="4" spans="1:60" ht="15">
      <c r="A4" s="30" t="s">
        <v>72</v>
      </c>
      <c r="B4" s="15" t="s">
        <v>73</v>
      </c>
      <c r="C4" s="24" t="s">
        <v>74</v>
      </c>
      <c r="D4" s="24" t="s">
        <v>75</v>
      </c>
      <c r="E4" s="24" t="str">
        <f>B4</f>
        <v>E09000002</v>
      </c>
      <c r="F4" s="24">
        <f>VLOOKUP(B4,'[7]FullDashboard'!$C$4:$I$156,7,FALSE)</f>
        <v>144700</v>
      </c>
      <c r="G4" s="24">
        <f>VLOOKUP($B4,'[8]LA - by responsible org'!$C$17:$I$170,4,FALSE)</f>
        <v>344</v>
      </c>
      <c r="H4" s="24">
        <f>VLOOKUP($B4,'[8]LA - by responsible org'!$C$17:$I$170,5,FALSE)</f>
        <v>76</v>
      </c>
      <c r="I4" s="24">
        <f>VLOOKUP($B4,'[8]LA - by responsible org'!$C$17:$I$170,6,FALSE)</f>
        <v>53</v>
      </c>
      <c r="J4" s="24">
        <f>VLOOKUP($B4,'[8]LA - by responsible org'!$C$17:$I$170,7,FALSE)</f>
        <v>473</v>
      </c>
      <c r="K4" s="24">
        <f>VLOOKUP($B4,'[9]LA - by responsible org'!$C$17:$I$170,4,FALSE)</f>
        <v>125</v>
      </c>
      <c r="L4" s="24">
        <f>VLOOKUP($B4,'[9]LA - by responsible org'!$C$17:$I$170,5,FALSE)</f>
        <v>10</v>
      </c>
      <c r="M4" s="24">
        <f>VLOOKUP($B4,'[9]LA - by responsible org'!$C$17:$I$170,6,FALSE)</f>
        <v>47</v>
      </c>
      <c r="N4" s="24">
        <f>VLOOKUP($B4,'[9]LA - by responsible org'!$C$17:$I$170,7,FALSE)</f>
        <v>182</v>
      </c>
      <c r="O4" s="24">
        <f>VLOOKUP($B4,'[10]LA - by responsible org'!$C$17:$I$170,4,FALSE)</f>
        <v>184</v>
      </c>
      <c r="P4" s="24">
        <f>VLOOKUP($B4,'[10]LA - by responsible org'!$C$17:$I$170,5,FALSE)</f>
        <v>44</v>
      </c>
      <c r="Q4" s="24">
        <f>VLOOKUP($B4,'[10]LA - by responsible org'!$C$17:$I$170,6,FALSE)</f>
        <v>42</v>
      </c>
      <c r="R4" s="24">
        <f>VLOOKUP($B4,'[10]LA - by responsible org'!$C$17:$I$170,7,FALSE)</f>
        <v>270</v>
      </c>
      <c r="S4" s="24">
        <f>VLOOKUP($B4,'[11]LA - by responsible org'!$C$17:$I$170,4,FALSE)</f>
        <v>200</v>
      </c>
      <c r="T4" s="24">
        <f>VLOOKUP($B4,'[11]LA - by responsible org'!$C$17:$I$170,5,FALSE)</f>
        <v>65</v>
      </c>
      <c r="U4" s="24">
        <f>VLOOKUP($B4,'[11]LA - by responsible org'!$C$17:$I$170,6,FALSE)</f>
        <v>36</v>
      </c>
      <c r="V4" s="24">
        <f>VLOOKUP($B4,'[11]LA - by responsible org'!$C$17:$I$170,7,FALSE)</f>
        <v>301</v>
      </c>
      <c r="W4" s="24">
        <f>VLOOKUP($C4,'[2]LA - by responsible org'!$D$14:$I$170,3,FALSE)</f>
        <v>196</v>
      </c>
      <c r="X4" s="24">
        <f>VLOOKUP($C4,'[2]LA - by responsible org'!$D$14:$I$170,4,FALSE)</f>
        <v>27</v>
      </c>
      <c r="Y4" s="24">
        <f>VLOOKUP($C4,'[2]LA - by responsible org'!$D$14:$I$170,5,FALSE)</f>
        <v>28</v>
      </c>
      <c r="Z4" s="24">
        <f>VLOOKUP($C4,'[2]LA - by responsible org'!$D$14:$I$170,6,FALSE)</f>
        <v>251</v>
      </c>
      <c r="AA4" s="24">
        <f>VLOOKUP($C4,'[3]LA - by responsible org'!$D$14:$I$170,3,FALSE)</f>
        <v>257</v>
      </c>
      <c r="AB4" s="24">
        <f>VLOOKUP($C4,'[3]LA - by responsible org'!$D$14:$I$170,4,FALSE)</f>
        <v>28</v>
      </c>
      <c r="AC4" s="24">
        <f>VLOOKUP($C4,'[3]LA - by responsible org'!$D$14:$I$170,5,FALSE)</f>
        <v>31</v>
      </c>
      <c r="AD4" s="24">
        <f>VLOOKUP($C4,'[3]LA - by responsible org'!$D$14:$I$170,6,FALSE)</f>
        <v>316</v>
      </c>
      <c r="AE4" s="24">
        <f>VLOOKUP($C4,'[4]LA - by responsible org'!$D$14:$I$170,3,FALSE)</f>
        <v>135</v>
      </c>
      <c r="AF4" s="24">
        <f>VLOOKUP($C4,'[4]LA - by responsible org'!$D$14:$I$170,4,FALSE)</f>
        <v>25</v>
      </c>
      <c r="AG4" s="24">
        <f>VLOOKUP($C4,'[4]LA - by responsible org'!$D$14:$I$170,5,FALSE)</f>
        <v>30</v>
      </c>
      <c r="AH4" s="24">
        <f>VLOOKUP($C4,'[4]LA - by responsible org'!$D$14:$I$170,6,FALSE)</f>
        <v>190</v>
      </c>
      <c r="AI4" s="24">
        <f>VLOOKUP($C4,'[5]LA - by responsible org'!$D$14:$I$170,3,FALSE)</f>
        <v>85</v>
      </c>
      <c r="AJ4" s="24">
        <f>VLOOKUP($C4,'[5]LA - by responsible org'!$D$14:$I$170,4,FALSE)</f>
        <v>45</v>
      </c>
      <c r="AK4" s="24">
        <f>VLOOKUP($C4,'[5]LA - by responsible org'!$D$14:$I$170,5,FALSE)</f>
        <v>33</v>
      </c>
      <c r="AL4" s="24">
        <f>VLOOKUP($C4,'[5]LA - by responsible org'!$D$14:$I$170,6,FALSE)</f>
        <v>163</v>
      </c>
      <c r="AM4" s="24">
        <f>VLOOKUP($C4,'[6]LA - by responsible org'!$D$14:$I$170,3,FALSE)</f>
        <v>111</v>
      </c>
      <c r="AN4" s="24">
        <f>VLOOKUP($C4,'[6]LA - by responsible org'!$D$14:$I$170,4,FALSE)</f>
        <v>9</v>
      </c>
      <c r="AO4" s="24">
        <f>VLOOKUP($C4,'[6]LA - by responsible org'!$D$14:$I$170,5,FALSE)</f>
        <v>37</v>
      </c>
      <c r="AP4" s="24">
        <f>VLOOKUP($C4,'[6]LA - by responsible org'!$D$14:$I$170,6,FALSE)</f>
        <v>157</v>
      </c>
      <c r="AQ4" s="2">
        <v>152</v>
      </c>
      <c r="AR4" s="2">
        <v>37</v>
      </c>
      <c r="AS4" s="2">
        <v>31</v>
      </c>
      <c r="AT4" s="2">
        <v>220</v>
      </c>
      <c r="AU4">
        <f>VLOOKUP($C4,'[12]LA - by responsible org'!$D$17:$I$170,3,FALSE)</f>
        <v>190</v>
      </c>
      <c r="AV4">
        <f>VLOOKUP($C4,'[12]LA - by responsible org'!$D$17:$I$170,4,FALSE)</f>
        <v>52</v>
      </c>
      <c r="AW4">
        <f>VLOOKUP($C4,'[12]LA - by responsible org'!$D$17:$I$170,5,FALSE)</f>
        <v>33</v>
      </c>
      <c r="AX4">
        <f>VLOOKUP($C4,'[12]LA - by responsible org'!$D$17:$I$170,6,FALSE)</f>
        <v>275</v>
      </c>
      <c r="AY4">
        <f>VLOOKUP($B4,'[13]LA - by responsible org'!$C$17:$I$170,4,FALSE)</f>
        <v>168</v>
      </c>
      <c r="AZ4">
        <f>VLOOKUP($B4,'[13]LA - by responsible org'!$C$17:$I$170,5,FALSE)</f>
        <v>14</v>
      </c>
      <c r="BA4">
        <f>VLOOKUP($B4,'[13]LA - by responsible org'!$C$17:$I$170,6,FALSE)</f>
        <v>39</v>
      </c>
      <c r="BB4">
        <f>VLOOKUP($B4,'[13]LA - by responsible org'!$C$17:$I$170,7,FALSE)</f>
        <v>221</v>
      </c>
      <c r="BC4">
        <f>VLOOKUP($B4,'[14]LA - by responsible org'!$C$17:$I$170,4,FALSE)</f>
        <v>141</v>
      </c>
      <c r="BD4">
        <f>VLOOKUP($B4,'[14]LA - by responsible org'!$C$17:$I$170,5,FALSE)</f>
        <v>4</v>
      </c>
      <c r="BE4">
        <f>VLOOKUP($B4,'[14]LA - by responsible org'!$C$17:$I$170,6,FALSE)</f>
        <v>0</v>
      </c>
      <c r="BF4">
        <f>VLOOKUP($B4,'[14]LA - by responsible org'!$C$17:$I$170,7,FALSE)</f>
        <v>145</v>
      </c>
      <c r="BH4">
        <f>(BH3/30)</f>
        <v>-606.2666666666667</v>
      </c>
    </row>
    <row r="5" spans="1:58" ht="15">
      <c r="A5" s="13" t="s">
        <v>72</v>
      </c>
      <c r="B5" s="13" t="s">
        <v>76</v>
      </c>
      <c r="C5" s="3" t="s">
        <v>77</v>
      </c>
      <c r="D5" s="3" t="s">
        <v>78</v>
      </c>
      <c r="E5" s="24" t="str">
        <f aca="true" t="shared" si="0" ref="E5:E68">B5</f>
        <v>E09000003</v>
      </c>
      <c r="F5" s="25">
        <f>VLOOKUP(B5,'[7]FullDashboard'!$C$4:$I$156,7,FALSE)</f>
        <v>295700</v>
      </c>
      <c r="G5" s="24">
        <f>VLOOKUP($B5,'[8]LA - by responsible org'!$C$17:$I$170,4,FALSE)</f>
        <v>302</v>
      </c>
      <c r="H5" s="24">
        <f>VLOOKUP($B5,'[8]LA - by responsible org'!$C$17:$I$170,5,FALSE)</f>
        <v>452</v>
      </c>
      <c r="I5" s="24">
        <f>VLOOKUP($B5,'[8]LA - by responsible org'!$C$17:$I$170,6,FALSE)</f>
        <v>66</v>
      </c>
      <c r="J5" s="24">
        <f>VLOOKUP($B5,'[8]LA - by responsible org'!$C$17:$I$170,7,FALSE)</f>
        <v>820</v>
      </c>
      <c r="K5" s="24">
        <f>VLOOKUP($B5,'[9]LA - by responsible org'!$C$17:$I$170,4,FALSE)</f>
        <v>239</v>
      </c>
      <c r="L5" s="24">
        <f>VLOOKUP($B5,'[9]LA - by responsible org'!$C$17:$I$170,5,FALSE)</f>
        <v>354</v>
      </c>
      <c r="M5" s="24">
        <f>VLOOKUP($B5,'[9]LA - by responsible org'!$C$17:$I$170,6,FALSE)</f>
        <v>45</v>
      </c>
      <c r="N5" s="24">
        <f>VLOOKUP($B5,'[9]LA - by responsible org'!$C$17:$I$170,7,FALSE)</f>
        <v>638</v>
      </c>
      <c r="O5" s="24">
        <f>VLOOKUP($B5,'[10]LA - by responsible org'!$C$17:$I$170,4,FALSE)</f>
        <v>218</v>
      </c>
      <c r="P5" s="24">
        <f>VLOOKUP($B5,'[10]LA - by responsible org'!$C$17:$I$170,5,FALSE)</f>
        <v>412</v>
      </c>
      <c r="Q5" s="24">
        <f>VLOOKUP($B5,'[10]LA - by responsible org'!$C$17:$I$170,6,FALSE)</f>
        <v>14</v>
      </c>
      <c r="R5" s="24">
        <f>VLOOKUP($B5,'[10]LA - by responsible org'!$C$17:$I$170,7,FALSE)</f>
        <v>644</v>
      </c>
      <c r="S5" s="24">
        <f>VLOOKUP($B5,'[11]LA - by responsible org'!$C$17:$I$170,4,FALSE)</f>
        <v>307</v>
      </c>
      <c r="T5" s="24">
        <f>VLOOKUP($B5,'[11]LA - by responsible org'!$C$17:$I$170,5,FALSE)</f>
        <v>386</v>
      </c>
      <c r="U5" s="24">
        <f>VLOOKUP($B5,'[11]LA - by responsible org'!$C$17:$I$170,6,FALSE)</f>
        <v>53</v>
      </c>
      <c r="V5" s="24">
        <f>VLOOKUP($B5,'[11]LA - by responsible org'!$C$17:$I$170,7,FALSE)</f>
        <v>746</v>
      </c>
      <c r="W5" s="24">
        <f>VLOOKUP($C5,'[2]LA - by responsible org'!$D$14:$I$170,3,FALSE)</f>
        <v>467</v>
      </c>
      <c r="X5" s="24">
        <f>VLOOKUP($C5,'[2]LA - by responsible org'!$D$14:$I$170,4,FALSE)</f>
        <v>549</v>
      </c>
      <c r="Y5" s="24">
        <f>VLOOKUP($C5,'[2]LA - by responsible org'!$D$14:$I$170,5,FALSE)</f>
        <v>79</v>
      </c>
      <c r="Z5" s="24">
        <f>VLOOKUP($C5,'[2]LA - by responsible org'!$D$14:$I$170,6,FALSE)</f>
        <v>1095</v>
      </c>
      <c r="AA5" s="24">
        <f>VLOOKUP($C5,'[3]LA - by responsible org'!$D$14:$I$170,3,FALSE)</f>
        <v>533</v>
      </c>
      <c r="AB5" s="24">
        <f>VLOOKUP($C5,'[3]LA - by responsible org'!$D$14:$I$170,4,FALSE)</f>
        <v>770</v>
      </c>
      <c r="AC5" s="24">
        <f>VLOOKUP($C5,'[3]LA - by responsible org'!$D$14:$I$170,5,FALSE)</f>
        <v>87</v>
      </c>
      <c r="AD5" s="24">
        <f>VLOOKUP($C5,'[3]LA - by responsible org'!$D$14:$I$170,6,FALSE)</f>
        <v>1390</v>
      </c>
      <c r="AE5" s="24">
        <f>VLOOKUP($C5,'[4]LA - by responsible org'!$D$14:$I$170,3,FALSE)</f>
        <v>639</v>
      </c>
      <c r="AF5" s="24">
        <f>VLOOKUP($C5,'[4]LA - by responsible org'!$D$14:$I$170,4,FALSE)</f>
        <v>719</v>
      </c>
      <c r="AG5" s="24">
        <f>VLOOKUP($C5,'[4]LA - by responsible org'!$D$14:$I$170,5,FALSE)</f>
        <v>86</v>
      </c>
      <c r="AH5" s="24">
        <f>VLOOKUP($C5,'[4]LA - by responsible org'!$D$14:$I$170,6,FALSE)</f>
        <v>1444</v>
      </c>
      <c r="AI5" s="24">
        <f>VLOOKUP($C5,'[5]LA - by responsible org'!$D$14:$I$170,3,FALSE)</f>
        <v>463</v>
      </c>
      <c r="AJ5" s="24">
        <f>VLOOKUP($C5,'[5]LA - by responsible org'!$D$14:$I$170,4,FALSE)</f>
        <v>580</v>
      </c>
      <c r="AK5" s="24">
        <f>VLOOKUP($C5,'[5]LA - by responsible org'!$D$14:$I$170,5,FALSE)</f>
        <v>72</v>
      </c>
      <c r="AL5" s="24">
        <f>VLOOKUP($C5,'[5]LA - by responsible org'!$D$14:$I$170,6,FALSE)</f>
        <v>1115</v>
      </c>
      <c r="AM5" s="24">
        <f>VLOOKUP($C5,'[6]LA - by responsible org'!$D$14:$I$170,3,FALSE)</f>
        <v>390</v>
      </c>
      <c r="AN5" s="24">
        <f>VLOOKUP($C5,'[6]LA - by responsible org'!$D$14:$I$170,4,FALSE)</f>
        <v>616</v>
      </c>
      <c r="AO5" s="24">
        <f>VLOOKUP($C5,'[6]LA - by responsible org'!$D$14:$I$170,5,FALSE)</f>
        <v>104</v>
      </c>
      <c r="AP5" s="24">
        <f>VLOOKUP($C5,'[6]LA - by responsible org'!$D$14:$I$170,6,FALSE)</f>
        <v>1110</v>
      </c>
      <c r="AQ5" s="7">
        <v>328</v>
      </c>
      <c r="AR5" s="21">
        <v>614</v>
      </c>
      <c r="AS5" s="21">
        <v>67</v>
      </c>
      <c r="AT5" s="8">
        <v>1009</v>
      </c>
      <c r="AU5">
        <f>VLOOKUP($C5,'[12]LA - by responsible org'!$D$17:$I$170,3,FALSE)</f>
        <v>494</v>
      </c>
      <c r="AV5">
        <f>VLOOKUP($C5,'[12]LA - by responsible org'!$D$17:$I$170,4,FALSE)</f>
        <v>454</v>
      </c>
      <c r="AW5">
        <f>VLOOKUP($C5,'[12]LA - by responsible org'!$D$17:$I$170,5,FALSE)</f>
        <v>3</v>
      </c>
      <c r="AX5">
        <f>VLOOKUP($C5,'[12]LA - by responsible org'!$D$17:$I$170,6,FALSE)</f>
        <v>951</v>
      </c>
      <c r="AY5">
        <f>VLOOKUP($B5,'[13]LA - by responsible org'!$C$17:$I$170,4,FALSE)</f>
        <v>406</v>
      </c>
      <c r="AZ5">
        <f>VLOOKUP($B5,'[13]LA - by responsible org'!$C$17:$I$170,5,FALSE)</f>
        <v>349</v>
      </c>
      <c r="BA5">
        <f>VLOOKUP($B5,'[13]LA - by responsible org'!$C$17:$I$170,6,FALSE)</f>
        <v>17</v>
      </c>
      <c r="BB5">
        <f>VLOOKUP($B5,'[13]LA - by responsible org'!$C$17:$I$170,7,FALSE)</f>
        <v>772</v>
      </c>
      <c r="BC5">
        <f>VLOOKUP($B5,'[14]LA - by responsible org'!$C$17:$I$170,4,FALSE)</f>
        <v>446</v>
      </c>
      <c r="BD5">
        <f>VLOOKUP($B5,'[14]LA - by responsible org'!$C$17:$I$170,5,FALSE)</f>
        <v>293</v>
      </c>
      <c r="BE5">
        <f>VLOOKUP($B5,'[14]LA - by responsible org'!$C$17:$I$170,6,FALSE)</f>
        <v>29</v>
      </c>
      <c r="BF5">
        <f>VLOOKUP($B5,'[14]LA - by responsible org'!$C$17:$I$170,7,FALSE)</f>
        <v>768</v>
      </c>
    </row>
    <row r="6" spans="1:58" ht="15">
      <c r="A6" s="14" t="s">
        <v>426</v>
      </c>
      <c r="B6" s="14" t="s">
        <v>427</v>
      </c>
      <c r="C6" s="4" t="s">
        <v>428</v>
      </c>
      <c r="D6" s="4" t="s">
        <v>429</v>
      </c>
      <c r="E6" s="24" t="str">
        <f t="shared" si="0"/>
        <v>E08000016</v>
      </c>
      <c r="F6" s="25">
        <f>VLOOKUP(B6,'[7]FullDashboard'!$C$4:$I$156,7,FALSE)</f>
        <v>191400</v>
      </c>
      <c r="G6" s="24">
        <f>VLOOKUP($B6,'[8]LA - by responsible org'!$C$17:$I$170,4,FALSE)</f>
        <v>97</v>
      </c>
      <c r="H6" s="24">
        <f>VLOOKUP($B6,'[8]LA - by responsible org'!$C$17:$I$170,5,FALSE)</f>
        <v>8</v>
      </c>
      <c r="I6" s="24">
        <f>VLOOKUP($B6,'[8]LA - by responsible org'!$C$17:$I$170,6,FALSE)</f>
        <v>0</v>
      </c>
      <c r="J6" s="24">
        <f>VLOOKUP($B6,'[8]LA - by responsible org'!$C$17:$I$170,7,FALSE)</f>
        <v>105</v>
      </c>
      <c r="K6" s="24">
        <f>VLOOKUP($B6,'[9]LA - by responsible org'!$C$17:$I$170,4,FALSE)</f>
        <v>196</v>
      </c>
      <c r="L6" s="24">
        <f>VLOOKUP($B6,'[9]LA - by responsible org'!$C$17:$I$170,5,FALSE)</f>
        <v>34</v>
      </c>
      <c r="M6" s="24">
        <f>VLOOKUP($B6,'[9]LA - by responsible org'!$C$17:$I$170,6,FALSE)</f>
        <v>5</v>
      </c>
      <c r="N6" s="24">
        <f>VLOOKUP($B6,'[9]LA - by responsible org'!$C$17:$I$170,7,FALSE)</f>
        <v>235</v>
      </c>
      <c r="O6" s="24">
        <f>VLOOKUP($B6,'[10]LA - by responsible org'!$C$17:$I$170,4,FALSE)</f>
        <v>230</v>
      </c>
      <c r="P6" s="24">
        <f>VLOOKUP($B6,'[10]LA - by responsible org'!$C$17:$I$170,5,FALSE)</f>
        <v>96</v>
      </c>
      <c r="Q6" s="24">
        <f>VLOOKUP($B6,'[10]LA - by responsible org'!$C$17:$I$170,6,FALSE)</f>
        <v>47</v>
      </c>
      <c r="R6" s="24">
        <f>VLOOKUP($B6,'[10]LA - by responsible org'!$C$17:$I$170,7,FALSE)</f>
        <v>373</v>
      </c>
      <c r="S6" s="24">
        <f>VLOOKUP($B6,'[11]LA - by responsible org'!$C$17:$I$170,4,FALSE)</f>
        <v>181</v>
      </c>
      <c r="T6" s="24">
        <f>VLOOKUP($B6,'[11]LA - by responsible org'!$C$17:$I$170,5,FALSE)</f>
        <v>56</v>
      </c>
      <c r="U6" s="24">
        <f>VLOOKUP($B6,'[11]LA - by responsible org'!$C$17:$I$170,6,FALSE)</f>
        <v>12</v>
      </c>
      <c r="V6" s="24">
        <f>VLOOKUP($B6,'[11]LA - by responsible org'!$C$17:$I$170,7,FALSE)</f>
        <v>249</v>
      </c>
      <c r="W6" s="24">
        <f>VLOOKUP($C6,'[2]LA - by responsible org'!$D$14:$I$170,3,FALSE)</f>
        <v>93</v>
      </c>
      <c r="X6" s="24">
        <f>VLOOKUP($C6,'[2]LA - by responsible org'!$D$14:$I$170,4,FALSE)</f>
        <v>28</v>
      </c>
      <c r="Y6" s="24">
        <f>VLOOKUP($C6,'[2]LA - by responsible org'!$D$14:$I$170,5,FALSE)</f>
        <v>22</v>
      </c>
      <c r="Z6" s="24">
        <f>VLOOKUP($C6,'[2]LA - by responsible org'!$D$14:$I$170,6,FALSE)</f>
        <v>143</v>
      </c>
      <c r="AA6" s="24">
        <f>VLOOKUP($C6,'[3]LA - by responsible org'!$D$14:$I$170,3,FALSE)</f>
        <v>138</v>
      </c>
      <c r="AB6" s="24">
        <f>VLOOKUP($C6,'[3]LA - by responsible org'!$D$14:$I$170,4,FALSE)</f>
        <v>6</v>
      </c>
      <c r="AC6" s="24">
        <f>VLOOKUP($C6,'[3]LA - by responsible org'!$D$14:$I$170,5,FALSE)</f>
        <v>0</v>
      </c>
      <c r="AD6" s="24">
        <f>VLOOKUP($C6,'[3]LA - by responsible org'!$D$14:$I$170,6,FALSE)</f>
        <v>144</v>
      </c>
      <c r="AE6" s="24">
        <f>VLOOKUP($C6,'[4]LA - by responsible org'!$D$14:$I$170,3,FALSE)</f>
        <v>90</v>
      </c>
      <c r="AF6" s="24">
        <f>VLOOKUP($C6,'[4]LA - by responsible org'!$D$14:$I$170,4,FALSE)</f>
        <v>15</v>
      </c>
      <c r="AG6" s="24">
        <f>VLOOKUP($C6,'[4]LA - by responsible org'!$D$14:$I$170,5,FALSE)</f>
        <v>2</v>
      </c>
      <c r="AH6" s="24">
        <f>VLOOKUP($C6,'[4]LA - by responsible org'!$D$14:$I$170,6,FALSE)</f>
        <v>107</v>
      </c>
      <c r="AI6" s="24">
        <f>VLOOKUP($C6,'[5]LA - by responsible org'!$D$14:$I$170,3,FALSE)</f>
        <v>48</v>
      </c>
      <c r="AJ6" s="24">
        <f>VLOOKUP($C6,'[5]LA - by responsible org'!$D$14:$I$170,4,FALSE)</f>
        <v>4</v>
      </c>
      <c r="AK6" s="24">
        <f>VLOOKUP($C6,'[5]LA - by responsible org'!$D$14:$I$170,5,FALSE)</f>
        <v>0</v>
      </c>
      <c r="AL6" s="24">
        <f>VLOOKUP($C6,'[5]LA - by responsible org'!$D$14:$I$170,6,FALSE)</f>
        <v>52</v>
      </c>
      <c r="AM6" s="24">
        <f>VLOOKUP($C6,'[6]LA - by responsible org'!$D$14:$I$170,3,FALSE)</f>
        <v>74</v>
      </c>
      <c r="AN6" s="24">
        <f>VLOOKUP($C6,'[6]LA - by responsible org'!$D$14:$I$170,4,FALSE)</f>
        <v>9</v>
      </c>
      <c r="AO6" s="24">
        <f>VLOOKUP($C6,'[6]LA - by responsible org'!$D$14:$I$170,5,FALSE)</f>
        <v>15</v>
      </c>
      <c r="AP6" s="24">
        <f>VLOOKUP($C6,'[6]LA - by responsible org'!$D$14:$I$170,6,FALSE)</f>
        <v>98</v>
      </c>
      <c r="AQ6" s="5">
        <v>63</v>
      </c>
      <c r="AR6" s="22">
        <v>23</v>
      </c>
      <c r="AS6" s="22">
        <v>36</v>
      </c>
      <c r="AT6" s="5">
        <v>122</v>
      </c>
      <c r="AU6">
        <f>VLOOKUP($C6,'[12]LA - by responsible org'!$D$17:$I$170,3,FALSE)</f>
        <v>15</v>
      </c>
      <c r="AV6">
        <f>VLOOKUP($C6,'[12]LA - by responsible org'!$D$17:$I$170,4,FALSE)</f>
        <v>13</v>
      </c>
      <c r="AW6">
        <f>VLOOKUP($C6,'[12]LA - by responsible org'!$D$17:$I$170,5,FALSE)</f>
        <v>0</v>
      </c>
      <c r="AX6">
        <f>VLOOKUP($C6,'[12]LA - by responsible org'!$D$17:$I$170,6,FALSE)</f>
        <v>28</v>
      </c>
      <c r="AY6">
        <f>VLOOKUP($B6,'[13]LA - by responsible org'!$C$17:$I$170,4,FALSE)</f>
        <v>41</v>
      </c>
      <c r="AZ6">
        <f>VLOOKUP($B6,'[13]LA - by responsible org'!$C$17:$I$170,5,FALSE)</f>
        <v>25</v>
      </c>
      <c r="BA6">
        <f>VLOOKUP($B6,'[13]LA - by responsible org'!$C$17:$I$170,6,FALSE)</f>
        <v>10</v>
      </c>
      <c r="BB6">
        <f>VLOOKUP($B6,'[13]LA - by responsible org'!$C$17:$I$170,7,FALSE)</f>
        <v>76</v>
      </c>
      <c r="BC6">
        <f>VLOOKUP($B6,'[14]LA - by responsible org'!$C$17:$I$170,4,FALSE)</f>
        <v>305</v>
      </c>
      <c r="BD6">
        <f>VLOOKUP($B6,'[14]LA - by responsible org'!$C$17:$I$170,5,FALSE)</f>
        <v>12</v>
      </c>
      <c r="BE6">
        <f>VLOOKUP($B6,'[14]LA - by responsible org'!$C$17:$I$170,6,FALSE)</f>
        <v>33</v>
      </c>
      <c r="BF6">
        <f>VLOOKUP($B6,'[14]LA - by responsible org'!$C$17:$I$170,7,FALSE)</f>
        <v>350</v>
      </c>
    </row>
    <row r="7" spans="1:58" ht="15">
      <c r="A7" s="14" t="s">
        <v>337</v>
      </c>
      <c r="B7" s="14" t="s">
        <v>338</v>
      </c>
      <c r="C7" s="4" t="s">
        <v>339</v>
      </c>
      <c r="D7" s="4" t="s">
        <v>340</v>
      </c>
      <c r="E7" s="24" t="str">
        <f t="shared" si="0"/>
        <v>E06000022</v>
      </c>
      <c r="F7" s="25">
        <f>VLOOKUP(B7,'[7]FullDashboard'!$C$4:$I$156,7,FALSE)</f>
        <v>152600</v>
      </c>
      <c r="G7" s="24">
        <f>VLOOKUP($B7,'[8]LA - by responsible org'!$C$17:$I$170,4,FALSE)</f>
        <v>136</v>
      </c>
      <c r="H7" s="24">
        <f>VLOOKUP($B7,'[8]LA - by responsible org'!$C$17:$I$170,5,FALSE)</f>
        <v>137</v>
      </c>
      <c r="I7" s="24">
        <f>VLOOKUP($B7,'[8]LA - by responsible org'!$C$17:$I$170,6,FALSE)</f>
        <v>0</v>
      </c>
      <c r="J7" s="24">
        <f>VLOOKUP($B7,'[8]LA - by responsible org'!$C$17:$I$170,7,FALSE)</f>
        <v>273</v>
      </c>
      <c r="K7" s="24">
        <f>VLOOKUP($B7,'[9]LA - by responsible org'!$C$17:$I$170,4,FALSE)</f>
        <v>115</v>
      </c>
      <c r="L7" s="24">
        <f>VLOOKUP($B7,'[9]LA - by responsible org'!$C$17:$I$170,5,FALSE)</f>
        <v>182</v>
      </c>
      <c r="M7" s="24">
        <f>VLOOKUP($B7,'[9]LA - by responsible org'!$C$17:$I$170,6,FALSE)</f>
        <v>0</v>
      </c>
      <c r="N7" s="24">
        <f>VLOOKUP($B7,'[9]LA - by responsible org'!$C$17:$I$170,7,FALSE)</f>
        <v>297</v>
      </c>
      <c r="O7" s="24">
        <f>VLOOKUP($B7,'[10]LA - by responsible org'!$C$17:$I$170,4,FALSE)</f>
        <v>158</v>
      </c>
      <c r="P7" s="24">
        <f>VLOOKUP($B7,'[10]LA - by responsible org'!$C$17:$I$170,5,FALSE)</f>
        <v>235</v>
      </c>
      <c r="Q7" s="24">
        <f>VLOOKUP($B7,'[10]LA - by responsible org'!$C$17:$I$170,6,FALSE)</f>
        <v>5</v>
      </c>
      <c r="R7" s="24">
        <f>VLOOKUP($B7,'[10]LA - by responsible org'!$C$17:$I$170,7,FALSE)</f>
        <v>398</v>
      </c>
      <c r="S7" s="24">
        <f>VLOOKUP($B7,'[11]LA - by responsible org'!$C$17:$I$170,4,FALSE)</f>
        <v>145</v>
      </c>
      <c r="T7" s="24">
        <f>VLOOKUP($B7,'[11]LA - by responsible org'!$C$17:$I$170,5,FALSE)</f>
        <v>190</v>
      </c>
      <c r="U7" s="24">
        <f>VLOOKUP($B7,'[11]LA - by responsible org'!$C$17:$I$170,6,FALSE)</f>
        <v>14</v>
      </c>
      <c r="V7" s="24">
        <f>VLOOKUP($B7,'[11]LA - by responsible org'!$C$17:$I$170,7,FALSE)</f>
        <v>349</v>
      </c>
      <c r="W7" s="24">
        <f>VLOOKUP($C7,'[2]LA - by responsible org'!$D$14:$I$170,3,FALSE)</f>
        <v>197</v>
      </c>
      <c r="X7" s="24">
        <f>VLOOKUP($C7,'[2]LA - by responsible org'!$D$14:$I$170,4,FALSE)</f>
        <v>210</v>
      </c>
      <c r="Y7" s="24">
        <f>VLOOKUP($C7,'[2]LA - by responsible org'!$D$14:$I$170,5,FALSE)</f>
        <v>28</v>
      </c>
      <c r="Z7" s="24">
        <f>VLOOKUP($C7,'[2]LA - by responsible org'!$D$14:$I$170,6,FALSE)</f>
        <v>435</v>
      </c>
      <c r="AA7" s="24">
        <f>VLOOKUP($C7,'[3]LA - by responsible org'!$D$14:$I$170,3,FALSE)</f>
        <v>250</v>
      </c>
      <c r="AB7" s="24">
        <f>VLOOKUP($C7,'[3]LA - by responsible org'!$D$14:$I$170,4,FALSE)</f>
        <v>490</v>
      </c>
      <c r="AC7" s="24">
        <f>VLOOKUP($C7,'[3]LA - by responsible org'!$D$14:$I$170,5,FALSE)</f>
        <v>2</v>
      </c>
      <c r="AD7" s="24">
        <f>VLOOKUP($C7,'[3]LA - by responsible org'!$D$14:$I$170,6,FALSE)</f>
        <v>742</v>
      </c>
      <c r="AE7" s="24">
        <f>VLOOKUP($C7,'[4]LA - by responsible org'!$D$14:$I$170,3,FALSE)</f>
        <v>242</v>
      </c>
      <c r="AF7" s="24">
        <f>VLOOKUP($C7,'[4]LA - by responsible org'!$D$14:$I$170,4,FALSE)</f>
        <v>364</v>
      </c>
      <c r="AG7" s="24">
        <f>VLOOKUP($C7,'[4]LA - by responsible org'!$D$14:$I$170,5,FALSE)</f>
        <v>42</v>
      </c>
      <c r="AH7" s="24">
        <f>VLOOKUP($C7,'[4]LA - by responsible org'!$D$14:$I$170,6,FALSE)</f>
        <v>648</v>
      </c>
      <c r="AI7" s="24">
        <f>VLOOKUP($C7,'[5]LA - by responsible org'!$D$14:$I$170,3,FALSE)</f>
        <v>250</v>
      </c>
      <c r="AJ7" s="24">
        <f>VLOOKUP($C7,'[5]LA - by responsible org'!$D$14:$I$170,4,FALSE)</f>
        <v>259</v>
      </c>
      <c r="AK7" s="24">
        <f>VLOOKUP($C7,'[5]LA - by responsible org'!$D$14:$I$170,5,FALSE)</f>
        <v>2</v>
      </c>
      <c r="AL7" s="24">
        <f>VLOOKUP($C7,'[5]LA - by responsible org'!$D$14:$I$170,6,FALSE)</f>
        <v>511</v>
      </c>
      <c r="AM7" s="24">
        <f>VLOOKUP($C7,'[6]LA - by responsible org'!$D$14:$I$170,3,FALSE)</f>
        <v>160</v>
      </c>
      <c r="AN7" s="24">
        <f>VLOOKUP($C7,'[6]LA - by responsible org'!$D$14:$I$170,4,FALSE)</f>
        <v>315</v>
      </c>
      <c r="AO7" s="24">
        <f>VLOOKUP($C7,'[6]LA - by responsible org'!$D$14:$I$170,5,FALSE)</f>
        <v>3</v>
      </c>
      <c r="AP7" s="24">
        <f>VLOOKUP($C7,'[6]LA - by responsible org'!$D$14:$I$170,6,FALSE)</f>
        <v>478</v>
      </c>
      <c r="AQ7" s="5">
        <v>280</v>
      </c>
      <c r="AR7" s="22">
        <v>358</v>
      </c>
      <c r="AS7" s="22">
        <v>19</v>
      </c>
      <c r="AT7" s="5">
        <v>657</v>
      </c>
      <c r="AU7">
        <f>VLOOKUP($C7,'[12]LA - by responsible org'!$D$17:$I$170,3,FALSE)</f>
        <v>247</v>
      </c>
      <c r="AV7">
        <f>VLOOKUP($C7,'[12]LA - by responsible org'!$D$17:$I$170,4,FALSE)</f>
        <v>369</v>
      </c>
      <c r="AW7">
        <f>VLOOKUP($C7,'[12]LA - by responsible org'!$D$17:$I$170,5,FALSE)</f>
        <v>0</v>
      </c>
      <c r="AX7">
        <f>VLOOKUP($C7,'[12]LA - by responsible org'!$D$17:$I$170,6,FALSE)</f>
        <v>616</v>
      </c>
      <c r="AY7">
        <f>VLOOKUP($B7,'[13]LA - by responsible org'!$C$17:$I$170,4,FALSE)</f>
        <v>347</v>
      </c>
      <c r="AZ7">
        <f>VLOOKUP($B7,'[13]LA - by responsible org'!$C$17:$I$170,5,FALSE)</f>
        <v>140</v>
      </c>
      <c r="BA7">
        <f>VLOOKUP($B7,'[13]LA - by responsible org'!$C$17:$I$170,6,FALSE)</f>
        <v>0</v>
      </c>
      <c r="BB7">
        <f>VLOOKUP($B7,'[13]LA - by responsible org'!$C$17:$I$170,7,FALSE)</f>
        <v>487</v>
      </c>
      <c r="BC7">
        <f>VLOOKUP($B7,'[14]LA - by responsible org'!$C$17:$I$170,4,FALSE)</f>
        <v>361</v>
      </c>
      <c r="BD7">
        <f>VLOOKUP($B7,'[14]LA - by responsible org'!$C$17:$I$170,5,FALSE)</f>
        <v>217</v>
      </c>
      <c r="BE7">
        <f>VLOOKUP($B7,'[14]LA - by responsible org'!$C$17:$I$170,6,FALSE)</f>
        <v>20</v>
      </c>
      <c r="BF7">
        <f>VLOOKUP($B7,'[14]LA - by responsible org'!$C$17:$I$170,7,FALSE)</f>
        <v>598</v>
      </c>
    </row>
    <row r="8" spans="1:58" ht="15">
      <c r="A8" s="14" t="s">
        <v>38</v>
      </c>
      <c r="B8" s="14" t="s">
        <v>39</v>
      </c>
      <c r="C8" s="4" t="s">
        <v>40</v>
      </c>
      <c r="D8" s="4" t="s">
        <v>41</v>
      </c>
      <c r="E8" s="24" t="str">
        <f t="shared" si="0"/>
        <v>E06000055</v>
      </c>
      <c r="F8" s="25">
        <f>VLOOKUP(B8,'[7]FullDashboard'!$C$4:$I$156,7,FALSE)</f>
        <v>130100</v>
      </c>
      <c r="G8" s="24">
        <f>VLOOKUP($B8,'[8]LA - by responsible org'!$C$17:$I$170,4,FALSE)</f>
        <v>203</v>
      </c>
      <c r="H8" s="24">
        <f>VLOOKUP($B8,'[8]LA - by responsible org'!$C$17:$I$170,5,FALSE)</f>
        <v>22</v>
      </c>
      <c r="I8" s="24">
        <f>VLOOKUP($B8,'[8]LA - by responsible org'!$C$17:$I$170,6,FALSE)</f>
        <v>173</v>
      </c>
      <c r="J8" s="24">
        <f>VLOOKUP($B8,'[8]LA - by responsible org'!$C$17:$I$170,7,FALSE)</f>
        <v>398</v>
      </c>
      <c r="K8" s="24">
        <f>VLOOKUP($B8,'[9]LA - by responsible org'!$C$17:$I$170,4,FALSE)</f>
        <v>275</v>
      </c>
      <c r="L8" s="24">
        <f>VLOOKUP($B8,'[9]LA - by responsible org'!$C$17:$I$170,5,FALSE)</f>
        <v>6</v>
      </c>
      <c r="M8" s="24">
        <f>VLOOKUP($B8,'[9]LA - by responsible org'!$C$17:$I$170,6,FALSE)</f>
        <v>165</v>
      </c>
      <c r="N8" s="24">
        <f>VLOOKUP($B8,'[9]LA - by responsible org'!$C$17:$I$170,7,FALSE)</f>
        <v>446</v>
      </c>
      <c r="O8" s="24">
        <f>VLOOKUP($B8,'[10]LA - by responsible org'!$C$17:$I$170,4,FALSE)</f>
        <v>186</v>
      </c>
      <c r="P8" s="24">
        <f>VLOOKUP($B8,'[10]LA - by responsible org'!$C$17:$I$170,5,FALSE)</f>
        <v>14</v>
      </c>
      <c r="Q8" s="24">
        <f>VLOOKUP($B8,'[10]LA - by responsible org'!$C$17:$I$170,6,FALSE)</f>
        <v>121</v>
      </c>
      <c r="R8" s="24">
        <f>VLOOKUP($B8,'[10]LA - by responsible org'!$C$17:$I$170,7,FALSE)</f>
        <v>321</v>
      </c>
      <c r="S8" s="24">
        <f>VLOOKUP($B8,'[11]LA - by responsible org'!$C$17:$I$170,4,FALSE)</f>
        <v>224</v>
      </c>
      <c r="T8" s="24">
        <f>VLOOKUP($B8,'[11]LA - by responsible org'!$C$17:$I$170,5,FALSE)</f>
        <v>0</v>
      </c>
      <c r="U8" s="24">
        <f>VLOOKUP($B8,'[11]LA - by responsible org'!$C$17:$I$170,6,FALSE)</f>
        <v>54</v>
      </c>
      <c r="V8" s="24">
        <f>VLOOKUP($B8,'[11]LA - by responsible org'!$C$17:$I$170,7,FALSE)</f>
        <v>278</v>
      </c>
      <c r="W8" s="24">
        <f>VLOOKUP($C8,'[2]LA - by responsible org'!$D$14:$I$170,3,FALSE)</f>
        <v>242</v>
      </c>
      <c r="X8" s="24">
        <f>VLOOKUP($C8,'[2]LA - by responsible org'!$D$14:$I$170,4,FALSE)</f>
        <v>17</v>
      </c>
      <c r="Y8" s="24">
        <f>VLOOKUP($C8,'[2]LA - by responsible org'!$D$14:$I$170,5,FALSE)</f>
        <v>37</v>
      </c>
      <c r="Z8" s="24">
        <f>VLOOKUP($C8,'[2]LA - by responsible org'!$D$14:$I$170,6,FALSE)</f>
        <v>296</v>
      </c>
      <c r="AA8" s="24">
        <f>VLOOKUP($C8,'[3]LA - by responsible org'!$D$14:$I$170,3,FALSE)</f>
        <v>270</v>
      </c>
      <c r="AB8" s="24">
        <f>VLOOKUP($C8,'[3]LA - by responsible org'!$D$14:$I$170,4,FALSE)</f>
        <v>3</v>
      </c>
      <c r="AC8" s="24">
        <f>VLOOKUP($C8,'[3]LA - by responsible org'!$D$14:$I$170,5,FALSE)</f>
        <v>89</v>
      </c>
      <c r="AD8" s="24">
        <f>VLOOKUP($C8,'[3]LA - by responsible org'!$D$14:$I$170,6,FALSE)</f>
        <v>362</v>
      </c>
      <c r="AE8" s="24">
        <f>VLOOKUP($C8,'[4]LA - by responsible org'!$D$14:$I$170,3,FALSE)</f>
        <v>167</v>
      </c>
      <c r="AF8" s="24">
        <f>VLOOKUP($C8,'[4]LA - by responsible org'!$D$14:$I$170,4,FALSE)</f>
        <v>0</v>
      </c>
      <c r="AG8" s="24">
        <f>VLOOKUP($C8,'[4]LA - by responsible org'!$D$14:$I$170,5,FALSE)</f>
        <v>33</v>
      </c>
      <c r="AH8" s="24">
        <f>VLOOKUP($C8,'[4]LA - by responsible org'!$D$14:$I$170,6,FALSE)</f>
        <v>200</v>
      </c>
      <c r="AI8" s="24">
        <f>VLOOKUP($C8,'[5]LA - by responsible org'!$D$14:$I$170,3,FALSE)</f>
        <v>152</v>
      </c>
      <c r="AJ8" s="24">
        <f>VLOOKUP($C8,'[5]LA - by responsible org'!$D$14:$I$170,4,FALSE)</f>
        <v>13</v>
      </c>
      <c r="AK8" s="24">
        <f>VLOOKUP($C8,'[5]LA - by responsible org'!$D$14:$I$170,5,FALSE)</f>
        <v>16</v>
      </c>
      <c r="AL8" s="24">
        <f>VLOOKUP($C8,'[5]LA - by responsible org'!$D$14:$I$170,6,FALSE)</f>
        <v>181</v>
      </c>
      <c r="AM8" s="24">
        <f>VLOOKUP($C8,'[6]LA - by responsible org'!$D$14:$I$170,3,FALSE)</f>
        <v>179</v>
      </c>
      <c r="AN8" s="24">
        <f>VLOOKUP($C8,'[6]LA - by responsible org'!$D$14:$I$170,4,FALSE)</f>
        <v>11</v>
      </c>
      <c r="AO8" s="24">
        <f>VLOOKUP($C8,'[6]LA - by responsible org'!$D$14:$I$170,5,FALSE)</f>
        <v>17</v>
      </c>
      <c r="AP8" s="24">
        <f>VLOOKUP($C8,'[6]LA - by responsible org'!$D$14:$I$170,6,FALSE)</f>
        <v>207</v>
      </c>
      <c r="AQ8" s="5">
        <v>182</v>
      </c>
      <c r="AR8" s="22">
        <v>0</v>
      </c>
      <c r="AS8" s="22">
        <v>39</v>
      </c>
      <c r="AT8" s="5">
        <v>221</v>
      </c>
      <c r="AU8">
        <f>VLOOKUP($C8,'[12]LA - by responsible org'!$D$17:$I$170,3,FALSE)</f>
        <v>335</v>
      </c>
      <c r="AV8">
        <f>VLOOKUP($C8,'[12]LA - by responsible org'!$D$17:$I$170,4,FALSE)</f>
        <v>1</v>
      </c>
      <c r="AW8">
        <f>VLOOKUP($C8,'[12]LA - by responsible org'!$D$17:$I$170,5,FALSE)</f>
        <v>38</v>
      </c>
      <c r="AX8">
        <f>VLOOKUP($C8,'[12]LA - by responsible org'!$D$17:$I$170,6,FALSE)</f>
        <v>374</v>
      </c>
      <c r="AY8">
        <f>VLOOKUP($B8,'[13]LA - by responsible org'!$C$17:$I$170,4,FALSE)</f>
        <v>400</v>
      </c>
      <c r="AZ8">
        <f>VLOOKUP($B8,'[13]LA - by responsible org'!$C$17:$I$170,5,FALSE)</f>
        <v>0</v>
      </c>
      <c r="BA8">
        <f>VLOOKUP($B8,'[13]LA - by responsible org'!$C$17:$I$170,6,FALSE)</f>
        <v>29</v>
      </c>
      <c r="BB8">
        <f>VLOOKUP($B8,'[13]LA - by responsible org'!$C$17:$I$170,7,FALSE)</f>
        <v>429</v>
      </c>
      <c r="BC8">
        <f>VLOOKUP($B8,'[14]LA - by responsible org'!$C$17:$I$170,4,FALSE)</f>
        <v>341</v>
      </c>
      <c r="BD8">
        <f>VLOOKUP($B8,'[14]LA - by responsible org'!$C$17:$I$170,5,FALSE)</f>
        <v>4</v>
      </c>
      <c r="BE8">
        <f>VLOOKUP($B8,'[14]LA - by responsible org'!$C$17:$I$170,6,FALSE)</f>
        <v>49</v>
      </c>
      <c r="BF8">
        <f>VLOOKUP($B8,'[14]LA - by responsible org'!$C$17:$I$170,7,FALSE)</f>
        <v>394</v>
      </c>
    </row>
    <row r="9" spans="1:58" ht="15">
      <c r="A9" s="14" t="s">
        <v>72</v>
      </c>
      <c r="B9" s="14" t="s">
        <v>79</v>
      </c>
      <c r="C9" s="4" t="s">
        <v>80</v>
      </c>
      <c r="D9" s="4" t="s">
        <v>81</v>
      </c>
      <c r="E9" s="24" t="str">
        <f t="shared" si="0"/>
        <v>E09000004</v>
      </c>
      <c r="F9" s="25">
        <f>VLOOKUP(B9,'[7]FullDashboard'!$C$4:$I$156,7,FALSE)</f>
        <v>188300</v>
      </c>
      <c r="G9" s="24">
        <f>VLOOKUP($B9,'[8]LA - by responsible org'!$C$17:$I$170,4,FALSE)</f>
        <v>103</v>
      </c>
      <c r="H9" s="24">
        <f>VLOOKUP($B9,'[8]LA - by responsible org'!$C$17:$I$170,5,FALSE)</f>
        <v>152</v>
      </c>
      <c r="I9" s="24">
        <f>VLOOKUP($B9,'[8]LA - by responsible org'!$C$17:$I$170,6,FALSE)</f>
        <v>29</v>
      </c>
      <c r="J9" s="24">
        <f>VLOOKUP($B9,'[8]LA - by responsible org'!$C$17:$I$170,7,FALSE)</f>
        <v>284</v>
      </c>
      <c r="K9" s="24">
        <f>VLOOKUP($B9,'[9]LA - by responsible org'!$C$17:$I$170,4,FALSE)</f>
        <v>266</v>
      </c>
      <c r="L9" s="24">
        <f>VLOOKUP($B9,'[9]LA - by responsible org'!$C$17:$I$170,5,FALSE)</f>
        <v>86</v>
      </c>
      <c r="M9" s="24">
        <f>VLOOKUP($B9,'[9]LA - by responsible org'!$C$17:$I$170,6,FALSE)</f>
        <v>52</v>
      </c>
      <c r="N9" s="24">
        <f>VLOOKUP($B9,'[9]LA - by responsible org'!$C$17:$I$170,7,FALSE)</f>
        <v>404</v>
      </c>
      <c r="O9" s="24">
        <f>VLOOKUP($B9,'[10]LA - by responsible org'!$C$17:$I$170,4,FALSE)</f>
        <v>91</v>
      </c>
      <c r="P9" s="24">
        <f>VLOOKUP($B9,'[10]LA - by responsible org'!$C$17:$I$170,5,FALSE)</f>
        <v>192</v>
      </c>
      <c r="Q9" s="24">
        <f>VLOOKUP($B9,'[10]LA - by responsible org'!$C$17:$I$170,6,FALSE)</f>
        <v>31</v>
      </c>
      <c r="R9" s="24">
        <f>VLOOKUP($B9,'[10]LA - by responsible org'!$C$17:$I$170,7,FALSE)</f>
        <v>314</v>
      </c>
      <c r="S9" s="24">
        <f>VLOOKUP($B9,'[11]LA - by responsible org'!$C$17:$I$170,4,FALSE)</f>
        <v>113</v>
      </c>
      <c r="T9" s="24">
        <f>VLOOKUP($B9,'[11]LA - by responsible org'!$C$17:$I$170,5,FALSE)</f>
        <v>272</v>
      </c>
      <c r="U9" s="24">
        <f>VLOOKUP($B9,'[11]LA - by responsible org'!$C$17:$I$170,6,FALSE)</f>
        <v>31</v>
      </c>
      <c r="V9" s="24">
        <f>VLOOKUP($B9,'[11]LA - by responsible org'!$C$17:$I$170,7,FALSE)</f>
        <v>416</v>
      </c>
      <c r="W9" s="24">
        <f>VLOOKUP($C9,'[2]LA - by responsible org'!$D$14:$I$170,3,FALSE)</f>
        <v>205</v>
      </c>
      <c r="X9" s="24">
        <f>VLOOKUP($C9,'[2]LA - by responsible org'!$D$14:$I$170,4,FALSE)</f>
        <v>217</v>
      </c>
      <c r="Y9" s="24">
        <f>VLOOKUP($C9,'[2]LA - by responsible org'!$D$14:$I$170,5,FALSE)</f>
        <v>20</v>
      </c>
      <c r="Z9" s="24">
        <f>VLOOKUP($C9,'[2]LA - by responsible org'!$D$14:$I$170,6,FALSE)</f>
        <v>442</v>
      </c>
      <c r="AA9" s="24">
        <f>VLOOKUP($C9,'[3]LA - by responsible org'!$D$14:$I$170,3,FALSE)</f>
        <v>189</v>
      </c>
      <c r="AB9" s="24">
        <f>VLOOKUP($C9,'[3]LA - by responsible org'!$D$14:$I$170,4,FALSE)</f>
        <v>364</v>
      </c>
      <c r="AC9" s="24">
        <f>VLOOKUP($C9,'[3]LA - by responsible org'!$D$14:$I$170,5,FALSE)</f>
        <v>0</v>
      </c>
      <c r="AD9" s="24">
        <f>VLOOKUP($C9,'[3]LA - by responsible org'!$D$14:$I$170,6,FALSE)</f>
        <v>553</v>
      </c>
      <c r="AE9" s="24">
        <f>VLOOKUP($C9,'[4]LA - by responsible org'!$D$14:$I$170,3,FALSE)</f>
        <v>92</v>
      </c>
      <c r="AF9" s="24">
        <f>VLOOKUP($C9,'[4]LA - by responsible org'!$D$14:$I$170,4,FALSE)</f>
        <v>310</v>
      </c>
      <c r="AG9" s="24">
        <f>VLOOKUP($C9,'[4]LA - by responsible org'!$D$14:$I$170,5,FALSE)</f>
        <v>0</v>
      </c>
      <c r="AH9" s="24">
        <f>VLOOKUP($C9,'[4]LA - by responsible org'!$D$14:$I$170,6,FALSE)</f>
        <v>402</v>
      </c>
      <c r="AI9" s="24">
        <f>VLOOKUP($C9,'[5]LA - by responsible org'!$D$14:$I$170,3,FALSE)</f>
        <v>129</v>
      </c>
      <c r="AJ9" s="24">
        <f>VLOOKUP($C9,'[5]LA - by responsible org'!$D$14:$I$170,4,FALSE)</f>
        <v>256</v>
      </c>
      <c r="AK9" s="24">
        <f>VLOOKUP($C9,'[5]LA - by responsible org'!$D$14:$I$170,5,FALSE)</f>
        <v>0</v>
      </c>
      <c r="AL9" s="24">
        <f>VLOOKUP($C9,'[5]LA - by responsible org'!$D$14:$I$170,6,FALSE)</f>
        <v>385</v>
      </c>
      <c r="AM9" s="24">
        <f>VLOOKUP($C9,'[6]LA - by responsible org'!$D$14:$I$170,3,FALSE)</f>
        <v>217</v>
      </c>
      <c r="AN9" s="24">
        <f>VLOOKUP($C9,'[6]LA - by responsible org'!$D$14:$I$170,4,FALSE)</f>
        <v>73</v>
      </c>
      <c r="AO9" s="24">
        <f>VLOOKUP($C9,'[6]LA - by responsible org'!$D$14:$I$170,5,FALSE)</f>
        <v>0</v>
      </c>
      <c r="AP9" s="24">
        <f>VLOOKUP($C9,'[6]LA - by responsible org'!$D$14:$I$170,6,FALSE)</f>
        <v>290</v>
      </c>
      <c r="AQ9" s="5">
        <v>152</v>
      </c>
      <c r="AR9" s="22">
        <v>79</v>
      </c>
      <c r="AS9" s="22">
        <v>7</v>
      </c>
      <c r="AT9" s="5">
        <v>238</v>
      </c>
      <c r="AU9">
        <f>VLOOKUP($C9,'[12]LA - by responsible org'!$D$17:$I$170,3,FALSE)</f>
        <v>176</v>
      </c>
      <c r="AV9">
        <f>VLOOKUP($C9,'[12]LA - by responsible org'!$D$17:$I$170,4,FALSE)</f>
        <v>237</v>
      </c>
      <c r="AW9">
        <f>VLOOKUP($C9,'[12]LA - by responsible org'!$D$17:$I$170,5,FALSE)</f>
        <v>31</v>
      </c>
      <c r="AX9">
        <f>VLOOKUP($C9,'[12]LA - by responsible org'!$D$17:$I$170,6,FALSE)</f>
        <v>444</v>
      </c>
      <c r="AY9">
        <f>VLOOKUP($B9,'[13]LA - by responsible org'!$C$17:$I$170,4,FALSE)</f>
        <v>291</v>
      </c>
      <c r="AZ9">
        <f>VLOOKUP($B9,'[13]LA - by responsible org'!$C$17:$I$170,5,FALSE)</f>
        <v>139</v>
      </c>
      <c r="BA9">
        <f>VLOOKUP($B9,'[13]LA - by responsible org'!$C$17:$I$170,6,FALSE)</f>
        <v>30</v>
      </c>
      <c r="BB9">
        <f>VLOOKUP($B9,'[13]LA - by responsible org'!$C$17:$I$170,7,FALSE)</f>
        <v>460</v>
      </c>
      <c r="BC9">
        <f>VLOOKUP($B9,'[14]LA - by responsible org'!$C$17:$I$170,4,FALSE)</f>
        <v>269</v>
      </c>
      <c r="BD9">
        <f>VLOOKUP($B9,'[14]LA - by responsible org'!$C$17:$I$170,5,FALSE)</f>
        <v>137</v>
      </c>
      <c r="BE9">
        <f>VLOOKUP($B9,'[14]LA - by responsible org'!$C$17:$I$170,6,FALSE)</f>
        <v>29</v>
      </c>
      <c r="BF9">
        <f>VLOOKUP($B9,'[14]LA - by responsible org'!$C$17:$I$170,7,FALSE)</f>
        <v>435</v>
      </c>
    </row>
    <row r="10" spans="1:58" ht="15">
      <c r="A10" s="14" t="s">
        <v>383</v>
      </c>
      <c r="B10" s="14" t="s">
        <v>384</v>
      </c>
      <c r="C10" s="4" t="s">
        <v>385</v>
      </c>
      <c r="D10" s="4" t="s">
        <v>386</v>
      </c>
      <c r="E10" s="24" t="str">
        <f t="shared" si="0"/>
        <v>E08000025</v>
      </c>
      <c r="F10" s="25">
        <f>VLOOKUP(B10,'[7]FullDashboard'!$C$4:$I$156,7,FALSE)</f>
        <v>838500</v>
      </c>
      <c r="G10" s="24">
        <f>VLOOKUP($B10,'[8]LA - by responsible org'!$C$17:$I$170,4,FALSE)</f>
        <v>1944</v>
      </c>
      <c r="H10" s="24">
        <f>VLOOKUP($B10,'[8]LA - by responsible org'!$C$17:$I$170,5,FALSE)</f>
        <v>2542</v>
      </c>
      <c r="I10" s="24">
        <f>VLOOKUP($B10,'[8]LA - by responsible org'!$C$17:$I$170,6,FALSE)</f>
        <v>292</v>
      </c>
      <c r="J10" s="24">
        <f>VLOOKUP($B10,'[8]LA - by responsible org'!$C$17:$I$170,7,FALSE)</f>
        <v>4778</v>
      </c>
      <c r="K10" s="24">
        <f>VLOOKUP($B10,'[9]LA - by responsible org'!$C$17:$I$170,4,FALSE)</f>
        <v>2050</v>
      </c>
      <c r="L10" s="24">
        <f>VLOOKUP($B10,'[9]LA - by responsible org'!$C$17:$I$170,5,FALSE)</f>
        <v>2538</v>
      </c>
      <c r="M10" s="24">
        <f>VLOOKUP($B10,'[9]LA - by responsible org'!$C$17:$I$170,6,FALSE)</f>
        <v>399</v>
      </c>
      <c r="N10" s="24">
        <f>VLOOKUP($B10,'[9]LA - by responsible org'!$C$17:$I$170,7,FALSE)</f>
        <v>4987</v>
      </c>
      <c r="O10" s="24">
        <f>VLOOKUP($B10,'[10]LA - by responsible org'!$C$17:$I$170,4,FALSE)</f>
        <v>2027</v>
      </c>
      <c r="P10" s="24">
        <f>VLOOKUP($B10,'[10]LA - by responsible org'!$C$17:$I$170,5,FALSE)</f>
        <v>3630</v>
      </c>
      <c r="Q10" s="24">
        <f>VLOOKUP($B10,'[10]LA - by responsible org'!$C$17:$I$170,6,FALSE)</f>
        <v>203</v>
      </c>
      <c r="R10" s="24">
        <f>VLOOKUP($B10,'[10]LA - by responsible org'!$C$17:$I$170,7,FALSE)</f>
        <v>5860</v>
      </c>
      <c r="S10" s="24">
        <f>VLOOKUP($B10,'[11]LA - by responsible org'!$C$17:$I$170,4,FALSE)</f>
        <v>1922</v>
      </c>
      <c r="T10" s="24">
        <f>VLOOKUP($B10,'[11]LA - by responsible org'!$C$17:$I$170,5,FALSE)</f>
        <v>3596</v>
      </c>
      <c r="U10" s="24">
        <f>VLOOKUP($B10,'[11]LA - by responsible org'!$C$17:$I$170,6,FALSE)</f>
        <v>227</v>
      </c>
      <c r="V10" s="24">
        <f>VLOOKUP($B10,'[11]LA - by responsible org'!$C$17:$I$170,7,FALSE)</f>
        <v>5745</v>
      </c>
      <c r="W10" s="24">
        <f>VLOOKUP($C10,'[2]LA - by responsible org'!$D$14:$I$170,3,FALSE)</f>
        <v>1701</v>
      </c>
      <c r="X10" s="24">
        <f>VLOOKUP($C10,'[2]LA - by responsible org'!$D$14:$I$170,4,FALSE)</f>
        <v>3275</v>
      </c>
      <c r="Y10" s="24">
        <f>VLOOKUP($C10,'[2]LA - by responsible org'!$D$14:$I$170,5,FALSE)</f>
        <v>207</v>
      </c>
      <c r="Z10" s="24">
        <f>VLOOKUP($C10,'[2]LA - by responsible org'!$D$14:$I$170,6,FALSE)</f>
        <v>5183</v>
      </c>
      <c r="AA10" s="24">
        <f>VLOOKUP($C10,'[3]LA - by responsible org'!$D$14:$I$170,3,FALSE)</f>
        <v>1866</v>
      </c>
      <c r="AB10" s="24">
        <f>VLOOKUP($C10,'[3]LA - by responsible org'!$D$14:$I$170,4,FALSE)</f>
        <v>3128</v>
      </c>
      <c r="AC10" s="24">
        <f>VLOOKUP($C10,'[3]LA - by responsible org'!$D$14:$I$170,5,FALSE)</f>
        <v>278</v>
      </c>
      <c r="AD10" s="24">
        <f>VLOOKUP($C10,'[3]LA - by responsible org'!$D$14:$I$170,6,FALSE)</f>
        <v>5272</v>
      </c>
      <c r="AE10" s="24">
        <f>VLOOKUP($C10,'[4]LA - by responsible org'!$D$14:$I$170,3,FALSE)</f>
        <v>1880</v>
      </c>
      <c r="AF10" s="24">
        <f>VLOOKUP($C10,'[4]LA - by responsible org'!$D$14:$I$170,4,FALSE)</f>
        <v>2767</v>
      </c>
      <c r="AG10" s="24">
        <f>VLOOKUP($C10,'[4]LA - by responsible org'!$D$14:$I$170,5,FALSE)</f>
        <v>235</v>
      </c>
      <c r="AH10" s="24">
        <f>VLOOKUP($C10,'[4]LA - by responsible org'!$D$14:$I$170,6,FALSE)</f>
        <v>4882</v>
      </c>
      <c r="AI10" s="24">
        <f>VLOOKUP($C10,'[5]LA - by responsible org'!$D$14:$I$170,3,FALSE)</f>
        <v>2069</v>
      </c>
      <c r="AJ10" s="24">
        <f>VLOOKUP($C10,'[5]LA - by responsible org'!$D$14:$I$170,4,FALSE)</f>
        <v>2654</v>
      </c>
      <c r="AK10" s="24">
        <f>VLOOKUP($C10,'[5]LA - by responsible org'!$D$14:$I$170,5,FALSE)</f>
        <v>345</v>
      </c>
      <c r="AL10" s="24">
        <f>VLOOKUP($C10,'[5]LA - by responsible org'!$D$14:$I$170,6,FALSE)</f>
        <v>5068</v>
      </c>
      <c r="AM10" s="24">
        <f>VLOOKUP($C10,'[6]LA - by responsible org'!$D$14:$I$170,3,FALSE)</f>
        <v>1947</v>
      </c>
      <c r="AN10" s="24">
        <f>VLOOKUP($C10,'[6]LA - by responsible org'!$D$14:$I$170,4,FALSE)</f>
        <v>3427</v>
      </c>
      <c r="AO10" s="24">
        <f>VLOOKUP($C10,'[6]LA - by responsible org'!$D$14:$I$170,5,FALSE)</f>
        <v>336</v>
      </c>
      <c r="AP10" s="24">
        <f>VLOOKUP($C10,'[6]LA - by responsible org'!$D$14:$I$170,6,FALSE)</f>
        <v>5710</v>
      </c>
      <c r="AQ10" s="5">
        <v>1793</v>
      </c>
      <c r="AR10" s="22">
        <v>3243</v>
      </c>
      <c r="AS10" s="22">
        <v>247</v>
      </c>
      <c r="AT10" s="5">
        <v>5283</v>
      </c>
      <c r="AU10">
        <f>VLOOKUP($C10,'[12]LA - by responsible org'!$D$17:$I$170,3,FALSE)</f>
        <v>1894</v>
      </c>
      <c r="AV10">
        <f>VLOOKUP($C10,'[12]LA - by responsible org'!$D$17:$I$170,4,FALSE)</f>
        <v>2830</v>
      </c>
      <c r="AW10">
        <f>VLOOKUP($C10,'[12]LA - by responsible org'!$D$17:$I$170,5,FALSE)</f>
        <v>225</v>
      </c>
      <c r="AX10">
        <f>VLOOKUP($C10,'[12]LA - by responsible org'!$D$17:$I$170,6,FALSE)</f>
        <v>4949</v>
      </c>
      <c r="AY10">
        <f>VLOOKUP($B10,'[13]LA - by responsible org'!$C$17:$I$170,4,FALSE)</f>
        <v>1670</v>
      </c>
      <c r="AZ10">
        <f>VLOOKUP($B10,'[13]LA - by responsible org'!$C$17:$I$170,5,FALSE)</f>
        <v>2930</v>
      </c>
      <c r="BA10">
        <f>VLOOKUP($B10,'[13]LA - by responsible org'!$C$17:$I$170,6,FALSE)</f>
        <v>254</v>
      </c>
      <c r="BB10">
        <f>VLOOKUP($B10,'[13]LA - by responsible org'!$C$17:$I$170,7,FALSE)</f>
        <v>4854</v>
      </c>
      <c r="BC10">
        <f>VLOOKUP($B10,'[14]LA - by responsible org'!$C$17:$I$170,4,FALSE)</f>
        <v>1671</v>
      </c>
      <c r="BD10">
        <f>VLOOKUP($B10,'[14]LA - by responsible org'!$C$17:$I$170,5,FALSE)</f>
        <v>3163</v>
      </c>
      <c r="BE10">
        <f>VLOOKUP($B10,'[14]LA - by responsible org'!$C$17:$I$170,6,FALSE)</f>
        <v>208</v>
      </c>
      <c r="BF10">
        <f>VLOOKUP($B10,'[14]LA - by responsible org'!$C$17:$I$170,7,FALSE)</f>
        <v>5042</v>
      </c>
    </row>
    <row r="11" spans="1:58" ht="15">
      <c r="A11" s="14" t="s">
        <v>209</v>
      </c>
      <c r="B11" s="14" t="s">
        <v>210</v>
      </c>
      <c r="C11" s="4" t="s">
        <v>211</v>
      </c>
      <c r="D11" s="4" t="s">
        <v>212</v>
      </c>
      <c r="E11" s="24" t="str">
        <f t="shared" si="0"/>
        <v>E06000008</v>
      </c>
      <c r="F11" s="25">
        <f>VLOOKUP(B11,'[7]FullDashboard'!$C$4:$I$156,7,FALSE)</f>
        <v>108700</v>
      </c>
      <c r="G11" s="24">
        <f>VLOOKUP($B11,'[8]LA - by responsible org'!$C$17:$I$170,4,FALSE)</f>
        <v>117</v>
      </c>
      <c r="H11" s="24">
        <f>VLOOKUP($B11,'[8]LA - by responsible org'!$C$17:$I$170,5,FALSE)</f>
        <v>224</v>
      </c>
      <c r="I11" s="24">
        <f>VLOOKUP($B11,'[8]LA - by responsible org'!$C$17:$I$170,6,FALSE)</f>
        <v>19</v>
      </c>
      <c r="J11" s="24">
        <f>VLOOKUP($B11,'[8]LA - by responsible org'!$C$17:$I$170,7,FALSE)</f>
        <v>360</v>
      </c>
      <c r="K11" s="24">
        <f>VLOOKUP($B11,'[9]LA - by responsible org'!$C$17:$I$170,4,FALSE)</f>
        <v>134</v>
      </c>
      <c r="L11" s="24">
        <f>VLOOKUP($B11,'[9]LA - by responsible org'!$C$17:$I$170,5,FALSE)</f>
        <v>223</v>
      </c>
      <c r="M11" s="24">
        <f>VLOOKUP($B11,'[9]LA - by responsible org'!$C$17:$I$170,6,FALSE)</f>
        <v>0</v>
      </c>
      <c r="N11" s="24">
        <f>VLOOKUP($B11,'[9]LA - by responsible org'!$C$17:$I$170,7,FALSE)</f>
        <v>357</v>
      </c>
      <c r="O11" s="24">
        <f>VLOOKUP($B11,'[10]LA - by responsible org'!$C$17:$I$170,4,FALSE)</f>
        <v>188</v>
      </c>
      <c r="P11" s="24">
        <f>VLOOKUP($B11,'[10]LA - by responsible org'!$C$17:$I$170,5,FALSE)</f>
        <v>253</v>
      </c>
      <c r="Q11" s="24">
        <f>VLOOKUP($B11,'[10]LA - by responsible org'!$C$17:$I$170,6,FALSE)</f>
        <v>0</v>
      </c>
      <c r="R11" s="24">
        <f>VLOOKUP($B11,'[10]LA - by responsible org'!$C$17:$I$170,7,FALSE)</f>
        <v>441</v>
      </c>
      <c r="S11" s="24">
        <f>VLOOKUP($B11,'[11]LA - by responsible org'!$C$17:$I$170,4,FALSE)</f>
        <v>304</v>
      </c>
      <c r="T11" s="24">
        <f>VLOOKUP($B11,'[11]LA - by responsible org'!$C$17:$I$170,5,FALSE)</f>
        <v>281</v>
      </c>
      <c r="U11" s="24">
        <f>VLOOKUP($B11,'[11]LA - by responsible org'!$C$17:$I$170,6,FALSE)</f>
        <v>0</v>
      </c>
      <c r="V11" s="24">
        <f>VLOOKUP($B11,'[11]LA - by responsible org'!$C$17:$I$170,7,FALSE)</f>
        <v>585</v>
      </c>
      <c r="W11" s="24">
        <f>VLOOKUP($C11,'[2]LA - by responsible org'!$D$14:$I$170,3,FALSE)</f>
        <v>99</v>
      </c>
      <c r="X11" s="24">
        <f>VLOOKUP($C11,'[2]LA - by responsible org'!$D$14:$I$170,4,FALSE)</f>
        <v>214</v>
      </c>
      <c r="Y11" s="24">
        <f>VLOOKUP($C11,'[2]LA - by responsible org'!$D$14:$I$170,5,FALSE)</f>
        <v>0</v>
      </c>
      <c r="Z11" s="24">
        <f>VLOOKUP($C11,'[2]LA - by responsible org'!$D$14:$I$170,6,FALSE)</f>
        <v>313</v>
      </c>
      <c r="AA11" s="24">
        <f>VLOOKUP($C11,'[3]LA - by responsible org'!$D$14:$I$170,3,FALSE)</f>
        <v>152</v>
      </c>
      <c r="AB11" s="24">
        <f>VLOOKUP($C11,'[3]LA - by responsible org'!$D$14:$I$170,4,FALSE)</f>
        <v>300</v>
      </c>
      <c r="AC11" s="24">
        <f>VLOOKUP($C11,'[3]LA - by responsible org'!$D$14:$I$170,5,FALSE)</f>
        <v>0</v>
      </c>
      <c r="AD11" s="24">
        <f>VLOOKUP($C11,'[3]LA - by responsible org'!$D$14:$I$170,6,FALSE)</f>
        <v>452</v>
      </c>
      <c r="AE11" s="24">
        <f>VLOOKUP($C11,'[4]LA - by responsible org'!$D$14:$I$170,3,FALSE)</f>
        <v>39</v>
      </c>
      <c r="AF11" s="24">
        <f>VLOOKUP($C11,'[4]LA - by responsible org'!$D$14:$I$170,4,FALSE)</f>
        <v>219</v>
      </c>
      <c r="AG11" s="24">
        <f>VLOOKUP($C11,'[4]LA - by responsible org'!$D$14:$I$170,5,FALSE)</f>
        <v>0</v>
      </c>
      <c r="AH11" s="24">
        <f>VLOOKUP($C11,'[4]LA - by responsible org'!$D$14:$I$170,6,FALSE)</f>
        <v>258</v>
      </c>
      <c r="AI11" s="24">
        <f>VLOOKUP($C11,'[5]LA - by responsible org'!$D$14:$I$170,3,FALSE)</f>
        <v>92</v>
      </c>
      <c r="AJ11" s="24">
        <f>VLOOKUP($C11,'[5]LA - by responsible org'!$D$14:$I$170,4,FALSE)</f>
        <v>240</v>
      </c>
      <c r="AK11" s="24">
        <f>VLOOKUP($C11,'[5]LA - by responsible org'!$D$14:$I$170,5,FALSE)</f>
        <v>0</v>
      </c>
      <c r="AL11" s="24">
        <f>VLOOKUP($C11,'[5]LA - by responsible org'!$D$14:$I$170,6,FALSE)</f>
        <v>332</v>
      </c>
      <c r="AM11" s="24">
        <f>VLOOKUP($C11,'[6]LA - by responsible org'!$D$14:$I$170,3,FALSE)</f>
        <v>116</v>
      </c>
      <c r="AN11" s="24">
        <f>VLOOKUP($C11,'[6]LA - by responsible org'!$D$14:$I$170,4,FALSE)</f>
        <v>202</v>
      </c>
      <c r="AO11" s="24">
        <f>VLOOKUP($C11,'[6]LA - by responsible org'!$D$14:$I$170,5,FALSE)</f>
        <v>26</v>
      </c>
      <c r="AP11" s="24">
        <f>VLOOKUP($C11,'[6]LA - by responsible org'!$D$14:$I$170,6,FALSE)</f>
        <v>344</v>
      </c>
      <c r="AQ11" s="5">
        <v>58</v>
      </c>
      <c r="AR11" s="22">
        <v>173</v>
      </c>
      <c r="AS11" s="22">
        <v>41</v>
      </c>
      <c r="AT11" s="5">
        <v>272</v>
      </c>
      <c r="AU11">
        <f>VLOOKUP($C11,'[12]LA - by responsible org'!$D$17:$I$170,3,FALSE)</f>
        <v>119</v>
      </c>
      <c r="AV11">
        <f>VLOOKUP($C11,'[12]LA - by responsible org'!$D$17:$I$170,4,FALSE)</f>
        <v>201</v>
      </c>
      <c r="AW11">
        <f>VLOOKUP($C11,'[12]LA - by responsible org'!$D$17:$I$170,5,FALSE)</f>
        <v>25</v>
      </c>
      <c r="AX11">
        <f>VLOOKUP($C11,'[12]LA - by responsible org'!$D$17:$I$170,6,FALSE)</f>
        <v>345</v>
      </c>
      <c r="AY11">
        <f>VLOOKUP($B11,'[13]LA - by responsible org'!$C$17:$I$170,4,FALSE)</f>
        <v>70</v>
      </c>
      <c r="AZ11">
        <f>VLOOKUP($B11,'[13]LA - by responsible org'!$C$17:$I$170,5,FALSE)</f>
        <v>151</v>
      </c>
      <c r="BA11">
        <f>VLOOKUP($B11,'[13]LA - by responsible org'!$C$17:$I$170,6,FALSE)</f>
        <v>91</v>
      </c>
      <c r="BB11">
        <f>VLOOKUP($B11,'[13]LA - by responsible org'!$C$17:$I$170,7,FALSE)</f>
        <v>312</v>
      </c>
      <c r="BC11">
        <f>VLOOKUP($B11,'[14]LA - by responsible org'!$C$17:$I$170,4,FALSE)</f>
        <v>178</v>
      </c>
      <c r="BD11">
        <f>VLOOKUP($B11,'[14]LA - by responsible org'!$C$17:$I$170,5,FALSE)</f>
        <v>94</v>
      </c>
      <c r="BE11">
        <f>VLOOKUP($B11,'[14]LA - by responsible org'!$C$17:$I$170,6,FALSE)</f>
        <v>56</v>
      </c>
      <c r="BF11">
        <f>VLOOKUP($B11,'[14]LA - by responsible org'!$C$17:$I$170,7,FALSE)</f>
        <v>328</v>
      </c>
    </row>
    <row r="12" spans="1:58" ht="15">
      <c r="A12" s="14" t="s">
        <v>209</v>
      </c>
      <c r="B12" s="14" t="s">
        <v>213</v>
      </c>
      <c r="C12" s="4" t="s">
        <v>214</v>
      </c>
      <c r="D12" s="4" t="s">
        <v>215</v>
      </c>
      <c r="E12" s="24" t="str">
        <f t="shared" si="0"/>
        <v>E06000009</v>
      </c>
      <c r="F12" s="25">
        <f>VLOOKUP(B12,'[7]FullDashboard'!$C$4:$I$156,7,FALSE)</f>
        <v>110600</v>
      </c>
      <c r="G12" s="24">
        <f>VLOOKUP($B12,'[8]LA - by responsible org'!$C$17:$I$170,4,FALSE)</f>
        <v>176</v>
      </c>
      <c r="H12" s="24">
        <f>VLOOKUP($B12,'[8]LA - by responsible org'!$C$17:$I$170,5,FALSE)</f>
        <v>202</v>
      </c>
      <c r="I12" s="24">
        <f>VLOOKUP($B12,'[8]LA - by responsible org'!$C$17:$I$170,6,FALSE)</f>
        <v>100</v>
      </c>
      <c r="J12" s="24">
        <f>VLOOKUP($B12,'[8]LA - by responsible org'!$C$17:$I$170,7,FALSE)</f>
        <v>478</v>
      </c>
      <c r="K12" s="24">
        <f>VLOOKUP($B12,'[9]LA - by responsible org'!$C$17:$I$170,4,FALSE)</f>
        <v>217</v>
      </c>
      <c r="L12" s="24">
        <f>VLOOKUP($B12,'[9]LA - by responsible org'!$C$17:$I$170,5,FALSE)</f>
        <v>203</v>
      </c>
      <c r="M12" s="24">
        <f>VLOOKUP($B12,'[9]LA - by responsible org'!$C$17:$I$170,6,FALSE)</f>
        <v>51</v>
      </c>
      <c r="N12" s="24">
        <f>VLOOKUP($B12,'[9]LA - by responsible org'!$C$17:$I$170,7,FALSE)</f>
        <v>471</v>
      </c>
      <c r="O12" s="24">
        <f>VLOOKUP($B12,'[10]LA - by responsible org'!$C$17:$I$170,4,FALSE)</f>
        <v>210</v>
      </c>
      <c r="P12" s="24">
        <f>VLOOKUP($B12,'[10]LA - by responsible org'!$C$17:$I$170,5,FALSE)</f>
        <v>118</v>
      </c>
      <c r="Q12" s="24">
        <f>VLOOKUP($B12,'[10]LA - by responsible org'!$C$17:$I$170,6,FALSE)</f>
        <v>66</v>
      </c>
      <c r="R12" s="24">
        <f>VLOOKUP($B12,'[10]LA - by responsible org'!$C$17:$I$170,7,FALSE)</f>
        <v>394</v>
      </c>
      <c r="S12" s="24">
        <f>VLOOKUP($B12,'[11]LA - by responsible org'!$C$17:$I$170,4,FALSE)</f>
        <v>294</v>
      </c>
      <c r="T12" s="24">
        <f>VLOOKUP($B12,'[11]LA - by responsible org'!$C$17:$I$170,5,FALSE)</f>
        <v>208</v>
      </c>
      <c r="U12" s="24">
        <f>VLOOKUP($B12,'[11]LA - by responsible org'!$C$17:$I$170,6,FALSE)</f>
        <v>150</v>
      </c>
      <c r="V12" s="24">
        <f>VLOOKUP($B12,'[11]LA - by responsible org'!$C$17:$I$170,7,FALSE)</f>
        <v>652</v>
      </c>
      <c r="W12" s="24">
        <f>VLOOKUP($C12,'[2]LA - by responsible org'!$D$14:$I$170,3,FALSE)</f>
        <v>224</v>
      </c>
      <c r="X12" s="24">
        <f>VLOOKUP($C12,'[2]LA - by responsible org'!$D$14:$I$170,4,FALSE)</f>
        <v>194</v>
      </c>
      <c r="Y12" s="24">
        <f>VLOOKUP($C12,'[2]LA - by responsible org'!$D$14:$I$170,5,FALSE)</f>
        <v>88</v>
      </c>
      <c r="Z12" s="24">
        <f>VLOOKUP($C12,'[2]LA - by responsible org'!$D$14:$I$170,6,FALSE)</f>
        <v>506</v>
      </c>
      <c r="AA12" s="24">
        <f>VLOOKUP($C12,'[3]LA - by responsible org'!$D$14:$I$170,3,FALSE)</f>
        <v>231</v>
      </c>
      <c r="AB12" s="24">
        <f>VLOOKUP($C12,'[3]LA - by responsible org'!$D$14:$I$170,4,FALSE)</f>
        <v>148</v>
      </c>
      <c r="AC12" s="24">
        <f>VLOOKUP($C12,'[3]LA - by responsible org'!$D$14:$I$170,5,FALSE)</f>
        <v>43</v>
      </c>
      <c r="AD12" s="24">
        <f>VLOOKUP($C12,'[3]LA - by responsible org'!$D$14:$I$170,6,FALSE)</f>
        <v>422</v>
      </c>
      <c r="AE12" s="24">
        <f>VLOOKUP($C12,'[4]LA - by responsible org'!$D$14:$I$170,3,FALSE)</f>
        <v>214</v>
      </c>
      <c r="AF12" s="24">
        <f>VLOOKUP($C12,'[4]LA - by responsible org'!$D$14:$I$170,4,FALSE)</f>
        <v>183</v>
      </c>
      <c r="AG12" s="24">
        <f>VLOOKUP($C12,'[4]LA - by responsible org'!$D$14:$I$170,5,FALSE)</f>
        <v>21</v>
      </c>
      <c r="AH12" s="24">
        <f>VLOOKUP($C12,'[4]LA - by responsible org'!$D$14:$I$170,6,FALSE)</f>
        <v>418</v>
      </c>
      <c r="AI12" s="24">
        <f>VLOOKUP($C12,'[5]LA - by responsible org'!$D$14:$I$170,3,FALSE)</f>
        <v>163</v>
      </c>
      <c r="AJ12" s="24">
        <f>VLOOKUP($C12,'[5]LA - by responsible org'!$D$14:$I$170,4,FALSE)</f>
        <v>202</v>
      </c>
      <c r="AK12" s="24">
        <f>VLOOKUP($C12,'[5]LA - by responsible org'!$D$14:$I$170,5,FALSE)</f>
        <v>19</v>
      </c>
      <c r="AL12" s="24">
        <f>VLOOKUP($C12,'[5]LA - by responsible org'!$D$14:$I$170,6,FALSE)</f>
        <v>384</v>
      </c>
      <c r="AM12" s="24">
        <f>VLOOKUP($C12,'[6]LA - by responsible org'!$D$14:$I$170,3,FALSE)</f>
        <v>126</v>
      </c>
      <c r="AN12" s="24">
        <f>VLOOKUP($C12,'[6]LA - by responsible org'!$D$14:$I$170,4,FALSE)</f>
        <v>218</v>
      </c>
      <c r="AO12" s="24">
        <f>VLOOKUP($C12,'[6]LA - by responsible org'!$D$14:$I$170,5,FALSE)</f>
        <v>39</v>
      </c>
      <c r="AP12" s="24">
        <f>VLOOKUP($C12,'[6]LA - by responsible org'!$D$14:$I$170,6,FALSE)</f>
        <v>383</v>
      </c>
      <c r="AQ12" s="5">
        <v>132</v>
      </c>
      <c r="AR12" s="22">
        <v>236</v>
      </c>
      <c r="AS12" s="22">
        <v>35</v>
      </c>
      <c r="AT12" s="5">
        <v>403</v>
      </c>
      <c r="AU12">
        <f>VLOOKUP($C12,'[12]LA - by responsible org'!$D$17:$I$170,3,FALSE)</f>
        <v>309</v>
      </c>
      <c r="AV12">
        <f>VLOOKUP($C12,'[12]LA - by responsible org'!$D$17:$I$170,4,FALSE)</f>
        <v>161</v>
      </c>
      <c r="AW12">
        <f>VLOOKUP($C12,'[12]LA - by responsible org'!$D$17:$I$170,5,FALSE)</f>
        <v>33</v>
      </c>
      <c r="AX12">
        <f>VLOOKUP($C12,'[12]LA - by responsible org'!$D$17:$I$170,6,FALSE)</f>
        <v>503</v>
      </c>
      <c r="AY12">
        <f>VLOOKUP($B12,'[13]LA - by responsible org'!$C$17:$I$170,4,FALSE)</f>
        <v>225</v>
      </c>
      <c r="AZ12">
        <f>VLOOKUP($B12,'[13]LA - by responsible org'!$C$17:$I$170,5,FALSE)</f>
        <v>219</v>
      </c>
      <c r="BA12">
        <f>VLOOKUP($B12,'[13]LA - by responsible org'!$C$17:$I$170,6,FALSE)</f>
        <v>28</v>
      </c>
      <c r="BB12">
        <f>VLOOKUP($B12,'[13]LA - by responsible org'!$C$17:$I$170,7,FALSE)</f>
        <v>472</v>
      </c>
      <c r="BC12">
        <f>VLOOKUP($B12,'[14]LA - by responsible org'!$C$17:$I$170,4,FALSE)</f>
        <v>204</v>
      </c>
      <c r="BD12">
        <f>VLOOKUP($B12,'[14]LA - by responsible org'!$C$17:$I$170,5,FALSE)</f>
        <v>214</v>
      </c>
      <c r="BE12">
        <f>VLOOKUP($B12,'[14]LA - by responsible org'!$C$17:$I$170,6,FALSE)</f>
        <v>136</v>
      </c>
      <c r="BF12">
        <f>VLOOKUP($B12,'[14]LA - by responsible org'!$C$17:$I$170,7,FALSE)</f>
        <v>554</v>
      </c>
    </row>
    <row r="13" spans="1:58" ht="15">
      <c r="A13" s="14" t="s">
        <v>209</v>
      </c>
      <c r="B13" s="14" t="s">
        <v>216</v>
      </c>
      <c r="C13" s="4" t="s">
        <v>217</v>
      </c>
      <c r="D13" s="4" t="s">
        <v>218</v>
      </c>
      <c r="E13" s="24" t="str">
        <f t="shared" si="0"/>
        <v>E08000001</v>
      </c>
      <c r="F13" s="25">
        <f>VLOOKUP(B13,'[7]FullDashboard'!$C$4:$I$156,7,FALSE)</f>
        <v>216200</v>
      </c>
      <c r="G13" s="24">
        <f>VLOOKUP($B13,'[8]LA - by responsible org'!$C$17:$I$170,4,FALSE)</f>
        <v>608</v>
      </c>
      <c r="H13" s="24">
        <f>VLOOKUP($B13,'[8]LA - by responsible org'!$C$17:$I$170,5,FALSE)</f>
        <v>425</v>
      </c>
      <c r="I13" s="24">
        <f>VLOOKUP($B13,'[8]LA - by responsible org'!$C$17:$I$170,6,FALSE)</f>
        <v>34</v>
      </c>
      <c r="J13" s="24">
        <f>VLOOKUP($B13,'[8]LA - by responsible org'!$C$17:$I$170,7,FALSE)</f>
        <v>1067</v>
      </c>
      <c r="K13" s="24">
        <f>VLOOKUP($B13,'[9]LA - by responsible org'!$C$17:$I$170,4,FALSE)</f>
        <v>438</v>
      </c>
      <c r="L13" s="24">
        <f>VLOOKUP($B13,'[9]LA - by responsible org'!$C$17:$I$170,5,FALSE)</f>
        <v>561</v>
      </c>
      <c r="M13" s="24">
        <f>VLOOKUP($B13,'[9]LA - by responsible org'!$C$17:$I$170,6,FALSE)</f>
        <v>25</v>
      </c>
      <c r="N13" s="24">
        <f>VLOOKUP($B13,'[9]LA - by responsible org'!$C$17:$I$170,7,FALSE)</f>
        <v>1024</v>
      </c>
      <c r="O13" s="24">
        <f>VLOOKUP($B13,'[10]LA - by responsible org'!$C$17:$I$170,4,FALSE)</f>
        <v>447</v>
      </c>
      <c r="P13" s="24">
        <f>VLOOKUP($B13,'[10]LA - by responsible org'!$C$17:$I$170,5,FALSE)</f>
        <v>367</v>
      </c>
      <c r="Q13" s="24">
        <f>VLOOKUP($B13,'[10]LA - by responsible org'!$C$17:$I$170,6,FALSE)</f>
        <v>53</v>
      </c>
      <c r="R13" s="24">
        <f>VLOOKUP($B13,'[10]LA - by responsible org'!$C$17:$I$170,7,FALSE)</f>
        <v>867</v>
      </c>
      <c r="S13" s="24">
        <f>VLOOKUP($B13,'[11]LA - by responsible org'!$C$17:$I$170,4,FALSE)</f>
        <v>512</v>
      </c>
      <c r="T13" s="24">
        <f>VLOOKUP($B13,'[11]LA - by responsible org'!$C$17:$I$170,5,FALSE)</f>
        <v>191</v>
      </c>
      <c r="U13" s="24">
        <f>VLOOKUP($B13,'[11]LA - by responsible org'!$C$17:$I$170,6,FALSE)</f>
        <v>27</v>
      </c>
      <c r="V13" s="24">
        <f>VLOOKUP($B13,'[11]LA - by responsible org'!$C$17:$I$170,7,FALSE)</f>
        <v>730</v>
      </c>
      <c r="W13" s="24">
        <f>VLOOKUP($C13,'[2]LA - by responsible org'!$D$14:$I$170,3,FALSE)</f>
        <v>478</v>
      </c>
      <c r="X13" s="24">
        <f>VLOOKUP($C13,'[2]LA - by responsible org'!$D$14:$I$170,4,FALSE)</f>
        <v>245</v>
      </c>
      <c r="Y13" s="24">
        <f>VLOOKUP($C13,'[2]LA - by responsible org'!$D$14:$I$170,5,FALSE)</f>
        <v>7</v>
      </c>
      <c r="Z13" s="24">
        <f>VLOOKUP($C13,'[2]LA - by responsible org'!$D$14:$I$170,6,FALSE)</f>
        <v>730</v>
      </c>
      <c r="AA13" s="24">
        <f>VLOOKUP($C13,'[3]LA - by responsible org'!$D$14:$I$170,3,FALSE)</f>
        <v>579</v>
      </c>
      <c r="AB13" s="24">
        <f>VLOOKUP($C13,'[3]LA - by responsible org'!$D$14:$I$170,4,FALSE)</f>
        <v>145</v>
      </c>
      <c r="AC13" s="24">
        <f>VLOOKUP($C13,'[3]LA - by responsible org'!$D$14:$I$170,5,FALSE)</f>
        <v>19</v>
      </c>
      <c r="AD13" s="24">
        <f>VLOOKUP($C13,'[3]LA - by responsible org'!$D$14:$I$170,6,FALSE)</f>
        <v>743</v>
      </c>
      <c r="AE13" s="24">
        <f>VLOOKUP($C13,'[4]LA - by responsible org'!$D$14:$I$170,3,FALSE)</f>
        <v>355</v>
      </c>
      <c r="AF13" s="24">
        <f>VLOOKUP($C13,'[4]LA - by responsible org'!$D$14:$I$170,4,FALSE)</f>
        <v>427</v>
      </c>
      <c r="AG13" s="24">
        <f>VLOOKUP($C13,'[4]LA - by responsible org'!$D$14:$I$170,5,FALSE)</f>
        <v>11</v>
      </c>
      <c r="AH13" s="24">
        <f>VLOOKUP($C13,'[4]LA - by responsible org'!$D$14:$I$170,6,FALSE)</f>
        <v>793</v>
      </c>
      <c r="AI13" s="24">
        <f>VLOOKUP($C13,'[5]LA - by responsible org'!$D$14:$I$170,3,FALSE)</f>
        <v>598</v>
      </c>
      <c r="AJ13" s="24">
        <f>VLOOKUP($C13,'[5]LA - by responsible org'!$D$14:$I$170,4,FALSE)</f>
        <v>324</v>
      </c>
      <c r="AK13" s="24">
        <f>VLOOKUP($C13,'[5]LA - by responsible org'!$D$14:$I$170,5,FALSE)</f>
        <v>21</v>
      </c>
      <c r="AL13" s="24">
        <f>VLOOKUP($C13,'[5]LA - by responsible org'!$D$14:$I$170,6,FALSE)</f>
        <v>943</v>
      </c>
      <c r="AM13" s="24">
        <f>VLOOKUP($C13,'[6]LA - by responsible org'!$D$14:$I$170,3,FALSE)</f>
        <v>619</v>
      </c>
      <c r="AN13" s="24">
        <f>VLOOKUP($C13,'[6]LA - by responsible org'!$D$14:$I$170,4,FALSE)</f>
        <v>151</v>
      </c>
      <c r="AO13" s="24">
        <f>VLOOKUP($C13,'[6]LA - by responsible org'!$D$14:$I$170,5,FALSE)</f>
        <v>12</v>
      </c>
      <c r="AP13" s="24">
        <f>VLOOKUP($C13,'[6]LA - by responsible org'!$D$14:$I$170,6,FALSE)</f>
        <v>782</v>
      </c>
      <c r="AQ13" s="5">
        <v>342</v>
      </c>
      <c r="AR13" s="22">
        <v>206</v>
      </c>
      <c r="AS13" s="22">
        <v>0</v>
      </c>
      <c r="AT13" s="5">
        <v>548</v>
      </c>
      <c r="AU13">
        <f>VLOOKUP($C13,'[12]LA - by responsible org'!$D$17:$I$170,3,FALSE)</f>
        <v>398</v>
      </c>
      <c r="AV13">
        <f>VLOOKUP($C13,'[12]LA - by responsible org'!$D$17:$I$170,4,FALSE)</f>
        <v>211</v>
      </c>
      <c r="AW13">
        <f>VLOOKUP($C13,'[12]LA - by responsible org'!$D$17:$I$170,5,FALSE)</f>
        <v>16</v>
      </c>
      <c r="AX13">
        <f>VLOOKUP($C13,'[12]LA - by responsible org'!$D$17:$I$170,6,FALSE)</f>
        <v>625</v>
      </c>
      <c r="AY13">
        <f>VLOOKUP($B13,'[13]LA - by responsible org'!$C$17:$I$170,4,FALSE)</f>
        <v>533</v>
      </c>
      <c r="AZ13">
        <f>VLOOKUP($B13,'[13]LA - by responsible org'!$C$17:$I$170,5,FALSE)</f>
        <v>276</v>
      </c>
      <c r="BA13">
        <f>VLOOKUP($B13,'[13]LA - by responsible org'!$C$17:$I$170,6,FALSE)</f>
        <v>110</v>
      </c>
      <c r="BB13">
        <f>VLOOKUP($B13,'[13]LA - by responsible org'!$C$17:$I$170,7,FALSE)</f>
        <v>919</v>
      </c>
      <c r="BC13">
        <f>VLOOKUP($B13,'[14]LA - by responsible org'!$C$17:$I$170,4,FALSE)</f>
        <v>701</v>
      </c>
      <c r="BD13">
        <f>VLOOKUP($B13,'[14]LA - by responsible org'!$C$17:$I$170,5,FALSE)</f>
        <v>284</v>
      </c>
      <c r="BE13">
        <f>VLOOKUP($B13,'[14]LA - by responsible org'!$C$17:$I$170,6,FALSE)</f>
        <v>89</v>
      </c>
      <c r="BF13">
        <f>VLOOKUP($B13,'[14]LA - by responsible org'!$C$17:$I$170,7,FALSE)</f>
        <v>1074</v>
      </c>
    </row>
    <row r="14" spans="1:58" ht="15">
      <c r="A14" s="14" t="s">
        <v>337</v>
      </c>
      <c r="B14" s="14" t="s">
        <v>341</v>
      </c>
      <c r="C14" s="4" t="s">
        <v>342</v>
      </c>
      <c r="D14" s="4" t="s">
        <v>343</v>
      </c>
      <c r="E14" s="24" t="str">
        <f t="shared" si="0"/>
        <v>E06000028</v>
      </c>
      <c r="F14" s="25">
        <f>VLOOKUP(B14,'[7]FullDashboard'!$C$4:$I$156,7,FALSE)</f>
        <v>162100</v>
      </c>
      <c r="G14" s="24">
        <f>VLOOKUP($B14,'[8]LA - by responsible org'!$C$17:$I$170,4,FALSE)</f>
        <v>425</v>
      </c>
      <c r="H14" s="24">
        <f>VLOOKUP($B14,'[8]LA - by responsible org'!$C$17:$I$170,5,FALSE)</f>
        <v>139</v>
      </c>
      <c r="I14" s="24">
        <f>VLOOKUP($B14,'[8]LA - by responsible org'!$C$17:$I$170,6,FALSE)</f>
        <v>39</v>
      </c>
      <c r="J14" s="24">
        <f>VLOOKUP($B14,'[8]LA - by responsible org'!$C$17:$I$170,7,FALSE)</f>
        <v>603</v>
      </c>
      <c r="K14" s="24">
        <f>VLOOKUP($B14,'[9]LA - by responsible org'!$C$17:$I$170,4,FALSE)</f>
        <v>504</v>
      </c>
      <c r="L14" s="24">
        <f>VLOOKUP($B14,'[9]LA - by responsible org'!$C$17:$I$170,5,FALSE)</f>
        <v>157</v>
      </c>
      <c r="M14" s="24">
        <f>VLOOKUP($B14,'[9]LA - by responsible org'!$C$17:$I$170,6,FALSE)</f>
        <v>161</v>
      </c>
      <c r="N14" s="24">
        <f>VLOOKUP($B14,'[9]LA - by responsible org'!$C$17:$I$170,7,FALSE)</f>
        <v>822</v>
      </c>
      <c r="O14" s="24">
        <f>VLOOKUP($B14,'[10]LA - by responsible org'!$C$17:$I$170,4,FALSE)</f>
        <v>723</v>
      </c>
      <c r="P14" s="24">
        <f>VLOOKUP($B14,'[10]LA - by responsible org'!$C$17:$I$170,5,FALSE)</f>
        <v>133</v>
      </c>
      <c r="Q14" s="24">
        <f>VLOOKUP($B14,'[10]LA - by responsible org'!$C$17:$I$170,6,FALSE)</f>
        <v>194</v>
      </c>
      <c r="R14" s="24">
        <f>VLOOKUP($B14,'[10]LA - by responsible org'!$C$17:$I$170,7,FALSE)</f>
        <v>1050</v>
      </c>
      <c r="S14" s="24">
        <f>VLOOKUP($B14,'[11]LA - by responsible org'!$C$17:$I$170,4,FALSE)</f>
        <v>506</v>
      </c>
      <c r="T14" s="24">
        <f>VLOOKUP($B14,'[11]LA - by responsible org'!$C$17:$I$170,5,FALSE)</f>
        <v>105</v>
      </c>
      <c r="U14" s="24">
        <f>VLOOKUP($B14,'[11]LA - by responsible org'!$C$17:$I$170,6,FALSE)</f>
        <v>160</v>
      </c>
      <c r="V14" s="24">
        <f>VLOOKUP($B14,'[11]LA - by responsible org'!$C$17:$I$170,7,FALSE)</f>
        <v>771</v>
      </c>
      <c r="W14" s="24">
        <f>VLOOKUP($C14,'[2]LA - by responsible org'!$D$14:$I$170,3,FALSE)</f>
        <v>393</v>
      </c>
      <c r="X14" s="24">
        <f>VLOOKUP($C14,'[2]LA - by responsible org'!$D$14:$I$170,4,FALSE)</f>
        <v>109</v>
      </c>
      <c r="Y14" s="24">
        <f>VLOOKUP($C14,'[2]LA - by responsible org'!$D$14:$I$170,5,FALSE)</f>
        <v>109</v>
      </c>
      <c r="Z14" s="24">
        <f>VLOOKUP($C14,'[2]LA - by responsible org'!$D$14:$I$170,6,FALSE)</f>
        <v>611</v>
      </c>
      <c r="AA14" s="24">
        <f>VLOOKUP($C14,'[3]LA - by responsible org'!$D$14:$I$170,3,FALSE)</f>
        <v>654</v>
      </c>
      <c r="AB14" s="24">
        <f>VLOOKUP($C14,'[3]LA - by responsible org'!$D$14:$I$170,4,FALSE)</f>
        <v>97</v>
      </c>
      <c r="AC14" s="24">
        <f>VLOOKUP($C14,'[3]LA - by responsible org'!$D$14:$I$170,5,FALSE)</f>
        <v>93</v>
      </c>
      <c r="AD14" s="24">
        <f>VLOOKUP($C14,'[3]LA - by responsible org'!$D$14:$I$170,6,FALSE)</f>
        <v>844</v>
      </c>
      <c r="AE14" s="24">
        <f>VLOOKUP($C14,'[4]LA - by responsible org'!$D$14:$I$170,3,FALSE)</f>
        <v>488</v>
      </c>
      <c r="AF14" s="24">
        <f>VLOOKUP($C14,'[4]LA - by responsible org'!$D$14:$I$170,4,FALSE)</f>
        <v>104</v>
      </c>
      <c r="AG14" s="24">
        <f>VLOOKUP($C14,'[4]LA - by responsible org'!$D$14:$I$170,5,FALSE)</f>
        <v>89</v>
      </c>
      <c r="AH14" s="24">
        <f>VLOOKUP($C14,'[4]LA - by responsible org'!$D$14:$I$170,6,FALSE)</f>
        <v>681</v>
      </c>
      <c r="AI14" s="24">
        <f>VLOOKUP($C14,'[5]LA - by responsible org'!$D$14:$I$170,3,FALSE)</f>
        <v>666</v>
      </c>
      <c r="AJ14" s="24">
        <f>VLOOKUP($C14,'[5]LA - by responsible org'!$D$14:$I$170,4,FALSE)</f>
        <v>61</v>
      </c>
      <c r="AK14" s="24">
        <f>VLOOKUP($C14,'[5]LA - by responsible org'!$D$14:$I$170,5,FALSE)</f>
        <v>50</v>
      </c>
      <c r="AL14" s="24">
        <f>VLOOKUP($C14,'[5]LA - by responsible org'!$D$14:$I$170,6,FALSE)</f>
        <v>777</v>
      </c>
      <c r="AM14" s="24">
        <f>VLOOKUP($C14,'[6]LA - by responsible org'!$D$14:$I$170,3,FALSE)</f>
        <v>616</v>
      </c>
      <c r="AN14" s="24">
        <f>VLOOKUP($C14,'[6]LA - by responsible org'!$D$14:$I$170,4,FALSE)</f>
        <v>24</v>
      </c>
      <c r="AO14" s="24">
        <f>VLOOKUP($C14,'[6]LA - by responsible org'!$D$14:$I$170,5,FALSE)</f>
        <v>33</v>
      </c>
      <c r="AP14" s="24">
        <f>VLOOKUP($C14,'[6]LA - by responsible org'!$D$14:$I$170,6,FALSE)</f>
        <v>673</v>
      </c>
      <c r="AQ14" s="5">
        <v>670</v>
      </c>
      <c r="AR14" s="22">
        <v>15</v>
      </c>
      <c r="AS14" s="22">
        <v>70</v>
      </c>
      <c r="AT14" s="5">
        <v>755</v>
      </c>
      <c r="AU14">
        <f>VLOOKUP($C14,'[12]LA - by responsible org'!$D$17:$I$170,3,FALSE)</f>
        <v>604</v>
      </c>
      <c r="AV14">
        <f>VLOOKUP($C14,'[12]LA - by responsible org'!$D$17:$I$170,4,FALSE)</f>
        <v>77</v>
      </c>
      <c r="AW14">
        <f>VLOOKUP($C14,'[12]LA - by responsible org'!$D$17:$I$170,5,FALSE)</f>
        <v>59</v>
      </c>
      <c r="AX14">
        <f>VLOOKUP($C14,'[12]LA - by responsible org'!$D$17:$I$170,6,FALSE)</f>
        <v>740</v>
      </c>
      <c r="AY14">
        <f>VLOOKUP($B14,'[13]LA - by responsible org'!$C$17:$I$170,4,FALSE)</f>
        <v>635</v>
      </c>
      <c r="AZ14">
        <f>VLOOKUP($B14,'[13]LA - by responsible org'!$C$17:$I$170,5,FALSE)</f>
        <v>44</v>
      </c>
      <c r="BA14">
        <f>VLOOKUP($B14,'[13]LA - by responsible org'!$C$17:$I$170,6,FALSE)</f>
        <v>79</v>
      </c>
      <c r="BB14">
        <f>VLOOKUP($B14,'[13]LA - by responsible org'!$C$17:$I$170,7,FALSE)</f>
        <v>758</v>
      </c>
      <c r="BC14">
        <f>VLOOKUP($B14,'[14]LA - by responsible org'!$C$17:$I$170,4,FALSE)</f>
        <v>536</v>
      </c>
      <c r="BD14">
        <f>VLOOKUP($B14,'[14]LA - by responsible org'!$C$17:$I$170,5,FALSE)</f>
        <v>104</v>
      </c>
      <c r="BE14">
        <f>VLOOKUP($B14,'[14]LA - by responsible org'!$C$17:$I$170,6,FALSE)</f>
        <v>103</v>
      </c>
      <c r="BF14">
        <f>VLOOKUP($B14,'[14]LA - by responsible org'!$C$17:$I$170,7,FALSE)</f>
        <v>743</v>
      </c>
    </row>
    <row r="15" spans="1:58" ht="15">
      <c r="A15" s="14" t="s">
        <v>279</v>
      </c>
      <c r="B15" s="14" t="s">
        <v>280</v>
      </c>
      <c r="C15" s="4" t="s">
        <v>281</v>
      </c>
      <c r="D15" s="4" t="s">
        <v>282</v>
      </c>
      <c r="E15" s="24" t="str">
        <f t="shared" si="0"/>
        <v>E06000036</v>
      </c>
      <c r="F15" s="25">
        <f>VLOOKUP(B15,'[7]FullDashboard'!$C$4:$I$156,7,FALSE)</f>
        <v>91300</v>
      </c>
      <c r="G15" s="24">
        <f>VLOOKUP($B15,'[8]LA - by responsible org'!$C$17:$I$170,4,FALSE)</f>
        <v>294</v>
      </c>
      <c r="H15" s="24">
        <f>VLOOKUP($B15,'[8]LA - by responsible org'!$C$17:$I$170,5,FALSE)</f>
        <v>89</v>
      </c>
      <c r="I15" s="24">
        <f>VLOOKUP($B15,'[8]LA - by responsible org'!$C$17:$I$170,6,FALSE)</f>
        <v>214</v>
      </c>
      <c r="J15" s="24">
        <f>VLOOKUP($B15,'[8]LA - by responsible org'!$C$17:$I$170,7,FALSE)</f>
        <v>597</v>
      </c>
      <c r="K15" s="24">
        <f>VLOOKUP($B15,'[9]LA - by responsible org'!$C$17:$I$170,4,FALSE)</f>
        <v>243</v>
      </c>
      <c r="L15" s="24">
        <f>VLOOKUP($B15,'[9]LA - by responsible org'!$C$17:$I$170,5,FALSE)</f>
        <v>119</v>
      </c>
      <c r="M15" s="24">
        <f>VLOOKUP($B15,'[9]LA - by responsible org'!$C$17:$I$170,6,FALSE)</f>
        <v>120</v>
      </c>
      <c r="N15" s="24">
        <f>VLOOKUP($B15,'[9]LA - by responsible org'!$C$17:$I$170,7,FALSE)</f>
        <v>482</v>
      </c>
      <c r="O15" s="24">
        <f>VLOOKUP($B15,'[10]LA - by responsible org'!$C$17:$I$170,4,FALSE)</f>
        <v>207</v>
      </c>
      <c r="P15" s="24">
        <f>VLOOKUP($B15,'[10]LA - by responsible org'!$C$17:$I$170,5,FALSE)</f>
        <v>99</v>
      </c>
      <c r="Q15" s="24">
        <f>VLOOKUP($B15,'[10]LA - by responsible org'!$C$17:$I$170,6,FALSE)</f>
        <v>74</v>
      </c>
      <c r="R15" s="24">
        <f>VLOOKUP($B15,'[10]LA - by responsible org'!$C$17:$I$170,7,FALSE)</f>
        <v>380</v>
      </c>
      <c r="S15" s="24">
        <f>VLOOKUP($B15,'[11]LA - by responsible org'!$C$17:$I$170,4,FALSE)</f>
        <v>215</v>
      </c>
      <c r="T15" s="24">
        <f>VLOOKUP($B15,'[11]LA - by responsible org'!$C$17:$I$170,5,FALSE)</f>
        <v>93</v>
      </c>
      <c r="U15" s="24">
        <f>VLOOKUP($B15,'[11]LA - by responsible org'!$C$17:$I$170,6,FALSE)</f>
        <v>105</v>
      </c>
      <c r="V15" s="24">
        <f>VLOOKUP($B15,'[11]LA - by responsible org'!$C$17:$I$170,7,FALSE)</f>
        <v>413</v>
      </c>
      <c r="W15" s="24">
        <f>VLOOKUP($C15,'[2]LA - by responsible org'!$D$14:$I$170,3,FALSE)</f>
        <v>170</v>
      </c>
      <c r="X15" s="24">
        <f>VLOOKUP($C15,'[2]LA - by responsible org'!$D$14:$I$170,4,FALSE)</f>
        <v>165</v>
      </c>
      <c r="Y15" s="24">
        <f>VLOOKUP($C15,'[2]LA - by responsible org'!$D$14:$I$170,5,FALSE)</f>
        <v>69</v>
      </c>
      <c r="Z15" s="24">
        <f>VLOOKUP($C15,'[2]LA - by responsible org'!$D$14:$I$170,6,FALSE)</f>
        <v>404</v>
      </c>
      <c r="AA15" s="24">
        <f>VLOOKUP($C15,'[3]LA - by responsible org'!$D$14:$I$170,3,FALSE)</f>
        <v>170</v>
      </c>
      <c r="AB15" s="24">
        <f>VLOOKUP($C15,'[3]LA - by responsible org'!$D$14:$I$170,4,FALSE)</f>
        <v>330</v>
      </c>
      <c r="AC15" s="24">
        <f>VLOOKUP($C15,'[3]LA - by responsible org'!$D$14:$I$170,5,FALSE)</f>
        <v>133</v>
      </c>
      <c r="AD15" s="24">
        <f>VLOOKUP($C15,'[3]LA - by responsible org'!$D$14:$I$170,6,FALSE)</f>
        <v>633</v>
      </c>
      <c r="AE15" s="24">
        <f>VLOOKUP($C15,'[4]LA - by responsible org'!$D$14:$I$170,3,FALSE)</f>
        <v>161</v>
      </c>
      <c r="AF15" s="24">
        <f>VLOOKUP($C15,'[4]LA - by responsible org'!$D$14:$I$170,4,FALSE)</f>
        <v>155</v>
      </c>
      <c r="AG15" s="24">
        <f>VLOOKUP($C15,'[4]LA - by responsible org'!$D$14:$I$170,5,FALSE)</f>
        <v>102</v>
      </c>
      <c r="AH15" s="24">
        <f>VLOOKUP($C15,'[4]LA - by responsible org'!$D$14:$I$170,6,FALSE)</f>
        <v>418</v>
      </c>
      <c r="AI15" s="24">
        <f>VLOOKUP($C15,'[5]LA - by responsible org'!$D$14:$I$170,3,FALSE)</f>
        <v>162</v>
      </c>
      <c r="AJ15" s="24">
        <f>VLOOKUP($C15,'[5]LA - by responsible org'!$D$14:$I$170,4,FALSE)</f>
        <v>165</v>
      </c>
      <c r="AK15" s="24">
        <f>VLOOKUP($C15,'[5]LA - by responsible org'!$D$14:$I$170,5,FALSE)</f>
        <v>72</v>
      </c>
      <c r="AL15" s="24">
        <f>VLOOKUP($C15,'[5]LA - by responsible org'!$D$14:$I$170,6,FALSE)</f>
        <v>399</v>
      </c>
      <c r="AM15" s="24">
        <f>VLOOKUP($C15,'[6]LA - by responsible org'!$D$14:$I$170,3,FALSE)</f>
        <v>185</v>
      </c>
      <c r="AN15" s="24">
        <f>VLOOKUP($C15,'[6]LA - by responsible org'!$D$14:$I$170,4,FALSE)</f>
        <v>179</v>
      </c>
      <c r="AO15" s="24">
        <f>VLOOKUP($C15,'[6]LA - by responsible org'!$D$14:$I$170,5,FALSE)</f>
        <v>48</v>
      </c>
      <c r="AP15" s="24">
        <f>VLOOKUP($C15,'[6]LA - by responsible org'!$D$14:$I$170,6,FALSE)</f>
        <v>412</v>
      </c>
      <c r="AQ15" s="5">
        <v>214</v>
      </c>
      <c r="AR15" s="22">
        <v>103</v>
      </c>
      <c r="AS15" s="22">
        <v>90</v>
      </c>
      <c r="AT15" s="5">
        <v>407</v>
      </c>
      <c r="AU15">
        <f>VLOOKUP($C15,'[12]LA - by responsible org'!$D$17:$I$170,3,FALSE)</f>
        <v>179</v>
      </c>
      <c r="AV15">
        <f>VLOOKUP($C15,'[12]LA - by responsible org'!$D$17:$I$170,4,FALSE)</f>
        <v>128</v>
      </c>
      <c r="AW15">
        <f>VLOOKUP($C15,'[12]LA - by responsible org'!$D$17:$I$170,5,FALSE)</f>
        <v>23</v>
      </c>
      <c r="AX15">
        <f>VLOOKUP($C15,'[12]LA - by responsible org'!$D$17:$I$170,6,FALSE)</f>
        <v>330</v>
      </c>
      <c r="AY15">
        <f>VLOOKUP($B15,'[13]LA - by responsible org'!$C$17:$I$170,4,FALSE)</f>
        <v>200</v>
      </c>
      <c r="AZ15">
        <f>VLOOKUP($B15,'[13]LA - by responsible org'!$C$17:$I$170,5,FALSE)</f>
        <v>118</v>
      </c>
      <c r="BA15">
        <f>VLOOKUP($B15,'[13]LA - by responsible org'!$C$17:$I$170,6,FALSE)</f>
        <v>45</v>
      </c>
      <c r="BB15">
        <f>VLOOKUP($B15,'[13]LA - by responsible org'!$C$17:$I$170,7,FALSE)</f>
        <v>363</v>
      </c>
      <c r="BC15">
        <f>VLOOKUP($B15,'[14]LA - by responsible org'!$C$17:$I$170,4,FALSE)</f>
        <v>161</v>
      </c>
      <c r="BD15">
        <f>VLOOKUP($B15,'[14]LA - by responsible org'!$C$17:$I$170,5,FALSE)</f>
        <v>141</v>
      </c>
      <c r="BE15">
        <f>VLOOKUP($B15,'[14]LA - by responsible org'!$C$17:$I$170,6,FALSE)</f>
        <v>77</v>
      </c>
      <c r="BF15">
        <f>VLOOKUP($B15,'[14]LA - by responsible org'!$C$17:$I$170,7,FALSE)</f>
        <v>379</v>
      </c>
    </row>
    <row r="16" spans="1:58" ht="15">
      <c r="A16" s="14" t="s">
        <v>426</v>
      </c>
      <c r="B16" s="14" t="s">
        <v>430</v>
      </c>
      <c r="C16" s="4" t="s">
        <v>431</v>
      </c>
      <c r="D16" s="4" t="s">
        <v>432</v>
      </c>
      <c r="E16" s="24" t="str">
        <f t="shared" si="0"/>
        <v>E08000032</v>
      </c>
      <c r="F16" s="25">
        <f>VLOOKUP(B16,'[7]FullDashboard'!$C$4:$I$156,7,FALSE)</f>
        <v>393100</v>
      </c>
      <c r="G16" s="24">
        <f>VLOOKUP($B16,'[8]LA - by responsible org'!$C$17:$I$170,4,FALSE)</f>
        <v>268</v>
      </c>
      <c r="H16" s="24">
        <f>VLOOKUP($B16,'[8]LA - by responsible org'!$C$17:$I$170,5,FALSE)</f>
        <v>448</v>
      </c>
      <c r="I16" s="24">
        <f>VLOOKUP($B16,'[8]LA - by responsible org'!$C$17:$I$170,6,FALSE)</f>
        <v>0</v>
      </c>
      <c r="J16" s="24">
        <f>VLOOKUP($B16,'[8]LA - by responsible org'!$C$17:$I$170,7,FALSE)</f>
        <v>716</v>
      </c>
      <c r="K16" s="24">
        <f>VLOOKUP($B16,'[9]LA - by responsible org'!$C$17:$I$170,4,FALSE)</f>
        <v>231</v>
      </c>
      <c r="L16" s="24">
        <f>VLOOKUP($B16,'[9]LA - by responsible org'!$C$17:$I$170,5,FALSE)</f>
        <v>270</v>
      </c>
      <c r="M16" s="24">
        <f>VLOOKUP($B16,'[9]LA - by responsible org'!$C$17:$I$170,6,FALSE)</f>
        <v>4</v>
      </c>
      <c r="N16" s="24">
        <f>VLOOKUP($B16,'[9]LA - by responsible org'!$C$17:$I$170,7,FALSE)</f>
        <v>505</v>
      </c>
      <c r="O16" s="24">
        <f>VLOOKUP($B16,'[10]LA - by responsible org'!$C$17:$I$170,4,FALSE)</f>
        <v>164</v>
      </c>
      <c r="P16" s="24">
        <f>VLOOKUP($B16,'[10]LA - by responsible org'!$C$17:$I$170,5,FALSE)</f>
        <v>229</v>
      </c>
      <c r="Q16" s="24">
        <f>VLOOKUP($B16,'[10]LA - by responsible org'!$C$17:$I$170,6,FALSE)</f>
        <v>3</v>
      </c>
      <c r="R16" s="24">
        <f>VLOOKUP($B16,'[10]LA - by responsible org'!$C$17:$I$170,7,FALSE)</f>
        <v>396</v>
      </c>
      <c r="S16" s="24">
        <f>VLOOKUP($B16,'[11]LA - by responsible org'!$C$17:$I$170,4,FALSE)</f>
        <v>235</v>
      </c>
      <c r="T16" s="24">
        <f>VLOOKUP($B16,'[11]LA - by responsible org'!$C$17:$I$170,5,FALSE)</f>
        <v>155</v>
      </c>
      <c r="U16" s="24">
        <f>VLOOKUP($B16,'[11]LA - by responsible org'!$C$17:$I$170,6,FALSE)</f>
        <v>0</v>
      </c>
      <c r="V16" s="24">
        <f>VLOOKUP($B16,'[11]LA - by responsible org'!$C$17:$I$170,7,FALSE)</f>
        <v>390</v>
      </c>
      <c r="W16" s="24">
        <f>VLOOKUP($C16,'[2]LA - by responsible org'!$D$14:$I$170,3,FALSE)</f>
        <v>311</v>
      </c>
      <c r="X16" s="24">
        <f>VLOOKUP($C16,'[2]LA - by responsible org'!$D$14:$I$170,4,FALSE)</f>
        <v>107</v>
      </c>
      <c r="Y16" s="24">
        <f>VLOOKUP($C16,'[2]LA - by responsible org'!$D$14:$I$170,5,FALSE)</f>
        <v>0</v>
      </c>
      <c r="Z16" s="24">
        <f>VLOOKUP($C16,'[2]LA - by responsible org'!$D$14:$I$170,6,FALSE)</f>
        <v>418</v>
      </c>
      <c r="AA16" s="24">
        <f>VLOOKUP($C16,'[3]LA - by responsible org'!$D$14:$I$170,3,FALSE)</f>
        <v>412</v>
      </c>
      <c r="AB16" s="24">
        <f>VLOOKUP($C16,'[3]LA - by responsible org'!$D$14:$I$170,4,FALSE)</f>
        <v>70</v>
      </c>
      <c r="AC16" s="24">
        <f>VLOOKUP($C16,'[3]LA - by responsible org'!$D$14:$I$170,5,FALSE)</f>
        <v>0</v>
      </c>
      <c r="AD16" s="24">
        <f>VLOOKUP($C16,'[3]LA - by responsible org'!$D$14:$I$170,6,FALSE)</f>
        <v>482</v>
      </c>
      <c r="AE16" s="24">
        <f>VLOOKUP($C16,'[4]LA - by responsible org'!$D$14:$I$170,3,FALSE)</f>
        <v>284</v>
      </c>
      <c r="AF16" s="24">
        <f>VLOOKUP($C16,'[4]LA - by responsible org'!$D$14:$I$170,4,FALSE)</f>
        <v>64</v>
      </c>
      <c r="AG16" s="24">
        <f>VLOOKUP($C16,'[4]LA - by responsible org'!$D$14:$I$170,5,FALSE)</f>
        <v>0</v>
      </c>
      <c r="AH16" s="24">
        <f>VLOOKUP($C16,'[4]LA - by responsible org'!$D$14:$I$170,6,FALSE)</f>
        <v>348</v>
      </c>
      <c r="AI16" s="24">
        <f>VLOOKUP($C16,'[5]LA - by responsible org'!$D$14:$I$170,3,FALSE)</f>
        <v>164</v>
      </c>
      <c r="AJ16" s="24">
        <f>VLOOKUP($C16,'[5]LA - by responsible org'!$D$14:$I$170,4,FALSE)</f>
        <v>60</v>
      </c>
      <c r="AK16" s="24">
        <f>VLOOKUP($C16,'[5]LA - by responsible org'!$D$14:$I$170,5,FALSE)</f>
        <v>0</v>
      </c>
      <c r="AL16" s="24">
        <f>VLOOKUP($C16,'[5]LA - by responsible org'!$D$14:$I$170,6,FALSE)</f>
        <v>224</v>
      </c>
      <c r="AM16" s="24">
        <f>VLOOKUP($C16,'[6]LA - by responsible org'!$D$14:$I$170,3,FALSE)</f>
        <v>171</v>
      </c>
      <c r="AN16" s="24">
        <f>VLOOKUP($C16,'[6]LA - by responsible org'!$D$14:$I$170,4,FALSE)</f>
        <v>98</v>
      </c>
      <c r="AO16" s="24">
        <f>VLOOKUP($C16,'[6]LA - by responsible org'!$D$14:$I$170,5,FALSE)</f>
        <v>11</v>
      </c>
      <c r="AP16" s="24">
        <f>VLOOKUP($C16,'[6]LA - by responsible org'!$D$14:$I$170,6,FALSE)</f>
        <v>280</v>
      </c>
      <c r="AQ16" s="5">
        <v>315</v>
      </c>
      <c r="AR16" s="22">
        <v>130</v>
      </c>
      <c r="AS16" s="22">
        <v>36</v>
      </c>
      <c r="AT16" s="5">
        <v>481</v>
      </c>
      <c r="AU16">
        <f>VLOOKUP($C16,'[12]LA - by responsible org'!$D$17:$I$170,3,FALSE)</f>
        <v>320</v>
      </c>
      <c r="AV16">
        <f>VLOOKUP($C16,'[12]LA - by responsible org'!$D$17:$I$170,4,FALSE)</f>
        <v>181</v>
      </c>
      <c r="AW16">
        <f>VLOOKUP($C16,'[12]LA - by responsible org'!$D$17:$I$170,5,FALSE)</f>
        <v>30</v>
      </c>
      <c r="AX16">
        <f>VLOOKUP($C16,'[12]LA - by responsible org'!$D$17:$I$170,6,FALSE)</f>
        <v>531</v>
      </c>
      <c r="AY16">
        <f>VLOOKUP($B16,'[13]LA - by responsible org'!$C$17:$I$170,4,FALSE)</f>
        <v>381</v>
      </c>
      <c r="AZ16">
        <f>VLOOKUP($B16,'[13]LA - by responsible org'!$C$17:$I$170,5,FALSE)</f>
        <v>195</v>
      </c>
      <c r="BA16">
        <f>VLOOKUP($B16,'[13]LA - by responsible org'!$C$17:$I$170,6,FALSE)</f>
        <v>0</v>
      </c>
      <c r="BB16">
        <f>VLOOKUP($B16,'[13]LA - by responsible org'!$C$17:$I$170,7,FALSE)</f>
        <v>576</v>
      </c>
      <c r="BC16">
        <f>VLOOKUP($B16,'[14]LA - by responsible org'!$C$17:$I$170,4,FALSE)</f>
        <v>466</v>
      </c>
      <c r="BD16">
        <f>VLOOKUP($B16,'[14]LA - by responsible org'!$C$17:$I$170,5,FALSE)</f>
        <v>130</v>
      </c>
      <c r="BE16">
        <f>VLOOKUP($B16,'[14]LA - by responsible org'!$C$17:$I$170,6,FALSE)</f>
        <v>9</v>
      </c>
      <c r="BF16">
        <f>VLOOKUP($B16,'[14]LA - by responsible org'!$C$17:$I$170,7,FALSE)</f>
        <v>605</v>
      </c>
    </row>
    <row r="17" spans="1:58" ht="15">
      <c r="A17" s="14" t="s">
        <v>72</v>
      </c>
      <c r="B17" s="14" t="s">
        <v>82</v>
      </c>
      <c r="C17" s="4" t="s">
        <v>83</v>
      </c>
      <c r="D17" s="4" t="s">
        <v>84</v>
      </c>
      <c r="E17" s="24" t="str">
        <f t="shared" si="0"/>
        <v>E09000005</v>
      </c>
      <c r="F17" s="25">
        <f>VLOOKUP(B17,'[7]FullDashboard'!$C$4:$I$156,7,FALSE)</f>
        <v>251700</v>
      </c>
      <c r="G17" s="24">
        <f>VLOOKUP($B17,'[8]LA - by responsible org'!$C$17:$I$170,4,FALSE)</f>
        <v>426</v>
      </c>
      <c r="H17" s="24">
        <f>VLOOKUP($B17,'[8]LA - by responsible org'!$C$17:$I$170,5,FALSE)</f>
        <v>393</v>
      </c>
      <c r="I17" s="24">
        <f>VLOOKUP($B17,'[8]LA - by responsible org'!$C$17:$I$170,6,FALSE)</f>
        <v>14</v>
      </c>
      <c r="J17" s="24">
        <f>VLOOKUP($B17,'[8]LA - by responsible org'!$C$17:$I$170,7,FALSE)</f>
        <v>833</v>
      </c>
      <c r="K17" s="24">
        <f>VLOOKUP($B17,'[9]LA - by responsible org'!$C$17:$I$170,4,FALSE)</f>
        <v>347</v>
      </c>
      <c r="L17" s="24">
        <f>VLOOKUP($B17,'[9]LA - by responsible org'!$C$17:$I$170,5,FALSE)</f>
        <v>272</v>
      </c>
      <c r="M17" s="24">
        <f>VLOOKUP($B17,'[9]LA - by responsible org'!$C$17:$I$170,6,FALSE)</f>
        <v>104</v>
      </c>
      <c r="N17" s="24">
        <f>VLOOKUP($B17,'[9]LA - by responsible org'!$C$17:$I$170,7,FALSE)</f>
        <v>723</v>
      </c>
      <c r="O17" s="24">
        <f>VLOOKUP($B17,'[10]LA - by responsible org'!$C$17:$I$170,4,FALSE)</f>
        <v>494</v>
      </c>
      <c r="P17" s="24">
        <f>VLOOKUP($B17,'[10]LA - by responsible org'!$C$17:$I$170,5,FALSE)</f>
        <v>382</v>
      </c>
      <c r="Q17" s="24">
        <f>VLOOKUP($B17,'[10]LA - by responsible org'!$C$17:$I$170,6,FALSE)</f>
        <v>17</v>
      </c>
      <c r="R17" s="24">
        <f>VLOOKUP($B17,'[10]LA - by responsible org'!$C$17:$I$170,7,FALSE)</f>
        <v>893</v>
      </c>
      <c r="S17" s="24">
        <f>VLOOKUP($B17,'[11]LA - by responsible org'!$C$17:$I$170,4,FALSE)</f>
        <v>424</v>
      </c>
      <c r="T17" s="24">
        <f>VLOOKUP($B17,'[11]LA - by responsible org'!$C$17:$I$170,5,FALSE)</f>
        <v>266</v>
      </c>
      <c r="U17" s="24">
        <f>VLOOKUP($B17,'[11]LA - by responsible org'!$C$17:$I$170,6,FALSE)</f>
        <v>9</v>
      </c>
      <c r="V17" s="24">
        <f>VLOOKUP($B17,'[11]LA - by responsible org'!$C$17:$I$170,7,FALSE)</f>
        <v>699</v>
      </c>
      <c r="W17" s="24">
        <f>VLOOKUP($C17,'[2]LA - by responsible org'!$D$14:$I$170,3,FALSE)</f>
        <v>274</v>
      </c>
      <c r="X17" s="24">
        <f>VLOOKUP($C17,'[2]LA - by responsible org'!$D$14:$I$170,4,FALSE)</f>
        <v>353</v>
      </c>
      <c r="Y17" s="24">
        <f>VLOOKUP($C17,'[2]LA - by responsible org'!$D$14:$I$170,5,FALSE)</f>
        <v>35</v>
      </c>
      <c r="Z17" s="24">
        <f>VLOOKUP($C17,'[2]LA - by responsible org'!$D$14:$I$170,6,FALSE)</f>
        <v>662</v>
      </c>
      <c r="AA17" s="24">
        <f>VLOOKUP($C17,'[3]LA - by responsible org'!$D$14:$I$170,3,FALSE)</f>
        <v>440</v>
      </c>
      <c r="AB17" s="24">
        <f>VLOOKUP($C17,'[3]LA - by responsible org'!$D$14:$I$170,4,FALSE)</f>
        <v>286</v>
      </c>
      <c r="AC17" s="24">
        <f>VLOOKUP($C17,'[3]LA - by responsible org'!$D$14:$I$170,5,FALSE)</f>
        <v>32</v>
      </c>
      <c r="AD17" s="24">
        <f>VLOOKUP($C17,'[3]LA - by responsible org'!$D$14:$I$170,6,FALSE)</f>
        <v>758</v>
      </c>
      <c r="AE17" s="24">
        <f>VLOOKUP($C17,'[4]LA - by responsible org'!$D$14:$I$170,3,FALSE)</f>
        <v>383</v>
      </c>
      <c r="AF17" s="24">
        <f>VLOOKUP($C17,'[4]LA - by responsible org'!$D$14:$I$170,4,FALSE)</f>
        <v>302</v>
      </c>
      <c r="AG17" s="24">
        <f>VLOOKUP($C17,'[4]LA - by responsible org'!$D$14:$I$170,5,FALSE)</f>
        <v>0</v>
      </c>
      <c r="AH17" s="24">
        <f>VLOOKUP($C17,'[4]LA - by responsible org'!$D$14:$I$170,6,FALSE)</f>
        <v>685</v>
      </c>
      <c r="AI17" s="24">
        <f>VLOOKUP($C17,'[5]LA - by responsible org'!$D$14:$I$170,3,FALSE)</f>
        <v>287</v>
      </c>
      <c r="AJ17" s="24">
        <f>VLOOKUP($C17,'[5]LA - by responsible org'!$D$14:$I$170,4,FALSE)</f>
        <v>245</v>
      </c>
      <c r="AK17" s="24">
        <f>VLOOKUP($C17,'[5]LA - by responsible org'!$D$14:$I$170,5,FALSE)</f>
        <v>0</v>
      </c>
      <c r="AL17" s="24">
        <f>VLOOKUP($C17,'[5]LA - by responsible org'!$D$14:$I$170,6,FALSE)</f>
        <v>532</v>
      </c>
      <c r="AM17" s="24">
        <f>VLOOKUP($C17,'[6]LA - by responsible org'!$D$14:$I$170,3,FALSE)</f>
        <v>345</v>
      </c>
      <c r="AN17" s="24">
        <f>VLOOKUP($C17,'[6]LA - by responsible org'!$D$14:$I$170,4,FALSE)</f>
        <v>68</v>
      </c>
      <c r="AO17" s="24">
        <f>VLOOKUP($C17,'[6]LA - by responsible org'!$D$14:$I$170,5,FALSE)</f>
        <v>0</v>
      </c>
      <c r="AP17" s="24">
        <f>VLOOKUP($C17,'[6]LA - by responsible org'!$D$14:$I$170,6,FALSE)</f>
        <v>413</v>
      </c>
      <c r="AQ17" s="5">
        <v>463</v>
      </c>
      <c r="AR17" s="22">
        <v>130</v>
      </c>
      <c r="AS17" s="22">
        <v>0</v>
      </c>
      <c r="AT17" s="5">
        <v>593</v>
      </c>
      <c r="AU17">
        <f>VLOOKUP($C17,'[12]LA - by responsible org'!$D$17:$I$170,3,FALSE)</f>
        <v>373</v>
      </c>
      <c r="AV17">
        <f>VLOOKUP($C17,'[12]LA - by responsible org'!$D$17:$I$170,4,FALSE)</f>
        <v>202</v>
      </c>
      <c r="AW17">
        <f>VLOOKUP($C17,'[12]LA - by responsible org'!$D$17:$I$170,5,FALSE)</f>
        <v>0</v>
      </c>
      <c r="AX17">
        <f>VLOOKUP($C17,'[12]LA - by responsible org'!$D$17:$I$170,6,FALSE)</f>
        <v>575</v>
      </c>
      <c r="AY17">
        <f>VLOOKUP($B17,'[13]LA - by responsible org'!$C$17:$I$170,4,FALSE)</f>
        <v>358</v>
      </c>
      <c r="AZ17">
        <f>VLOOKUP($B17,'[13]LA - by responsible org'!$C$17:$I$170,5,FALSE)</f>
        <v>395</v>
      </c>
      <c r="BA17">
        <f>VLOOKUP($B17,'[13]LA - by responsible org'!$C$17:$I$170,6,FALSE)</f>
        <v>14</v>
      </c>
      <c r="BB17">
        <f>VLOOKUP($B17,'[13]LA - by responsible org'!$C$17:$I$170,7,FALSE)</f>
        <v>767</v>
      </c>
      <c r="BC17">
        <f>VLOOKUP($B17,'[14]LA - by responsible org'!$C$17:$I$170,4,FALSE)</f>
        <v>410</v>
      </c>
      <c r="BD17">
        <f>VLOOKUP($B17,'[14]LA - by responsible org'!$C$17:$I$170,5,FALSE)</f>
        <v>248</v>
      </c>
      <c r="BE17">
        <f>VLOOKUP($B17,'[14]LA - by responsible org'!$C$17:$I$170,6,FALSE)</f>
        <v>0</v>
      </c>
      <c r="BF17">
        <f>VLOOKUP($B17,'[14]LA - by responsible org'!$C$17:$I$170,7,FALSE)</f>
        <v>658</v>
      </c>
    </row>
    <row r="18" spans="1:58" ht="15">
      <c r="A18" s="14" t="s">
        <v>279</v>
      </c>
      <c r="B18" s="14" t="s">
        <v>283</v>
      </c>
      <c r="C18" s="4" t="s">
        <v>284</v>
      </c>
      <c r="D18" s="4" t="s">
        <v>285</v>
      </c>
      <c r="E18" s="24" t="str">
        <f t="shared" si="0"/>
        <v>E06000043</v>
      </c>
      <c r="F18" s="25">
        <f>VLOOKUP(B18,'[7]FullDashboard'!$C$4:$I$156,7,FALSE)</f>
        <v>237900</v>
      </c>
      <c r="G18" s="24">
        <f>VLOOKUP($B18,'[8]LA - by responsible org'!$C$17:$I$170,4,FALSE)</f>
        <v>1260</v>
      </c>
      <c r="H18" s="24">
        <f>VLOOKUP($B18,'[8]LA - by responsible org'!$C$17:$I$170,5,FALSE)</f>
        <v>181</v>
      </c>
      <c r="I18" s="24">
        <f>VLOOKUP($B18,'[8]LA - by responsible org'!$C$17:$I$170,6,FALSE)</f>
        <v>14</v>
      </c>
      <c r="J18" s="24">
        <f>VLOOKUP($B18,'[8]LA - by responsible org'!$C$17:$I$170,7,FALSE)</f>
        <v>1455</v>
      </c>
      <c r="K18" s="24">
        <f>VLOOKUP($B18,'[9]LA - by responsible org'!$C$17:$I$170,4,FALSE)</f>
        <v>1252</v>
      </c>
      <c r="L18" s="24">
        <f>VLOOKUP($B18,'[9]LA - by responsible org'!$C$17:$I$170,5,FALSE)</f>
        <v>258</v>
      </c>
      <c r="M18" s="24">
        <f>VLOOKUP($B18,'[9]LA - by responsible org'!$C$17:$I$170,6,FALSE)</f>
        <v>49</v>
      </c>
      <c r="N18" s="24">
        <f>VLOOKUP($B18,'[9]LA - by responsible org'!$C$17:$I$170,7,FALSE)</f>
        <v>1559</v>
      </c>
      <c r="O18" s="24">
        <f>VLOOKUP($B18,'[10]LA - by responsible org'!$C$17:$I$170,4,FALSE)</f>
        <v>998</v>
      </c>
      <c r="P18" s="24">
        <f>VLOOKUP($B18,'[10]LA - by responsible org'!$C$17:$I$170,5,FALSE)</f>
        <v>271</v>
      </c>
      <c r="Q18" s="24">
        <f>VLOOKUP($B18,'[10]LA - by responsible org'!$C$17:$I$170,6,FALSE)</f>
        <v>92</v>
      </c>
      <c r="R18" s="24">
        <f>VLOOKUP($B18,'[10]LA - by responsible org'!$C$17:$I$170,7,FALSE)</f>
        <v>1361</v>
      </c>
      <c r="S18" s="24">
        <f>VLOOKUP($B18,'[11]LA - by responsible org'!$C$17:$I$170,4,FALSE)</f>
        <v>1137</v>
      </c>
      <c r="T18" s="24">
        <f>VLOOKUP($B18,'[11]LA - by responsible org'!$C$17:$I$170,5,FALSE)</f>
        <v>286</v>
      </c>
      <c r="U18" s="24">
        <f>VLOOKUP($B18,'[11]LA - by responsible org'!$C$17:$I$170,6,FALSE)</f>
        <v>103</v>
      </c>
      <c r="V18" s="24">
        <f>VLOOKUP($B18,'[11]LA - by responsible org'!$C$17:$I$170,7,FALSE)</f>
        <v>1526</v>
      </c>
      <c r="W18" s="24">
        <f>VLOOKUP($C18,'[2]LA - by responsible org'!$D$14:$I$170,3,FALSE)</f>
        <v>763</v>
      </c>
      <c r="X18" s="24">
        <f>VLOOKUP($C18,'[2]LA - by responsible org'!$D$14:$I$170,4,FALSE)</f>
        <v>352</v>
      </c>
      <c r="Y18" s="24">
        <f>VLOOKUP($C18,'[2]LA - by responsible org'!$D$14:$I$170,5,FALSE)</f>
        <v>144</v>
      </c>
      <c r="Z18" s="24">
        <f>VLOOKUP($C18,'[2]LA - by responsible org'!$D$14:$I$170,6,FALSE)</f>
        <v>1259</v>
      </c>
      <c r="AA18" s="24">
        <f>VLOOKUP($C18,'[3]LA - by responsible org'!$D$14:$I$170,3,FALSE)</f>
        <v>825</v>
      </c>
      <c r="AB18" s="24">
        <f>VLOOKUP($C18,'[3]LA - by responsible org'!$D$14:$I$170,4,FALSE)</f>
        <v>400</v>
      </c>
      <c r="AC18" s="24">
        <f>VLOOKUP($C18,'[3]LA - by responsible org'!$D$14:$I$170,5,FALSE)</f>
        <v>184</v>
      </c>
      <c r="AD18" s="24">
        <f>VLOOKUP($C18,'[3]LA - by responsible org'!$D$14:$I$170,6,FALSE)</f>
        <v>1409</v>
      </c>
      <c r="AE18" s="24">
        <f>VLOOKUP($C18,'[4]LA - by responsible org'!$D$14:$I$170,3,FALSE)</f>
        <v>737</v>
      </c>
      <c r="AF18" s="24">
        <f>VLOOKUP($C18,'[4]LA - by responsible org'!$D$14:$I$170,4,FALSE)</f>
        <v>211</v>
      </c>
      <c r="AG18" s="24">
        <f>VLOOKUP($C18,'[4]LA - by responsible org'!$D$14:$I$170,5,FALSE)</f>
        <v>73</v>
      </c>
      <c r="AH18" s="24">
        <f>VLOOKUP($C18,'[4]LA - by responsible org'!$D$14:$I$170,6,FALSE)</f>
        <v>1021</v>
      </c>
      <c r="AI18" s="24">
        <f>VLOOKUP($C18,'[5]LA - by responsible org'!$D$14:$I$170,3,FALSE)</f>
        <v>560</v>
      </c>
      <c r="AJ18" s="24">
        <f>VLOOKUP($C18,'[5]LA - by responsible org'!$D$14:$I$170,4,FALSE)</f>
        <v>236</v>
      </c>
      <c r="AK18" s="24">
        <f>VLOOKUP($C18,'[5]LA - by responsible org'!$D$14:$I$170,5,FALSE)</f>
        <v>52</v>
      </c>
      <c r="AL18" s="24">
        <f>VLOOKUP($C18,'[5]LA - by responsible org'!$D$14:$I$170,6,FALSE)</f>
        <v>848</v>
      </c>
      <c r="AM18" s="24">
        <f>VLOOKUP($C18,'[6]LA - by responsible org'!$D$14:$I$170,3,FALSE)</f>
        <v>532</v>
      </c>
      <c r="AN18" s="24">
        <f>VLOOKUP($C18,'[6]LA - by responsible org'!$D$14:$I$170,4,FALSE)</f>
        <v>194</v>
      </c>
      <c r="AO18" s="24">
        <f>VLOOKUP($C18,'[6]LA - by responsible org'!$D$14:$I$170,5,FALSE)</f>
        <v>50</v>
      </c>
      <c r="AP18" s="24">
        <f>VLOOKUP($C18,'[6]LA - by responsible org'!$D$14:$I$170,6,FALSE)</f>
        <v>776</v>
      </c>
      <c r="AQ18" s="5">
        <v>719</v>
      </c>
      <c r="AR18" s="22">
        <v>152</v>
      </c>
      <c r="AS18" s="22">
        <v>193</v>
      </c>
      <c r="AT18" s="5">
        <v>1064</v>
      </c>
      <c r="AU18">
        <f>VLOOKUP($C18,'[12]LA - by responsible org'!$D$17:$I$170,3,FALSE)</f>
        <v>564</v>
      </c>
      <c r="AV18">
        <f>VLOOKUP($C18,'[12]LA - by responsible org'!$D$17:$I$170,4,FALSE)</f>
        <v>157</v>
      </c>
      <c r="AW18">
        <f>VLOOKUP($C18,'[12]LA - by responsible org'!$D$17:$I$170,5,FALSE)</f>
        <v>96</v>
      </c>
      <c r="AX18">
        <f>VLOOKUP($C18,'[12]LA - by responsible org'!$D$17:$I$170,6,FALSE)</f>
        <v>817</v>
      </c>
      <c r="AY18">
        <f>VLOOKUP($B18,'[13]LA - by responsible org'!$C$17:$I$170,4,FALSE)</f>
        <v>555</v>
      </c>
      <c r="AZ18">
        <f>VLOOKUP($B18,'[13]LA - by responsible org'!$C$17:$I$170,5,FALSE)</f>
        <v>208</v>
      </c>
      <c r="BA18">
        <f>VLOOKUP($B18,'[13]LA - by responsible org'!$C$17:$I$170,6,FALSE)</f>
        <v>158</v>
      </c>
      <c r="BB18">
        <f>VLOOKUP($B18,'[13]LA - by responsible org'!$C$17:$I$170,7,FALSE)</f>
        <v>921</v>
      </c>
      <c r="BC18">
        <f>VLOOKUP($B18,'[14]LA - by responsible org'!$C$17:$I$170,4,FALSE)</f>
        <v>518</v>
      </c>
      <c r="BD18">
        <f>VLOOKUP($B18,'[14]LA - by responsible org'!$C$17:$I$170,5,FALSE)</f>
        <v>443</v>
      </c>
      <c r="BE18">
        <f>VLOOKUP($B18,'[14]LA - by responsible org'!$C$17:$I$170,6,FALSE)</f>
        <v>199</v>
      </c>
      <c r="BF18">
        <f>VLOOKUP($B18,'[14]LA - by responsible org'!$C$17:$I$170,7,FALSE)</f>
        <v>1160</v>
      </c>
    </row>
    <row r="19" spans="1:58" ht="15">
      <c r="A19" s="14" t="s">
        <v>337</v>
      </c>
      <c r="B19" s="14" t="s">
        <v>344</v>
      </c>
      <c r="C19" s="4" t="s">
        <v>345</v>
      </c>
      <c r="D19" s="4" t="s">
        <v>346</v>
      </c>
      <c r="E19" s="24" t="str">
        <f t="shared" si="0"/>
        <v>E06000023</v>
      </c>
      <c r="F19" s="25">
        <f>VLOOKUP(B19,'[7]FullDashboard'!$C$4:$I$156,7,FALSE)</f>
        <v>360600</v>
      </c>
      <c r="G19" s="24">
        <f>VLOOKUP($B19,'[8]LA - by responsible org'!$C$17:$I$170,4,FALSE)</f>
        <v>304</v>
      </c>
      <c r="H19" s="24">
        <f>VLOOKUP($B19,'[8]LA - by responsible org'!$C$17:$I$170,5,FALSE)</f>
        <v>927</v>
      </c>
      <c r="I19" s="24">
        <f>VLOOKUP($B19,'[8]LA - by responsible org'!$C$17:$I$170,6,FALSE)</f>
        <v>327</v>
      </c>
      <c r="J19" s="24">
        <f>VLOOKUP($B19,'[8]LA - by responsible org'!$C$17:$I$170,7,FALSE)</f>
        <v>1558</v>
      </c>
      <c r="K19" s="24">
        <f>VLOOKUP($B19,'[9]LA - by responsible org'!$C$17:$I$170,4,FALSE)</f>
        <v>373</v>
      </c>
      <c r="L19" s="24">
        <f>VLOOKUP($B19,'[9]LA - by responsible org'!$C$17:$I$170,5,FALSE)</f>
        <v>781</v>
      </c>
      <c r="M19" s="24">
        <f>VLOOKUP($B19,'[9]LA - by responsible org'!$C$17:$I$170,6,FALSE)</f>
        <v>280</v>
      </c>
      <c r="N19" s="24">
        <f>VLOOKUP($B19,'[9]LA - by responsible org'!$C$17:$I$170,7,FALSE)</f>
        <v>1434</v>
      </c>
      <c r="O19" s="24">
        <f>VLOOKUP($B19,'[10]LA - by responsible org'!$C$17:$I$170,4,FALSE)</f>
        <v>368</v>
      </c>
      <c r="P19" s="24">
        <f>VLOOKUP($B19,'[10]LA - by responsible org'!$C$17:$I$170,5,FALSE)</f>
        <v>834</v>
      </c>
      <c r="Q19" s="24">
        <f>VLOOKUP($B19,'[10]LA - by responsible org'!$C$17:$I$170,6,FALSE)</f>
        <v>282</v>
      </c>
      <c r="R19" s="24">
        <f>VLOOKUP($B19,'[10]LA - by responsible org'!$C$17:$I$170,7,FALSE)</f>
        <v>1484</v>
      </c>
      <c r="S19" s="24">
        <f>VLOOKUP($B19,'[11]LA - by responsible org'!$C$17:$I$170,4,FALSE)</f>
        <v>427</v>
      </c>
      <c r="T19" s="24">
        <f>VLOOKUP($B19,'[11]LA - by responsible org'!$C$17:$I$170,5,FALSE)</f>
        <v>851</v>
      </c>
      <c r="U19" s="24">
        <f>VLOOKUP($B19,'[11]LA - by responsible org'!$C$17:$I$170,6,FALSE)</f>
        <v>413</v>
      </c>
      <c r="V19" s="24">
        <f>VLOOKUP($B19,'[11]LA - by responsible org'!$C$17:$I$170,7,FALSE)</f>
        <v>1691</v>
      </c>
      <c r="W19" s="24">
        <f>VLOOKUP($C19,'[2]LA - by responsible org'!$D$14:$I$170,3,FALSE)</f>
        <v>281</v>
      </c>
      <c r="X19" s="24">
        <f>VLOOKUP($C19,'[2]LA - by responsible org'!$D$14:$I$170,4,FALSE)</f>
        <v>686</v>
      </c>
      <c r="Y19" s="24">
        <f>VLOOKUP($C19,'[2]LA - by responsible org'!$D$14:$I$170,5,FALSE)</f>
        <v>362</v>
      </c>
      <c r="Z19" s="24">
        <f>VLOOKUP($C19,'[2]LA - by responsible org'!$D$14:$I$170,6,FALSE)</f>
        <v>1329</v>
      </c>
      <c r="AA19" s="24">
        <f>VLOOKUP($C19,'[3]LA - by responsible org'!$D$14:$I$170,3,FALSE)</f>
        <v>416</v>
      </c>
      <c r="AB19" s="24">
        <f>VLOOKUP($C19,'[3]LA - by responsible org'!$D$14:$I$170,4,FALSE)</f>
        <v>820</v>
      </c>
      <c r="AC19" s="24">
        <f>VLOOKUP($C19,'[3]LA - by responsible org'!$D$14:$I$170,5,FALSE)</f>
        <v>532</v>
      </c>
      <c r="AD19" s="24">
        <f>VLOOKUP($C19,'[3]LA - by responsible org'!$D$14:$I$170,6,FALSE)</f>
        <v>1768</v>
      </c>
      <c r="AE19" s="24">
        <f>VLOOKUP($C19,'[4]LA - by responsible org'!$D$14:$I$170,3,FALSE)</f>
        <v>459</v>
      </c>
      <c r="AF19" s="24">
        <f>VLOOKUP($C19,'[4]LA - by responsible org'!$D$14:$I$170,4,FALSE)</f>
        <v>927</v>
      </c>
      <c r="AG19" s="24">
        <f>VLOOKUP($C19,'[4]LA - by responsible org'!$D$14:$I$170,5,FALSE)</f>
        <v>256</v>
      </c>
      <c r="AH19" s="24">
        <f>VLOOKUP($C19,'[4]LA - by responsible org'!$D$14:$I$170,6,FALSE)</f>
        <v>1642</v>
      </c>
      <c r="AI19" s="24">
        <f>VLOOKUP($C19,'[5]LA - by responsible org'!$D$14:$I$170,3,FALSE)</f>
        <v>517</v>
      </c>
      <c r="AJ19" s="24">
        <f>VLOOKUP($C19,'[5]LA - by responsible org'!$D$14:$I$170,4,FALSE)</f>
        <v>885</v>
      </c>
      <c r="AK19" s="24">
        <f>VLOOKUP($C19,'[5]LA - by responsible org'!$D$14:$I$170,5,FALSE)</f>
        <v>228</v>
      </c>
      <c r="AL19" s="24">
        <f>VLOOKUP($C19,'[5]LA - by responsible org'!$D$14:$I$170,6,FALSE)</f>
        <v>1630</v>
      </c>
      <c r="AM19" s="24">
        <f>VLOOKUP($C19,'[6]LA - by responsible org'!$D$14:$I$170,3,FALSE)</f>
        <v>442</v>
      </c>
      <c r="AN19" s="24">
        <f>VLOOKUP($C19,'[6]LA - by responsible org'!$D$14:$I$170,4,FALSE)</f>
        <v>911</v>
      </c>
      <c r="AO19" s="24">
        <f>VLOOKUP($C19,'[6]LA - by responsible org'!$D$14:$I$170,5,FALSE)</f>
        <v>212</v>
      </c>
      <c r="AP19" s="24">
        <f>VLOOKUP($C19,'[6]LA - by responsible org'!$D$14:$I$170,6,FALSE)</f>
        <v>1565</v>
      </c>
      <c r="AQ19" s="5">
        <v>709</v>
      </c>
      <c r="AR19" s="22">
        <v>930</v>
      </c>
      <c r="AS19" s="22">
        <v>168</v>
      </c>
      <c r="AT19" s="5">
        <v>1807</v>
      </c>
      <c r="AU19">
        <f>VLOOKUP($C19,'[12]LA - by responsible org'!$D$17:$I$170,3,FALSE)</f>
        <v>903</v>
      </c>
      <c r="AV19">
        <f>VLOOKUP($C19,'[12]LA - by responsible org'!$D$17:$I$170,4,FALSE)</f>
        <v>1059</v>
      </c>
      <c r="AW19">
        <f>VLOOKUP($C19,'[12]LA - by responsible org'!$D$17:$I$170,5,FALSE)</f>
        <v>182</v>
      </c>
      <c r="AX19">
        <f>VLOOKUP($C19,'[12]LA - by responsible org'!$D$17:$I$170,6,FALSE)</f>
        <v>2144</v>
      </c>
      <c r="AY19">
        <f>VLOOKUP($B19,'[13]LA - by responsible org'!$C$17:$I$170,4,FALSE)</f>
        <v>641</v>
      </c>
      <c r="AZ19">
        <f>VLOOKUP($B19,'[13]LA - by responsible org'!$C$17:$I$170,5,FALSE)</f>
        <v>1141</v>
      </c>
      <c r="BA19">
        <f>VLOOKUP($B19,'[13]LA - by responsible org'!$C$17:$I$170,6,FALSE)</f>
        <v>217</v>
      </c>
      <c r="BB19">
        <f>VLOOKUP($B19,'[13]LA - by responsible org'!$C$17:$I$170,7,FALSE)</f>
        <v>1999</v>
      </c>
      <c r="BC19">
        <f>VLOOKUP($B19,'[14]LA - by responsible org'!$C$17:$I$170,4,FALSE)</f>
        <v>584</v>
      </c>
      <c r="BD19">
        <f>VLOOKUP($B19,'[14]LA - by responsible org'!$C$17:$I$170,5,FALSE)</f>
        <v>1017</v>
      </c>
      <c r="BE19">
        <f>VLOOKUP($B19,'[14]LA - by responsible org'!$C$17:$I$170,6,FALSE)</f>
        <v>318</v>
      </c>
      <c r="BF19">
        <f>VLOOKUP($B19,'[14]LA - by responsible org'!$C$17:$I$170,7,FALSE)</f>
        <v>1919</v>
      </c>
    </row>
    <row r="20" spans="1:58" ht="15">
      <c r="A20" s="14" t="s">
        <v>72</v>
      </c>
      <c r="B20" s="14" t="s">
        <v>85</v>
      </c>
      <c r="C20" s="4" t="s">
        <v>86</v>
      </c>
      <c r="D20" s="4" t="s">
        <v>87</v>
      </c>
      <c r="E20" s="24" t="str">
        <f t="shared" si="0"/>
        <v>E09000006</v>
      </c>
      <c r="F20" s="25">
        <f>VLOOKUP(B20,'[7]FullDashboard'!$C$4:$I$156,7,FALSE)</f>
        <v>253600</v>
      </c>
      <c r="G20" s="24">
        <f>VLOOKUP($B20,'[8]LA - by responsible org'!$C$17:$I$170,4,FALSE)</f>
        <v>203</v>
      </c>
      <c r="H20" s="24">
        <f>VLOOKUP($B20,'[8]LA - by responsible org'!$C$17:$I$170,5,FALSE)</f>
        <v>341</v>
      </c>
      <c r="I20" s="24">
        <f>VLOOKUP($B20,'[8]LA - by responsible org'!$C$17:$I$170,6,FALSE)</f>
        <v>21</v>
      </c>
      <c r="J20" s="24">
        <f>VLOOKUP($B20,'[8]LA - by responsible org'!$C$17:$I$170,7,FALSE)</f>
        <v>565</v>
      </c>
      <c r="K20" s="24">
        <f>VLOOKUP($B20,'[9]LA - by responsible org'!$C$17:$I$170,4,FALSE)</f>
        <v>188</v>
      </c>
      <c r="L20" s="24">
        <f>VLOOKUP($B20,'[9]LA - by responsible org'!$C$17:$I$170,5,FALSE)</f>
        <v>525</v>
      </c>
      <c r="M20" s="24">
        <f>VLOOKUP($B20,'[9]LA - by responsible org'!$C$17:$I$170,6,FALSE)</f>
        <v>42</v>
      </c>
      <c r="N20" s="24">
        <f>VLOOKUP($B20,'[9]LA - by responsible org'!$C$17:$I$170,7,FALSE)</f>
        <v>755</v>
      </c>
      <c r="O20" s="24">
        <f>VLOOKUP($B20,'[10]LA - by responsible org'!$C$17:$I$170,4,FALSE)</f>
        <v>264</v>
      </c>
      <c r="P20" s="24">
        <f>VLOOKUP($B20,'[10]LA - by responsible org'!$C$17:$I$170,5,FALSE)</f>
        <v>779</v>
      </c>
      <c r="Q20" s="24">
        <f>VLOOKUP($B20,'[10]LA - by responsible org'!$C$17:$I$170,6,FALSE)</f>
        <v>22</v>
      </c>
      <c r="R20" s="24">
        <f>VLOOKUP($B20,'[10]LA - by responsible org'!$C$17:$I$170,7,FALSE)</f>
        <v>1065</v>
      </c>
      <c r="S20" s="24">
        <f>VLOOKUP($B20,'[11]LA - by responsible org'!$C$17:$I$170,4,FALSE)</f>
        <v>160</v>
      </c>
      <c r="T20" s="24">
        <f>VLOOKUP($B20,'[11]LA - by responsible org'!$C$17:$I$170,5,FALSE)</f>
        <v>348</v>
      </c>
      <c r="U20" s="24">
        <f>VLOOKUP($B20,'[11]LA - by responsible org'!$C$17:$I$170,6,FALSE)</f>
        <v>0</v>
      </c>
      <c r="V20" s="24">
        <f>VLOOKUP($B20,'[11]LA - by responsible org'!$C$17:$I$170,7,FALSE)</f>
        <v>508</v>
      </c>
      <c r="W20" s="24">
        <f>VLOOKUP($C20,'[2]LA - by responsible org'!$D$14:$I$170,3,FALSE)</f>
        <v>97</v>
      </c>
      <c r="X20" s="24">
        <f>VLOOKUP($C20,'[2]LA - by responsible org'!$D$14:$I$170,4,FALSE)</f>
        <v>265</v>
      </c>
      <c r="Y20" s="24">
        <f>VLOOKUP($C20,'[2]LA - by responsible org'!$D$14:$I$170,5,FALSE)</f>
        <v>0</v>
      </c>
      <c r="Z20" s="24">
        <f>VLOOKUP($C20,'[2]LA - by responsible org'!$D$14:$I$170,6,FALSE)</f>
        <v>362</v>
      </c>
      <c r="AA20" s="24">
        <f>VLOOKUP($C20,'[3]LA - by responsible org'!$D$14:$I$170,3,FALSE)</f>
        <v>98</v>
      </c>
      <c r="AB20" s="24">
        <f>VLOOKUP($C20,'[3]LA - by responsible org'!$D$14:$I$170,4,FALSE)</f>
        <v>266</v>
      </c>
      <c r="AC20" s="24">
        <f>VLOOKUP($C20,'[3]LA - by responsible org'!$D$14:$I$170,5,FALSE)</f>
        <v>0</v>
      </c>
      <c r="AD20" s="24">
        <f>VLOOKUP($C20,'[3]LA - by responsible org'!$D$14:$I$170,6,FALSE)</f>
        <v>364</v>
      </c>
      <c r="AE20" s="24">
        <f>VLOOKUP($C20,'[4]LA - by responsible org'!$D$14:$I$170,3,FALSE)</f>
        <v>80</v>
      </c>
      <c r="AF20" s="24">
        <f>VLOOKUP($C20,'[4]LA - by responsible org'!$D$14:$I$170,4,FALSE)</f>
        <v>338</v>
      </c>
      <c r="AG20" s="24">
        <f>VLOOKUP($C20,'[4]LA - by responsible org'!$D$14:$I$170,5,FALSE)</f>
        <v>0</v>
      </c>
      <c r="AH20" s="24">
        <f>VLOOKUP($C20,'[4]LA - by responsible org'!$D$14:$I$170,6,FALSE)</f>
        <v>418</v>
      </c>
      <c r="AI20" s="24">
        <f>VLOOKUP($C20,'[5]LA - by responsible org'!$D$14:$I$170,3,FALSE)</f>
        <v>166</v>
      </c>
      <c r="AJ20" s="24">
        <f>VLOOKUP($C20,'[5]LA - by responsible org'!$D$14:$I$170,4,FALSE)</f>
        <v>410</v>
      </c>
      <c r="AK20" s="24">
        <f>VLOOKUP($C20,'[5]LA - by responsible org'!$D$14:$I$170,5,FALSE)</f>
        <v>0</v>
      </c>
      <c r="AL20" s="24">
        <f>VLOOKUP($C20,'[5]LA - by responsible org'!$D$14:$I$170,6,FALSE)</f>
        <v>576</v>
      </c>
      <c r="AM20" s="24">
        <f>VLOOKUP($C20,'[6]LA - by responsible org'!$D$14:$I$170,3,FALSE)</f>
        <v>94</v>
      </c>
      <c r="AN20" s="24">
        <f>VLOOKUP($C20,'[6]LA - by responsible org'!$D$14:$I$170,4,FALSE)</f>
        <v>388</v>
      </c>
      <c r="AO20" s="24">
        <f>VLOOKUP($C20,'[6]LA - by responsible org'!$D$14:$I$170,5,FALSE)</f>
        <v>8</v>
      </c>
      <c r="AP20" s="24">
        <f>VLOOKUP($C20,'[6]LA - by responsible org'!$D$14:$I$170,6,FALSE)</f>
        <v>490</v>
      </c>
      <c r="AQ20" s="5">
        <v>52</v>
      </c>
      <c r="AR20" s="22">
        <v>373</v>
      </c>
      <c r="AS20" s="22">
        <v>31</v>
      </c>
      <c r="AT20" s="5">
        <v>456</v>
      </c>
      <c r="AU20">
        <f>VLOOKUP($C20,'[12]LA - by responsible org'!$D$17:$I$170,3,FALSE)</f>
        <v>145</v>
      </c>
      <c r="AV20">
        <f>VLOOKUP($C20,'[12]LA - by responsible org'!$D$17:$I$170,4,FALSE)</f>
        <v>379</v>
      </c>
      <c r="AW20">
        <f>VLOOKUP($C20,'[12]LA - by responsible org'!$D$17:$I$170,5,FALSE)</f>
        <v>31</v>
      </c>
      <c r="AX20">
        <f>VLOOKUP($C20,'[12]LA - by responsible org'!$D$17:$I$170,6,FALSE)</f>
        <v>555</v>
      </c>
      <c r="AY20">
        <f>VLOOKUP($B20,'[13]LA - by responsible org'!$C$17:$I$170,4,FALSE)</f>
        <v>127</v>
      </c>
      <c r="AZ20">
        <f>VLOOKUP($B20,'[13]LA - by responsible org'!$C$17:$I$170,5,FALSE)</f>
        <v>322</v>
      </c>
      <c r="BA20">
        <f>VLOOKUP($B20,'[13]LA - by responsible org'!$C$17:$I$170,6,FALSE)</f>
        <v>6</v>
      </c>
      <c r="BB20">
        <f>VLOOKUP($B20,'[13]LA - by responsible org'!$C$17:$I$170,7,FALSE)</f>
        <v>455</v>
      </c>
      <c r="BC20">
        <f>VLOOKUP($B20,'[14]LA - by responsible org'!$C$17:$I$170,4,FALSE)</f>
        <v>97</v>
      </c>
      <c r="BD20">
        <f>VLOOKUP($B20,'[14]LA - by responsible org'!$C$17:$I$170,5,FALSE)</f>
        <v>334</v>
      </c>
      <c r="BE20">
        <f>VLOOKUP($B20,'[14]LA - by responsible org'!$C$17:$I$170,6,FALSE)</f>
        <v>0</v>
      </c>
      <c r="BF20">
        <f>VLOOKUP($B20,'[14]LA - by responsible org'!$C$17:$I$170,7,FALSE)</f>
        <v>431</v>
      </c>
    </row>
    <row r="21" spans="1:58" ht="15">
      <c r="A21" s="14" t="s">
        <v>279</v>
      </c>
      <c r="B21" s="14" t="s">
        <v>286</v>
      </c>
      <c r="C21" s="4" t="s">
        <v>287</v>
      </c>
      <c r="D21" s="4" t="s">
        <v>288</v>
      </c>
      <c r="E21" s="24" t="str">
        <f t="shared" si="0"/>
        <v>E10000002</v>
      </c>
      <c r="F21" s="25">
        <f>VLOOKUP(B21,'[7]FullDashboard'!$C$4:$I$156,7,FALSE)</f>
        <v>412500</v>
      </c>
      <c r="G21" s="24">
        <f>VLOOKUP($B21,'[8]LA - by responsible org'!$C$17:$I$170,4,FALSE)</f>
        <v>1035</v>
      </c>
      <c r="H21" s="24">
        <f>VLOOKUP($B21,'[8]LA - by responsible org'!$C$17:$I$170,5,FALSE)</f>
        <v>106</v>
      </c>
      <c r="I21" s="24">
        <f>VLOOKUP($B21,'[8]LA - by responsible org'!$C$17:$I$170,6,FALSE)</f>
        <v>0</v>
      </c>
      <c r="J21" s="24">
        <f>VLOOKUP($B21,'[8]LA - by responsible org'!$C$17:$I$170,7,FALSE)</f>
        <v>1141</v>
      </c>
      <c r="K21" s="24">
        <f>VLOOKUP($B21,'[9]LA - by responsible org'!$C$17:$I$170,4,FALSE)</f>
        <v>1202</v>
      </c>
      <c r="L21" s="24">
        <f>VLOOKUP($B21,'[9]LA - by responsible org'!$C$17:$I$170,5,FALSE)</f>
        <v>80</v>
      </c>
      <c r="M21" s="24">
        <f>VLOOKUP($B21,'[9]LA - by responsible org'!$C$17:$I$170,6,FALSE)</f>
        <v>0</v>
      </c>
      <c r="N21" s="24">
        <f>VLOOKUP($B21,'[9]LA - by responsible org'!$C$17:$I$170,7,FALSE)</f>
        <v>1282</v>
      </c>
      <c r="O21" s="24">
        <f>VLOOKUP($B21,'[10]LA - by responsible org'!$C$17:$I$170,4,FALSE)</f>
        <v>1198</v>
      </c>
      <c r="P21" s="24">
        <f>VLOOKUP($B21,'[10]LA - by responsible org'!$C$17:$I$170,5,FALSE)</f>
        <v>72</v>
      </c>
      <c r="Q21" s="24">
        <f>VLOOKUP($B21,'[10]LA - by responsible org'!$C$17:$I$170,6,FALSE)</f>
        <v>4</v>
      </c>
      <c r="R21" s="24">
        <f>VLOOKUP($B21,'[10]LA - by responsible org'!$C$17:$I$170,7,FALSE)</f>
        <v>1274</v>
      </c>
      <c r="S21" s="24">
        <f>VLOOKUP($B21,'[11]LA - by responsible org'!$C$17:$I$170,4,FALSE)</f>
        <v>1041</v>
      </c>
      <c r="T21" s="24">
        <f>VLOOKUP($B21,'[11]LA - by responsible org'!$C$17:$I$170,5,FALSE)</f>
        <v>156</v>
      </c>
      <c r="U21" s="24">
        <f>VLOOKUP($B21,'[11]LA - by responsible org'!$C$17:$I$170,6,FALSE)</f>
        <v>20</v>
      </c>
      <c r="V21" s="24">
        <f>VLOOKUP($B21,'[11]LA - by responsible org'!$C$17:$I$170,7,FALSE)</f>
        <v>1217</v>
      </c>
      <c r="W21" s="24">
        <f>VLOOKUP($C21,'[2]LA - by responsible org'!$D$14:$I$170,3,FALSE)</f>
        <v>1015</v>
      </c>
      <c r="X21" s="24">
        <f>VLOOKUP($C21,'[2]LA - by responsible org'!$D$14:$I$170,4,FALSE)</f>
        <v>269</v>
      </c>
      <c r="Y21" s="24">
        <f>VLOOKUP($C21,'[2]LA - by responsible org'!$D$14:$I$170,5,FALSE)</f>
        <v>2</v>
      </c>
      <c r="Z21" s="24">
        <f>VLOOKUP($C21,'[2]LA - by responsible org'!$D$14:$I$170,6,FALSE)</f>
        <v>1286</v>
      </c>
      <c r="AA21" s="24">
        <f>VLOOKUP($C21,'[3]LA - by responsible org'!$D$14:$I$170,3,FALSE)</f>
        <v>1031</v>
      </c>
      <c r="AB21" s="24">
        <f>VLOOKUP($C21,'[3]LA - by responsible org'!$D$14:$I$170,4,FALSE)</f>
        <v>350</v>
      </c>
      <c r="AC21" s="24">
        <f>VLOOKUP($C21,'[3]LA - by responsible org'!$D$14:$I$170,5,FALSE)</f>
        <v>16</v>
      </c>
      <c r="AD21" s="24">
        <f>VLOOKUP($C21,'[3]LA - by responsible org'!$D$14:$I$170,6,FALSE)</f>
        <v>1397</v>
      </c>
      <c r="AE21" s="24">
        <f>VLOOKUP($C21,'[4]LA - by responsible org'!$D$14:$I$170,3,FALSE)</f>
        <v>1064</v>
      </c>
      <c r="AF21" s="24">
        <f>VLOOKUP($C21,'[4]LA - by responsible org'!$D$14:$I$170,4,FALSE)</f>
        <v>268</v>
      </c>
      <c r="AG21" s="24">
        <f>VLOOKUP($C21,'[4]LA - by responsible org'!$D$14:$I$170,5,FALSE)</f>
        <v>21</v>
      </c>
      <c r="AH21" s="24">
        <f>VLOOKUP($C21,'[4]LA - by responsible org'!$D$14:$I$170,6,FALSE)</f>
        <v>1353</v>
      </c>
      <c r="AI21" s="24">
        <f>VLOOKUP($C21,'[5]LA - by responsible org'!$D$14:$I$170,3,FALSE)</f>
        <v>1005</v>
      </c>
      <c r="AJ21" s="24">
        <f>VLOOKUP($C21,'[5]LA - by responsible org'!$D$14:$I$170,4,FALSE)</f>
        <v>206</v>
      </c>
      <c r="AK21" s="24">
        <f>VLOOKUP($C21,'[5]LA - by responsible org'!$D$14:$I$170,5,FALSE)</f>
        <v>18</v>
      </c>
      <c r="AL21" s="24">
        <f>VLOOKUP($C21,'[5]LA - by responsible org'!$D$14:$I$170,6,FALSE)</f>
        <v>1229</v>
      </c>
      <c r="AM21" s="24">
        <f>VLOOKUP($C21,'[6]LA - by responsible org'!$D$14:$I$170,3,FALSE)</f>
        <v>1251</v>
      </c>
      <c r="AN21" s="24">
        <f>VLOOKUP($C21,'[6]LA - by responsible org'!$D$14:$I$170,4,FALSE)</f>
        <v>165</v>
      </c>
      <c r="AO21" s="24">
        <f>VLOOKUP($C21,'[6]LA - by responsible org'!$D$14:$I$170,5,FALSE)</f>
        <v>31</v>
      </c>
      <c r="AP21" s="24">
        <f>VLOOKUP($C21,'[6]LA - by responsible org'!$D$14:$I$170,6,FALSE)</f>
        <v>1447</v>
      </c>
      <c r="AQ21" s="5">
        <v>1285</v>
      </c>
      <c r="AR21" s="22">
        <v>365</v>
      </c>
      <c r="AS21" s="22">
        <v>63</v>
      </c>
      <c r="AT21" s="5">
        <v>1713</v>
      </c>
      <c r="AU21">
        <f>VLOOKUP($C21,'[12]LA - by responsible org'!$D$17:$I$170,3,FALSE)</f>
        <v>1271</v>
      </c>
      <c r="AV21">
        <f>VLOOKUP($C21,'[12]LA - by responsible org'!$D$17:$I$170,4,FALSE)</f>
        <v>303</v>
      </c>
      <c r="AW21">
        <f>VLOOKUP($C21,'[12]LA - by responsible org'!$D$17:$I$170,5,FALSE)</f>
        <v>5</v>
      </c>
      <c r="AX21">
        <f>VLOOKUP($C21,'[12]LA - by responsible org'!$D$17:$I$170,6,FALSE)</f>
        <v>1579</v>
      </c>
      <c r="AY21">
        <f>VLOOKUP($B21,'[13]LA - by responsible org'!$C$17:$I$170,4,FALSE)</f>
        <v>1220</v>
      </c>
      <c r="AZ21">
        <f>VLOOKUP($B21,'[13]LA - by responsible org'!$C$17:$I$170,5,FALSE)</f>
        <v>298</v>
      </c>
      <c r="BA21">
        <f>VLOOKUP($B21,'[13]LA - by responsible org'!$C$17:$I$170,6,FALSE)</f>
        <v>15</v>
      </c>
      <c r="BB21">
        <f>VLOOKUP($B21,'[13]LA - by responsible org'!$C$17:$I$170,7,FALSE)</f>
        <v>1533</v>
      </c>
      <c r="BC21">
        <f>VLOOKUP($B21,'[14]LA - by responsible org'!$C$17:$I$170,4,FALSE)</f>
        <v>1162</v>
      </c>
      <c r="BD21">
        <f>VLOOKUP($B21,'[14]LA - by responsible org'!$C$17:$I$170,5,FALSE)</f>
        <v>231</v>
      </c>
      <c r="BE21">
        <f>VLOOKUP($B21,'[14]LA - by responsible org'!$C$17:$I$170,6,FALSE)</f>
        <v>0</v>
      </c>
      <c r="BF21">
        <f>VLOOKUP($B21,'[14]LA - by responsible org'!$C$17:$I$170,7,FALSE)</f>
        <v>1393</v>
      </c>
    </row>
    <row r="22" spans="1:58" ht="15">
      <c r="A22" s="14" t="s">
        <v>209</v>
      </c>
      <c r="B22" s="14" t="s">
        <v>219</v>
      </c>
      <c r="C22" s="4" t="s">
        <v>220</v>
      </c>
      <c r="D22" s="4" t="s">
        <v>221</v>
      </c>
      <c r="E22" s="24" t="str">
        <f t="shared" si="0"/>
        <v>E08000002</v>
      </c>
      <c r="F22" s="25">
        <f>VLOOKUP(B22,'[7]FullDashboard'!$C$4:$I$156,7,FALSE)</f>
        <v>145800</v>
      </c>
      <c r="G22" s="24">
        <f>VLOOKUP($B22,'[8]LA - by responsible org'!$C$17:$I$170,4,FALSE)</f>
        <v>141</v>
      </c>
      <c r="H22" s="24">
        <f>VLOOKUP($B22,'[8]LA - by responsible org'!$C$17:$I$170,5,FALSE)</f>
        <v>287</v>
      </c>
      <c r="I22" s="24">
        <f>VLOOKUP($B22,'[8]LA - by responsible org'!$C$17:$I$170,6,FALSE)</f>
        <v>3</v>
      </c>
      <c r="J22" s="24">
        <f>VLOOKUP($B22,'[8]LA - by responsible org'!$C$17:$I$170,7,FALSE)</f>
        <v>431</v>
      </c>
      <c r="K22" s="24">
        <f>VLOOKUP($B22,'[9]LA - by responsible org'!$C$17:$I$170,4,FALSE)</f>
        <v>104</v>
      </c>
      <c r="L22" s="24">
        <f>VLOOKUP($B22,'[9]LA - by responsible org'!$C$17:$I$170,5,FALSE)</f>
        <v>402</v>
      </c>
      <c r="M22" s="24">
        <f>VLOOKUP($B22,'[9]LA - by responsible org'!$C$17:$I$170,6,FALSE)</f>
        <v>0</v>
      </c>
      <c r="N22" s="24">
        <f>VLOOKUP($B22,'[9]LA - by responsible org'!$C$17:$I$170,7,FALSE)</f>
        <v>506</v>
      </c>
      <c r="O22" s="24">
        <f>VLOOKUP($B22,'[10]LA - by responsible org'!$C$17:$I$170,4,FALSE)</f>
        <v>160</v>
      </c>
      <c r="P22" s="24">
        <f>VLOOKUP($B22,'[10]LA - by responsible org'!$C$17:$I$170,5,FALSE)</f>
        <v>398</v>
      </c>
      <c r="Q22" s="24">
        <f>VLOOKUP($B22,'[10]LA - by responsible org'!$C$17:$I$170,6,FALSE)</f>
        <v>0</v>
      </c>
      <c r="R22" s="24">
        <f>VLOOKUP($B22,'[10]LA - by responsible org'!$C$17:$I$170,7,FALSE)</f>
        <v>558</v>
      </c>
      <c r="S22" s="24">
        <f>VLOOKUP($B22,'[11]LA - by responsible org'!$C$17:$I$170,4,FALSE)</f>
        <v>192</v>
      </c>
      <c r="T22" s="24">
        <f>VLOOKUP($B22,'[11]LA - by responsible org'!$C$17:$I$170,5,FALSE)</f>
        <v>440</v>
      </c>
      <c r="U22" s="24">
        <f>VLOOKUP($B22,'[11]LA - by responsible org'!$C$17:$I$170,6,FALSE)</f>
        <v>11</v>
      </c>
      <c r="V22" s="24">
        <f>VLOOKUP($B22,'[11]LA - by responsible org'!$C$17:$I$170,7,FALSE)</f>
        <v>643</v>
      </c>
      <c r="W22" s="24">
        <f>VLOOKUP($C22,'[2]LA - by responsible org'!$D$14:$I$170,3,FALSE)</f>
        <v>318</v>
      </c>
      <c r="X22" s="24">
        <f>VLOOKUP($C22,'[2]LA - by responsible org'!$D$14:$I$170,4,FALSE)</f>
        <v>519</v>
      </c>
      <c r="Y22" s="24">
        <f>VLOOKUP($C22,'[2]LA - by responsible org'!$D$14:$I$170,5,FALSE)</f>
        <v>68</v>
      </c>
      <c r="Z22" s="24">
        <f>VLOOKUP($C22,'[2]LA - by responsible org'!$D$14:$I$170,6,FALSE)</f>
        <v>905</v>
      </c>
      <c r="AA22" s="24">
        <f>VLOOKUP($C22,'[3]LA - by responsible org'!$D$14:$I$170,3,FALSE)</f>
        <v>382</v>
      </c>
      <c r="AB22" s="24">
        <f>VLOOKUP($C22,'[3]LA - by responsible org'!$D$14:$I$170,4,FALSE)</f>
        <v>362</v>
      </c>
      <c r="AC22" s="24">
        <f>VLOOKUP($C22,'[3]LA - by responsible org'!$D$14:$I$170,5,FALSE)</f>
        <v>11</v>
      </c>
      <c r="AD22" s="24">
        <f>VLOOKUP($C22,'[3]LA - by responsible org'!$D$14:$I$170,6,FALSE)</f>
        <v>755</v>
      </c>
      <c r="AE22" s="24">
        <f>VLOOKUP($C22,'[4]LA - by responsible org'!$D$14:$I$170,3,FALSE)</f>
        <v>339</v>
      </c>
      <c r="AF22" s="24">
        <f>VLOOKUP($C22,'[4]LA - by responsible org'!$D$14:$I$170,4,FALSE)</f>
        <v>427</v>
      </c>
      <c r="AG22" s="24">
        <f>VLOOKUP($C22,'[4]LA - by responsible org'!$D$14:$I$170,5,FALSE)</f>
        <v>0</v>
      </c>
      <c r="AH22" s="24">
        <f>VLOOKUP($C22,'[4]LA - by responsible org'!$D$14:$I$170,6,FALSE)</f>
        <v>766</v>
      </c>
      <c r="AI22" s="24">
        <f>VLOOKUP($C22,'[5]LA - by responsible org'!$D$14:$I$170,3,FALSE)</f>
        <v>277</v>
      </c>
      <c r="AJ22" s="24">
        <f>VLOOKUP($C22,'[5]LA - by responsible org'!$D$14:$I$170,4,FALSE)</f>
        <v>200</v>
      </c>
      <c r="AK22" s="24">
        <f>VLOOKUP($C22,'[5]LA - by responsible org'!$D$14:$I$170,5,FALSE)</f>
        <v>0</v>
      </c>
      <c r="AL22" s="24">
        <f>VLOOKUP($C22,'[5]LA - by responsible org'!$D$14:$I$170,6,FALSE)</f>
        <v>477</v>
      </c>
      <c r="AM22" s="24">
        <f>VLOOKUP($C22,'[6]LA - by responsible org'!$D$14:$I$170,3,FALSE)</f>
        <v>194</v>
      </c>
      <c r="AN22" s="24">
        <f>VLOOKUP($C22,'[6]LA - by responsible org'!$D$14:$I$170,4,FALSE)</f>
        <v>306</v>
      </c>
      <c r="AO22" s="24">
        <f>VLOOKUP($C22,'[6]LA - by responsible org'!$D$14:$I$170,5,FALSE)</f>
        <v>0</v>
      </c>
      <c r="AP22" s="24">
        <f>VLOOKUP($C22,'[6]LA - by responsible org'!$D$14:$I$170,6,FALSE)</f>
        <v>500</v>
      </c>
      <c r="AQ22" s="5">
        <v>332</v>
      </c>
      <c r="AR22" s="22">
        <v>501</v>
      </c>
      <c r="AS22" s="22">
        <v>0</v>
      </c>
      <c r="AT22" s="5">
        <v>833</v>
      </c>
      <c r="AU22">
        <f>VLOOKUP($C22,'[12]LA - by responsible org'!$D$17:$I$170,3,FALSE)</f>
        <v>408</v>
      </c>
      <c r="AV22">
        <f>VLOOKUP($C22,'[12]LA - by responsible org'!$D$17:$I$170,4,FALSE)</f>
        <v>389</v>
      </c>
      <c r="AW22">
        <f>VLOOKUP($C22,'[12]LA - by responsible org'!$D$17:$I$170,5,FALSE)</f>
        <v>0</v>
      </c>
      <c r="AX22">
        <f>VLOOKUP($C22,'[12]LA - by responsible org'!$D$17:$I$170,6,FALSE)</f>
        <v>797</v>
      </c>
      <c r="AY22">
        <f>VLOOKUP($B22,'[13]LA - by responsible org'!$C$17:$I$170,4,FALSE)</f>
        <v>544</v>
      </c>
      <c r="AZ22">
        <f>VLOOKUP($B22,'[13]LA - by responsible org'!$C$17:$I$170,5,FALSE)</f>
        <v>478</v>
      </c>
      <c r="BA22">
        <f>VLOOKUP($B22,'[13]LA - by responsible org'!$C$17:$I$170,6,FALSE)</f>
        <v>10</v>
      </c>
      <c r="BB22">
        <f>VLOOKUP($B22,'[13]LA - by responsible org'!$C$17:$I$170,7,FALSE)</f>
        <v>1032</v>
      </c>
      <c r="BC22">
        <f>VLOOKUP($B22,'[14]LA - by responsible org'!$C$17:$I$170,4,FALSE)</f>
        <v>697</v>
      </c>
      <c r="BD22">
        <f>VLOOKUP($B22,'[14]LA - by responsible org'!$C$17:$I$170,5,FALSE)</f>
        <v>545</v>
      </c>
      <c r="BE22">
        <f>VLOOKUP($B22,'[14]LA - by responsible org'!$C$17:$I$170,6,FALSE)</f>
        <v>1</v>
      </c>
      <c r="BF22">
        <f>VLOOKUP($B22,'[14]LA - by responsible org'!$C$17:$I$170,7,FALSE)</f>
        <v>1243</v>
      </c>
    </row>
    <row r="23" spans="1:58" ht="15">
      <c r="A23" s="14" t="s">
        <v>426</v>
      </c>
      <c r="B23" s="14" t="s">
        <v>433</v>
      </c>
      <c r="C23" s="4" t="s">
        <v>434</v>
      </c>
      <c r="D23" s="4" t="s">
        <v>435</v>
      </c>
      <c r="E23" s="24" t="str">
        <f t="shared" si="0"/>
        <v>E08000033</v>
      </c>
      <c r="F23" s="25">
        <f>VLOOKUP(B23,'[7]FullDashboard'!$C$4:$I$156,7,FALSE)</f>
        <v>163600</v>
      </c>
      <c r="G23" s="24">
        <f>VLOOKUP($B23,'[8]LA - by responsible org'!$C$17:$I$170,4,FALSE)</f>
        <v>229</v>
      </c>
      <c r="H23" s="24">
        <f>VLOOKUP($B23,'[8]LA - by responsible org'!$C$17:$I$170,5,FALSE)</f>
        <v>258</v>
      </c>
      <c r="I23" s="24">
        <f>VLOOKUP($B23,'[8]LA - by responsible org'!$C$17:$I$170,6,FALSE)</f>
        <v>80</v>
      </c>
      <c r="J23" s="24">
        <f>VLOOKUP($B23,'[8]LA - by responsible org'!$C$17:$I$170,7,FALSE)</f>
        <v>567</v>
      </c>
      <c r="K23" s="24">
        <f>VLOOKUP($B23,'[9]LA - by responsible org'!$C$17:$I$170,4,FALSE)</f>
        <v>213</v>
      </c>
      <c r="L23" s="24">
        <f>VLOOKUP($B23,'[9]LA - by responsible org'!$C$17:$I$170,5,FALSE)</f>
        <v>134</v>
      </c>
      <c r="M23" s="24">
        <f>VLOOKUP($B23,'[9]LA - by responsible org'!$C$17:$I$170,6,FALSE)</f>
        <v>30</v>
      </c>
      <c r="N23" s="24">
        <f>VLOOKUP($B23,'[9]LA - by responsible org'!$C$17:$I$170,7,FALSE)</f>
        <v>377</v>
      </c>
      <c r="O23" s="24">
        <f>VLOOKUP($B23,'[10]LA - by responsible org'!$C$17:$I$170,4,FALSE)</f>
        <v>88</v>
      </c>
      <c r="P23" s="24">
        <f>VLOOKUP($B23,'[10]LA - by responsible org'!$C$17:$I$170,5,FALSE)</f>
        <v>94</v>
      </c>
      <c r="Q23" s="24">
        <f>VLOOKUP($B23,'[10]LA - by responsible org'!$C$17:$I$170,6,FALSE)</f>
        <v>12</v>
      </c>
      <c r="R23" s="24">
        <f>VLOOKUP($B23,'[10]LA - by responsible org'!$C$17:$I$170,7,FALSE)</f>
        <v>194</v>
      </c>
      <c r="S23" s="24">
        <f>VLOOKUP($B23,'[11]LA - by responsible org'!$C$17:$I$170,4,FALSE)</f>
        <v>116</v>
      </c>
      <c r="T23" s="24">
        <f>VLOOKUP($B23,'[11]LA - by responsible org'!$C$17:$I$170,5,FALSE)</f>
        <v>110</v>
      </c>
      <c r="U23" s="24">
        <f>VLOOKUP($B23,'[11]LA - by responsible org'!$C$17:$I$170,6,FALSE)</f>
        <v>0</v>
      </c>
      <c r="V23" s="24">
        <f>VLOOKUP($B23,'[11]LA - by responsible org'!$C$17:$I$170,7,FALSE)</f>
        <v>226</v>
      </c>
      <c r="W23" s="24">
        <f>VLOOKUP($C23,'[2]LA - by responsible org'!$D$14:$I$170,3,FALSE)</f>
        <v>53</v>
      </c>
      <c r="X23" s="24">
        <f>VLOOKUP($C23,'[2]LA - by responsible org'!$D$14:$I$170,4,FALSE)</f>
        <v>56</v>
      </c>
      <c r="Y23" s="24">
        <f>VLOOKUP($C23,'[2]LA - by responsible org'!$D$14:$I$170,5,FALSE)</f>
        <v>0</v>
      </c>
      <c r="Z23" s="24">
        <f>VLOOKUP($C23,'[2]LA - by responsible org'!$D$14:$I$170,6,FALSE)</f>
        <v>109</v>
      </c>
      <c r="AA23" s="24">
        <f>VLOOKUP($C23,'[3]LA - by responsible org'!$D$14:$I$170,3,FALSE)</f>
        <v>68</v>
      </c>
      <c r="AB23" s="24">
        <f>VLOOKUP($C23,'[3]LA - by responsible org'!$D$14:$I$170,4,FALSE)</f>
        <v>229</v>
      </c>
      <c r="AC23" s="24">
        <f>VLOOKUP($C23,'[3]LA - by responsible org'!$D$14:$I$170,5,FALSE)</f>
        <v>31</v>
      </c>
      <c r="AD23" s="24">
        <f>VLOOKUP($C23,'[3]LA - by responsible org'!$D$14:$I$170,6,FALSE)</f>
        <v>328</v>
      </c>
      <c r="AE23" s="24">
        <f>VLOOKUP($C23,'[4]LA - by responsible org'!$D$14:$I$170,3,FALSE)</f>
        <v>48</v>
      </c>
      <c r="AF23" s="24">
        <f>VLOOKUP($C23,'[4]LA - by responsible org'!$D$14:$I$170,4,FALSE)</f>
        <v>169</v>
      </c>
      <c r="AG23" s="24">
        <f>VLOOKUP($C23,'[4]LA - by responsible org'!$D$14:$I$170,5,FALSE)</f>
        <v>36</v>
      </c>
      <c r="AH23" s="24">
        <f>VLOOKUP($C23,'[4]LA - by responsible org'!$D$14:$I$170,6,FALSE)</f>
        <v>253</v>
      </c>
      <c r="AI23" s="24">
        <f>VLOOKUP($C23,'[5]LA - by responsible org'!$D$14:$I$170,3,FALSE)</f>
        <v>79</v>
      </c>
      <c r="AJ23" s="24">
        <f>VLOOKUP($C23,'[5]LA - by responsible org'!$D$14:$I$170,4,FALSE)</f>
        <v>204</v>
      </c>
      <c r="AK23" s="24">
        <f>VLOOKUP($C23,'[5]LA - by responsible org'!$D$14:$I$170,5,FALSE)</f>
        <v>75</v>
      </c>
      <c r="AL23" s="24">
        <f>VLOOKUP($C23,'[5]LA - by responsible org'!$D$14:$I$170,6,FALSE)</f>
        <v>358</v>
      </c>
      <c r="AM23" s="24">
        <f>VLOOKUP($C23,'[6]LA - by responsible org'!$D$14:$I$170,3,FALSE)</f>
        <v>143</v>
      </c>
      <c r="AN23" s="24">
        <f>VLOOKUP($C23,'[6]LA - by responsible org'!$D$14:$I$170,4,FALSE)</f>
        <v>104</v>
      </c>
      <c r="AO23" s="24">
        <f>VLOOKUP($C23,'[6]LA - by responsible org'!$D$14:$I$170,5,FALSE)</f>
        <v>23</v>
      </c>
      <c r="AP23" s="24">
        <f>VLOOKUP($C23,'[6]LA - by responsible org'!$D$14:$I$170,6,FALSE)</f>
        <v>270</v>
      </c>
      <c r="AQ23" s="5">
        <v>206</v>
      </c>
      <c r="AR23" s="22">
        <v>164</v>
      </c>
      <c r="AS23" s="22">
        <v>136</v>
      </c>
      <c r="AT23" s="5">
        <v>506</v>
      </c>
      <c r="AU23">
        <f>VLOOKUP($C23,'[12]LA - by responsible org'!$D$17:$I$170,3,FALSE)</f>
        <v>185</v>
      </c>
      <c r="AV23">
        <f>VLOOKUP($C23,'[12]LA - by responsible org'!$D$17:$I$170,4,FALSE)</f>
        <v>345</v>
      </c>
      <c r="AW23">
        <f>VLOOKUP($C23,'[12]LA - by responsible org'!$D$17:$I$170,5,FALSE)</f>
        <v>183</v>
      </c>
      <c r="AX23">
        <f>VLOOKUP($C23,'[12]LA - by responsible org'!$D$17:$I$170,6,FALSE)</f>
        <v>713</v>
      </c>
      <c r="AY23">
        <f>VLOOKUP($B23,'[13]LA - by responsible org'!$C$17:$I$170,4,FALSE)</f>
        <v>108</v>
      </c>
      <c r="AZ23">
        <f>VLOOKUP($B23,'[13]LA - by responsible org'!$C$17:$I$170,5,FALSE)</f>
        <v>158</v>
      </c>
      <c r="BA23">
        <f>VLOOKUP($B23,'[13]LA - by responsible org'!$C$17:$I$170,6,FALSE)</f>
        <v>101</v>
      </c>
      <c r="BB23">
        <f>VLOOKUP($B23,'[13]LA - by responsible org'!$C$17:$I$170,7,FALSE)</f>
        <v>367</v>
      </c>
      <c r="BC23">
        <f>VLOOKUP($B23,'[14]LA - by responsible org'!$C$17:$I$170,4,FALSE)</f>
        <v>80</v>
      </c>
      <c r="BD23">
        <f>VLOOKUP($B23,'[14]LA - by responsible org'!$C$17:$I$170,5,FALSE)</f>
        <v>229</v>
      </c>
      <c r="BE23">
        <f>VLOOKUP($B23,'[14]LA - by responsible org'!$C$17:$I$170,6,FALSE)</f>
        <v>216</v>
      </c>
      <c r="BF23">
        <f>VLOOKUP($B23,'[14]LA - by responsible org'!$C$17:$I$170,7,FALSE)</f>
        <v>525</v>
      </c>
    </row>
    <row r="24" spans="1:58" ht="15">
      <c r="A24" s="14" t="s">
        <v>38</v>
      </c>
      <c r="B24" s="14" t="s">
        <v>42</v>
      </c>
      <c r="C24" s="4" t="s">
        <v>43</v>
      </c>
      <c r="D24" s="4" t="s">
        <v>44</v>
      </c>
      <c r="E24" s="24" t="str">
        <f t="shared" si="0"/>
        <v>E10000003</v>
      </c>
      <c r="F24" s="25">
        <f>VLOOKUP(B24,'[7]FullDashboard'!$C$4:$I$156,7,FALSE)</f>
        <v>517600</v>
      </c>
      <c r="G24" s="24">
        <f>VLOOKUP($B24,'[8]LA - by responsible org'!$C$17:$I$170,4,FALSE)</f>
        <v>2103</v>
      </c>
      <c r="H24" s="24">
        <f>VLOOKUP($B24,'[8]LA - by responsible org'!$C$17:$I$170,5,FALSE)</f>
        <v>868</v>
      </c>
      <c r="I24" s="24">
        <f>VLOOKUP($B24,'[8]LA - by responsible org'!$C$17:$I$170,6,FALSE)</f>
        <v>206</v>
      </c>
      <c r="J24" s="24">
        <f>VLOOKUP($B24,'[8]LA - by responsible org'!$C$17:$I$170,7,FALSE)</f>
        <v>3177</v>
      </c>
      <c r="K24" s="24">
        <f>VLOOKUP($B24,'[9]LA - by responsible org'!$C$17:$I$170,4,FALSE)</f>
        <v>2121</v>
      </c>
      <c r="L24" s="24">
        <f>VLOOKUP($B24,'[9]LA - by responsible org'!$C$17:$I$170,5,FALSE)</f>
        <v>991</v>
      </c>
      <c r="M24" s="24">
        <f>VLOOKUP($B24,'[9]LA - by responsible org'!$C$17:$I$170,6,FALSE)</f>
        <v>155</v>
      </c>
      <c r="N24" s="24">
        <f>VLOOKUP($B24,'[9]LA - by responsible org'!$C$17:$I$170,7,FALSE)</f>
        <v>3267</v>
      </c>
      <c r="O24" s="24">
        <f>VLOOKUP($B24,'[10]LA - by responsible org'!$C$17:$I$170,4,FALSE)</f>
        <v>1880</v>
      </c>
      <c r="P24" s="24">
        <f>VLOOKUP($B24,'[10]LA - by responsible org'!$C$17:$I$170,5,FALSE)</f>
        <v>1122</v>
      </c>
      <c r="Q24" s="24">
        <f>VLOOKUP($B24,'[10]LA - by responsible org'!$C$17:$I$170,6,FALSE)</f>
        <v>384</v>
      </c>
      <c r="R24" s="24">
        <f>VLOOKUP($B24,'[10]LA - by responsible org'!$C$17:$I$170,7,FALSE)</f>
        <v>3386</v>
      </c>
      <c r="S24" s="24">
        <f>VLOOKUP($B24,'[11]LA - by responsible org'!$C$17:$I$170,4,FALSE)</f>
        <v>1960</v>
      </c>
      <c r="T24" s="24">
        <f>VLOOKUP($B24,'[11]LA - by responsible org'!$C$17:$I$170,5,FALSE)</f>
        <v>819</v>
      </c>
      <c r="U24" s="24">
        <f>VLOOKUP($B24,'[11]LA - by responsible org'!$C$17:$I$170,6,FALSE)</f>
        <v>471</v>
      </c>
      <c r="V24" s="24">
        <f>VLOOKUP($B24,'[11]LA - by responsible org'!$C$17:$I$170,7,FALSE)</f>
        <v>3250</v>
      </c>
      <c r="W24" s="24">
        <f>VLOOKUP($C24,'[2]LA - by responsible org'!$D$14:$I$170,3,FALSE)</f>
        <v>1409</v>
      </c>
      <c r="X24" s="24">
        <f>VLOOKUP($C24,'[2]LA - by responsible org'!$D$14:$I$170,4,FALSE)</f>
        <v>735</v>
      </c>
      <c r="Y24" s="24">
        <f>VLOOKUP($C24,'[2]LA - by responsible org'!$D$14:$I$170,5,FALSE)</f>
        <v>318</v>
      </c>
      <c r="Z24" s="24">
        <f>VLOOKUP($C24,'[2]LA - by responsible org'!$D$14:$I$170,6,FALSE)</f>
        <v>2462</v>
      </c>
      <c r="AA24" s="24">
        <f>VLOOKUP($C24,'[3]LA - by responsible org'!$D$14:$I$170,3,FALSE)</f>
        <v>1352</v>
      </c>
      <c r="AB24" s="24">
        <f>VLOOKUP($C24,'[3]LA - by responsible org'!$D$14:$I$170,4,FALSE)</f>
        <v>625</v>
      </c>
      <c r="AC24" s="24">
        <f>VLOOKUP($C24,'[3]LA - by responsible org'!$D$14:$I$170,5,FALSE)</f>
        <v>428</v>
      </c>
      <c r="AD24" s="24">
        <f>VLOOKUP($C24,'[3]LA - by responsible org'!$D$14:$I$170,6,FALSE)</f>
        <v>2405</v>
      </c>
      <c r="AE24" s="24">
        <f>VLOOKUP($C24,'[4]LA - by responsible org'!$D$14:$I$170,3,FALSE)</f>
        <v>1549</v>
      </c>
      <c r="AF24" s="24">
        <f>VLOOKUP($C24,'[4]LA - by responsible org'!$D$14:$I$170,4,FALSE)</f>
        <v>563</v>
      </c>
      <c r="AG24" s="24">
        <f>VLOOKUP($C24,'[4]LA - by responsible org'!$D$14:$I$170,5,FALSE)</f>
        <v>232</v>
      </c>
      <c r="AH24" s="24">
        <f>VLOOKUP($C24,'[4]LA - by responsible org'!$D$14:$I$170,6,FALSE)</f>
        <v>2344</v>
      </c>
      <c r="AI24" s="24">
        <f>VLOOKUP($C24,'[5]LA - by responsible org'!$D$14:$I$170,3,FALSE)</f>
        <v>1296</v>
      </c>
      <c r="AJ24" s="24">
        <f>VLOOKUP($C24,'[5]LA - by responsible org'!$D$14:$I$170,4,FALSE)</f>
        <v>747</v>
      </c>
      <c r="AK24" s="24">
        <f>VLOOKUP($C24,'[5]LA - by responsible org'!$D$14:$I$170,5,FALSE)</f>
        <v>248</v>
      </c>
      <c r="AL24" s="24">
        <f>VLOOKUP($C24,'[5]LA - by responsible org'!$D$14:$I$170,6,FALSE)</f>
        <v>2291</v>
      </c>
      <c r="AM24" s="24">
        <f>VLOOKUP($C24,'[6]LA - by responsible org'!$D$14:$I$170,3,FALSE)</f>
        <v>1614</v>
      </c>
      <c r="AN24" s="24">
        <f>VLOOKUP($C24,'[6]LA - by responsible org'!$D$14:$I$170,4,FALSE)</f>
        <v>813</v>
      </c>
      <c r="AO24" s="24">
        <f>VLOOKUP($C24,'[6]LA - by responsible org'!$D$14:$I$170,5,FALSE)</f>
        <v>241</v>
      </c>
      <c r="AP24" s="24">
        <f>VLOOKUP($C24,'[6]LA - by responsible org'!$D$14:$I$170,6,FALSE)</f>
        <v>2668</v>
      </c>
      <c r="AQ24" s="5">
        <v>1877</v>
      </c>
      <c r="AR24" s="22">
        <v>948</v>
      </c>
      <c r="AS24" s="22">
        <v>311</v>
      </c>
      <c r="AT24" s="5">
        <v>3136</v>
      </c>
      <c r="AU24">
        <f>VLOOKUP($C24,'[12]LA - by responsible org'!$D$17:$I$170,3,FALSE)</f>
        <v>2011</v>
      </c>
      <c r="AV24">
        <f>VLOOKUP($C24,'[12]LA - by responsible org'!$D$17:$I$170,4,FALSE)</f>
        <v>1054</v>
      </c>
      <c r="AW24">
        <f>VLOOKUP($C24,'[12]LA - by responsible org'!$D$17:$I$170,5,FALSE)</f>
        <v>258</v>
      </c>
      <c r="AX24">
        <f>VLOOKUP($C24,'[12]LA - by responsible org'!$D$17:$I$170,6,FALSE)</f>
        <v>3323</v>
      </c>
      <c r="AY24">
        <f>VLOOKUP($B24,'[13]LA - by responsible org'!$C$17:$I$170,4,FALSE)</f>
        <v>1877</v>
      </c>
      <c r="AZ24">
        <f>VLOOKUP($B24,'[13]LA - by responsible org'!$C$17:$I$170,5,FALSE)</f>
        <v>849</v>
      </c>
      <c r="BA24">
        <f>VLOOKUP($B24,'[13]LA - by responsible org'!$C$17:$I$170,6,FALSE)</f>
        <v>118</v>
      </c>
      <c r="BB24">
        <f>VLOOKUP($B24,'[13]LA - by responsible org'!$C$17:$I$170,7,FALSE)</f>
        <v>2844</v>
      </c>
      <c r="BC24">
        <f>VLOOKUP($B24,'[14]LA - by responsible org'!$C$17:$I$170,4,FALSE)</f>
        <v>1558</v>
      </c>
      <c r="BD24">
        <f>VLOOKUP($B24,'[14]LA - by responsible org'!$C$17:$I$170,5,FALSE)</f>
        <v>701</v>
      </c>
      <c r="BE24">
        <f>VLOOKUP($B24,'[14]LA - by responsible org'!$C$17:$I$170,6,FALSE)</f>
        <v>143</v>
      </c>
      <c r="BF24">
        <f>VLOOKUP($B24,'[14]LA - by responsible org'!$C$17:$I$170,7,FALSE)</f>
        <v>2402</v>
      </c>
    </row>
    <row r="25" spans="1:58" ht="15">
      <c r="A25" s="14" t="s">
        <v>72</v>
      </c>
      <c r="B25" s="14" t="s">
        <v>88</v>
      </c>
      <c r="C25" s="4" t="s">
        <v>89</v>
      </c>
      <c r="D25" s="4" t="s">
        <v>90</v>
      </c>
      <c r="E25" s="24" t="str">
        <f t="shared" si="0"/>
        <v>E09000007</v>
      </c>
      <c r="F25" s="25">
        <f>VLOOKUP(B25,'[7]FullDashboard'!$C$4:$I$156,7,FALSE)</f>
        <v>198500</v>
      </c>
      <c r="G25" s="24">
        <f>VLOOKUP($B25,'[8]LA - by responsible org'!$C$17:$I$170,4,FALSE)</f>
        <v>230</v>
      </c>
      <c r="H25" s="24">
        <f>VLOOKUP($B25,'[8]LA - by responsible org'!$C$17:$I$170,5,FALSE)</f>
        <v>260</v>
      </c>
      <c r="I25" s="24">
        <f>VLOOKUP($B25,'[8]LA - by responsible org'!$C$17:$I$170,6,FALSE)</f>
        <v>4</v>
      </c>
      <c r="J25" s="24">
        <f>VLOOKUP($B25,'[8]LA - by responsible org'!$C$17:$I$170,7,FALSE)</f>
        <v>494</v>
      </c>
      <c r="K25" s="24">
        <f>VLOOKUP($B25,'[9]LA - by responsible org'!$C$17:$I$170,4,FALSE)</f>
        <v>206</v>
      </c>
      <c r="L25" s="24">
        <f>VLOOKUP($B25,'[9]LA - by responsible org'!$C$17:$I$170,5,FALSE)</f>
        <v>82</v>
      </c>
      <c r="M25" s="24">
        <f>VLOOKUP($B25,'[9]LA - by responsible org'!$C$17:$I$170,6,FALSE)</f>
        <v>0</v>
      </c>
      <c r="N25" s="24">
        <f>VLOOKUP($B25,'[9]LA - by responsible org'!$C$17:$I$170,7,FALSE)</f>
        <v>288</v>
      </c>
      <c r="O25" s="24">
        <f>VLOOKUP($B25,'[10]LA - by responsible org'!$C$17:$I$170,4,FALSE)</f>
        <v>216</v>
      </c>
      <c r="P25" s="24">
        <f>VLOOKUP($B25,'[10]LA - by responsible org'!$C$17:$I$170,5,FALSE)</f>
        <v>142</v>
      </c>
      <c r="Q25" s="24">
        <f>VLOOKUP($B25,'[10]LA - by responsible org'!$C$17:$I$170,6,FALSE)</f>
        <v>0</v>
      </c>
      <c r="R25" s="24">
        <f>VLOOKUP($B25,'[10]LA - by responsible org'!$C$17:$I$170,7,FALSE)</f>
        <v>358</v>
      </c>
      <c r="S25" s="24">
        <f>VLOOKUP($B25,'[11]LA - by responsible org'!$C$17:$I$170,4,FALSE)</f>
        <v>302</v>
      </c>
      <c r="T25" s="24">
        <f>VLOOKUP($B25,'[11]LA - by responsible org'!$C$17:$I$170,5,FALSE)</f>
        <v>87</v>
      </c>
      <c r="U25" s="24">
        <f>VLOOKUP($B25,'[11]LA - by responsible org'!$C$17:$I$170,6,FALSE)</f>
        <v>0</v>
      </c>
      <c r="V25" s="24">
        <f>VLOOKUP($B25,'[11]LA - by responsible org'!$C$17:$I$170,7,FALSE)</f>
        <v>389</v>
      </c>
      <c r="W25" s="24">
        <f>VLOOKUP($C25,'[2]LA - by responsible org'!$D$14:$I$170,3,FALSE)</f>
        <v>334</v>
      </c>
      <c r="X25" s="24">
        <f>VLOOKUP($C25,'[2]LA - by responsible org'!$D$14:$I$170,4,FALSE)</f>
        <v>103</v>
      </c>
      <c r="Y25" s="24">
        <f>VLOOKUP($C25,'[2]LA - by responsible org'!$D$14:$I$170,5,FALSE)</f>
        <v>0</v>
      </c>
      <c r="Z25" s="24">
        <f>VLOOKUP($C25,'[2]LA - by responsible org'!$D$14:$I$170,6,FALSE)</f>
        <v>437</v>
      </c>
      <c r="AA25" s="24">
        <f>VLOOKUP($C25,'[3]LA - by responsible org'!$D$14:$I$170,3,FALSE)</f>
        <v>281</v>
      </c>
      <c r="AB25" s="24">
        <f>VLOOKUP($C25,'[3]LA - by responsible org'!$D$14:$I$170,4,FALSE)</f>
        <v>193</v>
      </c>
      <c r="AC25" s="24">
        <f>VLOOKUP($C25,'[3]LA - by responsible org'!$D$14:$I$170,5,FALSE)</f>
        <v>0</v>
      </c>
      <c r="AD25" s="24">
        <f>VLOOKUP($C25,'[3]LA - by responsible org'!$D$14:$I$170,6,FALSE)</f>
        <v>474</v>
      </c>
      <c r="AE25" s="24">
        <f>VLOOKUP($C25,'[4]LA - by responsible org'!$D$14:$I$170,3,FALSE)</f>
        <v>246</v>
      </c>
      <c r="AF25" s="24">
        <f>VLOOKUP($C25,'[4]LA - by responsible org'!$D$14:$I$170,4,FALSE)</f>
        <v>175</v>
      </c>
      <c r="AG25" s="24">
        <f>VLOOKUP($C25,'[4]LA - by responsible org'!$D$14:$I$170,5,FALSE)</f>
        <v>0</v>
      </c>
      <c r="AH25" s="24">
        <f>VLOOKUP($C25,'[4]LA - by responsible org'!$D$14:$I$170,6,FALSE)</f>
        <v>421</v>
      </c>
      <c r="AI25" s="24">
        <f>VLOOKUP($C25,'[5]LA - by responsible org'!$D$14:$I$170,3,FALSE)</f>
        <v>236</v>
      </c>
      <c r="AJ25" s="24">
        <f>VLOOKUP($C25,'[5]LA - by responsible org'!$D$14:$I$170,4,FALSE)</f>
        <v>361</v>
      </c>
      <c r="AK25" s="24">
        <f>VLOOKUP($C25,'[5]LA - by responsible org'!$D$14:$I$170,5,FALSE)</f>
        <v>0</v>
      </c>
      <c r="AL25" s="24">
        <f>VLOOKUP($C25,'[5]LA - by responsible org'!$D$14:$I$170,6,FALSE)</f>
        <v>597</v>
      </c>
      <c r="AM25" s="24">
        <f>VLOOKUP($C25,'[6]LA - by responsible org'!$D$14:$I$170,3,FALSE)</f>
        <v>187</v>
      </c>
      <c r="AN25" s="24">
        <f>VLOOKUP($C25,'[6]LA - by responsible org'!$D$14:$I$170,4,FALSE)</f>
        <v>360</v>
      </c>
      <c r="AO25" s="24">
        <f>VLOOKUP($C25,'[6]LA - by responsible org'!$D$14:$I$170,5,FALSE)</f>
        <v>0</v>
      </c>
      <c r="AP25" s="24">
        <f>VLOOKUP($C25,'[6]LA - by responsible org'!$D$14:$I$170,6,FALSE)</f>
        <v>547</v>
      </c>
      <c r="AQ25" s="5">
        <v>205</v>
      </c>
      <c r="AR25" s="22">
        <v>325</v>
      </c>
      <c r="AS25" s="22">
        <v>0</v>
      </c>
      <c r="AT25" s="5">
        <v>530</v>
      </c>
      <c r="AU25">
        <f>VLOOKUP($C25,'[12]LA - by responsible org'!$D$17:$I$170,3,FALSE)</f>
        <v>247</v>
      </c>
      <c r="AV25">
        <f>VLOOKUP($C25,'[12]LA - by responsible org'!$D$17:$I$170,4,FALSE)</f>
        <v>276</v>
      </c>
      <c r="AW25">
        <f>VLOOKUP($C25,'[12]LA - by responsible org'!$D$17:$I$170,5,FALSE)</f>
        <v>0</v>
      </c>
      <c r="AX25">
        <f>VLOOKUP($C25,'[12]LA - by responsible org'!$D$17:$I$170,6,FALSE)</f>
        <v>523</v>
      </c>
      <c r="AY25">
        <f>VLOOKUP($B25,'[13]LA - by responsible org'!$C$17:$I$170,4,FALSE)</f>
        <v>189</v>
      </c>
      <c r="AZ25">
        <f>VLOOKUP($B25,'[13]LA - by responsible org'!$C$17:$I$170,5,FALSE)</f>
        <v>296</v>
      </c>
      <c r="BA25">
        <f>VLOOKUP($B25,'[13]LA - by responsible org'!$C$17:$I$170,6,FALSE)</f>
        <v>0</v>
      </c>
      <c r="BB25">
        <f>VLOOKUP($B25,'[13]LA - by responsible org'!$C$17:$I$170,7,FALSE)</f>
        <v>485</v>
      </c>
      <c r="BC25">
        <f>VLOOKUP($B25,'[14]LA - by responsible org'!$C$17:$I$170,4,FALSE)</f>
        <v>276</v>
      </c>
      <c r="BD25">
        <f>VLOOKUP($B25,'[14]LA - by responsible org'!$C$17:$I$170,5,FALSE)</f>
        <v>311</v>
      </c>
      <c r="BE25">
        <f>VLOOKUP($B25,'[14]LA - by responsible org'!$C$17:$I$170,6,FALSE)</f>
        <v>0</v>
      </c>
      <c r="BF25">
        <f>VLOOKUP($B25,'[14]LA - by responsible org'!$C$17:$I$170,7,FALSE)</f>
        <v>587</v>
      </c>
    </row>
    <row r="26" spans="1:58" ht="15">
      <c r="A26" s="14" t="s">
        <v>38</v>
      </c>
      <c r="B26" s="14" t="s">
        <v>45</v>
      </c>
      <c r="C26" s="4" t="s">
        <v>46</v>
      </c>
      <c r="D26" s="4" t="s">
        <v>47</v>
      </c>
      <c r="E26" s="24" t="str">
        <f t="shared" si="0"/>
        <v>E06000056</v>
      </c>
      <c r="F26" s="25">
        <f>VLOOKUP(B26,'[7]FullDashboard'!$C$4:$I$156,7,FALSE)</f>
        <v>218100</v>
      </c>
      <c r="G26" s="24">
        <f>VLOOKUP($B26,'[8]LA - by responsible org'!$C$17:$I$170,4,FALSE)</f>
        <v>433</v>
      </c>
      <c r="H26" s="24">
        <f>VLOOKUP($B26,'[8]LA - by responsible org'!$C$17:$I$170,5,FALSE)</f>
        <v>120</v>
      </c>
      <c r="I26" s="24">
        <f>VLOOKUP($B26,'[8]LA - by responsible org'!$C$17:$I$170,6,FALSE)</f>
        <v>55</v>
      </c>
      <c r="J26" s="24">
        <f>VLOOKUP($B26,'[8]LA - by responsible org'!$C$17:$I$170,7,FALSE)</f>
        <v>608</v>
      </c>
      <c r="K26" s="24">
        <f>VLOOKUP($B26,'[9]LA - by responsible org'!$C$17:$I$170,4,FALSE)</f>
        <v>275</v>
      </c>
      <c r="L26" s="24">
        <f>VLOOKUP($B26,'[9]LA - by responsible org'!$C$17:$I$170,5,FALSE)</f>
        <v>160</v>
      </c>
      <c r="M26" s="24">
        <f>VLOOKUP($B26,'[9]LA - by responsible org'!$C$17:$I$170,6,FALSE)</f>
        <v>44</v>
      </c>
      <c r="N26" s="24">
        <f>VLOOKUP($B26,'[9]LA - by responsible org'!$C$17:$I$170,7,FALSE)</f>
        <v>479</v>
      </c>
      <c r="O26" s="24">
        <f>VLOOKUP($B26,'[10]LA - by responsible org'!$C$17:$I$170,4,FALSE)</f>
        <v>290</v>
      </c>
      <c r="P26" s="24">
        <f>VLOOKUP($B26,'[10]LA - by responsible org'!$C$17:$I$170,5,FALSE)</f>
        <v>106</v>
      </c>
      <c r="Q26" s="24">
        <f>VLOOKUP($B26,'[10]LA - by responsible org'!$C$17:$I$170,6,FALSE)</f>
        <v>33</v>
      </c>
      <c r="R26" s="24">
        <f>VLOOKUP($B26,'[10]LA - by responsible org'!$C$17:$I$170,7,FALSE)</f>
        <v>429</v>
      </c>
      <c r="S26" s="24">
        <f>VLOOKUP($B26,'[11]LA - by responsible org'!$C$17:$I$170,4,FALSE)</f>
        <v>236</v>
      </c>
      <c r="T26" s="24">
        <f>VLOOKUP($B26,'[11]LA - by responsible org'!$C$17:$I$170,5,FALSE)</f>
        <v>36</v>
      </c>
      <c r="U26" s="24">
        <f>VLOOKUP($B26,'[11]LA - by responsible org'!$C$17:$I$170,6,FALSE)</f>
        <v>22</v>
      </c>
      <c r="V26" s="24">
        <f>VLOOKUP($B26,'[11]LA - by responsible org'!$C$17:$I$170,7,FALSE)</f>
        <v>294</v>
      </c>
      <c r="W26" s="24">
        <f>VLOOKUP($C26,'[2]LA - by responsible org'!$D$14:$I$170,3,FALSE)</f>
        <v>459</v>
      </c>
      <c r="X26" s="24">
        <f>VLOOKUP($C26,'[2]LA - by responsible org'!$D$14:$I$170,4,FALSE)</f>
        <v>55</v>
      </c>
      <c r="Y26" s="24">
        <f>VLOOKUP($C26,'[2]LA - by responsible org'!$D$14:$I$170,5,FALSE)</f>
        <v>16</v>
      </c>
      <c r="Z26" s="24">
        <f>VLOOKUP($C26,'[2]LA - by responsible org'!$D$14:$I$170,6,FALSE)</f>
        <v>530</v>
      </c>
      <c r="AA26" s="24">
        <f>VLOOKUP($C26,'[3]LA - by responsible org'!$D$14:$I$170,3,FALSE)</f>
        <v>453</v>
      </c>
      <c r="AB26" s="24">
        <f>VLOOKUP($C26,'[3]LA - by responsible org'!$D$14:$I$170,4,FALSE)</f>
        <v>92</v>
      </c>
      <c r="AC26" s="24">
        <f>VLOOKUP($C26,'[3]LA - by responsible org'!$D$14:$I$170,5,FALSE)</f>
        <v>13</v>
      </c>
      <c r="AD26" s="24">
        <f>VLOOKUP($C26,'[3]LA - by responsible org'!$D$14:$I$170,6,FALSE)</f>
        <v>558</v>
      </c>
      <c r="AE26" s="24">
        <f>VLOOKUP($C26,'[4]LA - by responsible org'!$D$14:$I$170,3,FALSE)</f>
        <v>566</v>
      </c>
      <c r="AF26" s="24">
        <f>VLOOKUP($C26,'[4]LA - by responsible org'!$D$14:$I$170,4,FALSE)</f>
        <v>68</v>
      </c>
      <c r="AG26" s="24">
        <f>VLOOKUP($C26,'[4]LA - by responsible org'!$D$14:$I$170,5,FALSE)</f>
        <v>64</v>
      </c>
      <c r="AH26" s="24">
        <f>VLOOKUP($C26,'[4]LA - by responsible org'!$D$14:$I$170,6,FALSE)</f>
        <v>698</v>
      </c>
      <c r="AI26" s="24">
        <f>VLOOKUP($C26,'[5]LA - by responsible org'!$D$14:$I$170,3,FALSE)</f>
        <v>430</v>
      </c>
      <c r="AJ26" s="24">
        <f>VLOOKUP($C26,'[5]LA - by responsible org'!$D$14:$I$170,4,FALSE)</f>
        <v>71</v>
      </c>
      <c r="AK26" s="24">
        <f>VLOOKUP($C26,'[5]LA - by responsible org'!$D$14:$I$170,5,FALSE)</f>
        <v>22</v>
      </c>
      <c r="AL26" s="24">
        <f>VLOOKUP($C26,'[5]LA - by responsible org'!$D$14:$I$170,6,FALSE)</f>
        <v>523</v>
      </c>
      <c r="AM26" s="24">
        <f>VLOOKUP($C26,'[6]LA - by responsible org'!$D$14:$I$170,3,FALSE)</f>
        <v>301</v>
      </c>
      <c r="AN26" s="24">
        <f>VLOOKUP($C26,'[6]LA - by responsible org'!$D$14:$I$170,4,FALSE)</f>
        <v>100</v>
      </c>
      <c r="AO26" s="24">
        <f>VLOOKUP($C26,'[6]LA - by responsible org'!$D$14:$I$170,5,FALSE)</f>
        <v>8</v>
      </c>
      <c r="AP26" s="24">
        <f>VLOOKUP($C26,'[6]LA - by responsible org'!$D$14:$I$170,6,FALSE)</f>
        <v>409</v>
      </c>
      <c r="AQ26" s="5">
        <v>504</v>
      </c>
      <c r="AR26" s="22">
        <v>67</v>
      </c>
      <c r="AS26" s="22">
        <v>26</v>
      </c>
      <c r="AT26" s="5">
        <v>597</v>
      </c>
      <c r="AU26">
        <f>VLOOKUP($C26,'[12]LA - by responsible org'!$D$17:$I$170,3,FALSE)</f>
        <v>443</v>
      </c>
      <c r="AV26">
        <f>VLOOKUP($C26,'[12]LA - by responsible org'!$D$17:$I$170,4,FALSE)</f>
        <v>71</v>
      </c>
      <c r="AW26">
        <f>VLOOKUP($C26,'[12]LA - by responsible org'!$D$17:$I$170,5,FALSE)</f>
        <v>21</v>
      </c>
      <c r="AX26">
        <f>VLOOKUP($C26,'[12]LA - by responsible org'!$D$17:$I$170,6,FALSE)</f>
        <v>535</v>
      </c>
      <c r="AY26">
        <f>VLOOKUP($B26,'[13]LA - by responsible org'!$C$17:$I$170,4,FALSE)</f>
        <v>527</v>
      </c>
      <c r="AZ26">
        <f>VLOOKUP($B26,'[13]LA - by responsible org'!$C$17:$I$170,5,FALSE)</f>
        <v>73</v>
      </c>
      <c r="BA26">
        <f>VLOOKUP($B26,'[13]LA - by responsible org'!$C$17:$I$170,6,FALSE)</f>
        <v>47</v>
      </c>
      <c r="BB26">
        <f>VLOOKUP($B26,'[13]LA - by responsible org'!$C$17:$I$170,7,FALSE)</f>
        <v>647</v>
      </c>
      <c r="BC26">
        <f>VLOOKUP($B26,'[14]LA - by responsible org'!$C$17:$I$170,4,FALSE)</f>
        <v>391</v>
      </c>
      <c r="BD26">
        <f>VLOOKUP($B26,'[14]LA - by responsible org'!$C$17:$I$170,5,FALSE)</f>
        <v>89</v>
      </c>
      <c r="BE26">
        <f>VLOOKUP($B26,'[14]LA - by responsible org'!$C$17:$I$170,6,FALSE)</f>
        <v>51</v>
      </c>
      <c r="BF26">
        <f>VLOOKUP($B26,'[14]LA - by responsible org'!$C$17:$I$170,7,FALSE)</f>
        <v>531</v>
      </c>
    </row>
    <row r="27" spans="1:58" ht="15">
      <c r="A27" s="14" t="s">
        <v>209</v>
      </c>
      <c r="B27" s="14" t="s">
        <v>222</v>
      </c>
      <c r="C27" s="4" t="s">
        <v>223</v>
      </c>
      <c r="D27" s="4" t="s">
        <v>224</v>
      </c>
      <c r="E27" s="24" t="str">
        <f t="shared" si="0"/>
        <v>E06000049</v>
      </c>
      <c r="F27" s="25">
        <f>VLOOKUP(B27,'[7]FullDashboard'!$C$4:$I$156,7,FALSE)</f>
        <v>301300</v>
      </c>
      <c r="G27" s="24">
        <f>VLOOKUP($B27,'[8]LA - by responsible org'!$C$17:$I$170,4,FALSE)</f>
        <v>1192</v>
      </c>
      <c r="H27" s="24">
        <f>VLOOKUP($B27,'[8]LA - by responsible org'!$C$17:$I$170,5,FALSE)</f>
        <v>493</v>
      </c>
      <c r="I27" s="24">
        <f>VLOOKUP($B27,'[8]LA - by responsible org'!$C$17:$I$170,6,FALSE)</f>
        <v>84</v>
      </c>
      <c r="J27" s="24">
        <f>VLOOKUP($B27,'[8]LA - by responsible org'!$C$17:$I$170,7,FALSE)</f>
        <v>1769</v>
      </c>
      <c r="K27" s="24">
        <f>VLOOKUP($B27,'[9]LA - by responsible org'!$C$17:$I$170,4,FALSE)</f>
        <v>1018</v>
      </c>
      <c r="L27" s="24">
        <f>VLOOKUP($B27,'[9]LA - by responsible org'!$C$17:$I$170,5,FALSE)</f>
        <v>654</v>
      </c>
      <c r="M27" s="24">
        <f>VLOOKUP($B27,'[9]LA - by responsible org'!$C$17:$I$170,6,FALSE)</f>
        <v>52</v>
      </c>
      <c r="N27" s="24">
        <f>VLOOKUP($B27,'[9]LA - by responsible org'!$C$17:$I$170,7,FALSE)</f>
        <v>1724</v>
      </c>
      <c r="O27" s="24">
        <f>VLOOKUP($B27,'[10]LA - by responsible org'!$C$17:$I$170,4,FALSE)</f>
        <v>937</v>
      </c>
      <c r="P27" s="24">
        <f>VLOOKUP($B27,'[10]LA - by responsible org'!$C$17:$I$170,5,FALSE)</f>
        <v>635</v>
      </c>
      <c r="Q27" s="24">
        <f>VLOOKUP($B27,'[10]LA - by responsible org'!$C$17:$I$170,6,FALSE)</f>
        <v>5</v>
      </c>
      <c r="R27" s="24">
        <f>VLOOKUP($B27,'[10]LA - by responsible org'!$C$17:$I$170,7,FALSE)</f>
        <v>1577</v>
      </c>
      <c r="S27" s="24">
        <f>VLOOKUP($B27,'[11]LA - by responsible org'!$C$17:$I$170,4,FALSE)</f>
        <v>1196</v>
      </c>
      <c r="T27" s="24">
        <f>VLOOKUP($B27,'[11]LA - by responsible org'!$C$17:$I$170,5,FALSE)</f>
        <v>630</v>
      </c>
      <c r="U27" s="24">
        <f>VLOOKUP($B27,'[11]LA - by responsible org'!$C$17:$I$170,6,FALSE)</f>
        <v>33</v>
      </c>
      <c r="V27" s="24">
        <f>VLOOKUP($B27,'[11]LA - by responsible org'!$C$17:$I$170,7,FALSE)</f>
        <v>1859</v>
      </c>
      <c r="W27" s="24">
        <f>VLOOKUP($C27,'[2]LA - by responsible org'!$D$14:$I$170,3,FALSE)</f>
        <v>1042</v>
      </c>
      <c r="X27" s="24">
        <f>VLOOKUP($C27,'[2]LA - by responsible org'!$D$14:$I$170,4,FALSE)</f>
        <v>621</v>
      </c>
      <c r="Y27" s="24">
        <f>VLOOKUP($C27,'[2]LA - by responsible org'!$D$14:$I$170,5,FALSE)</f>
        <v>9</v>
      </c>
      <c r="Z27" s="24">
        <f>VLOOKUP($C27,'[2]LA - by responsible org'!$D$14:$I$170,6,FALSE)</f>
        <v>1672</v>
      </c>
      <c r="AA27" s="24">
        <f>VLOOKUP($C27,'[3]LA - by responsible org'!$D$14:$I$170,3,FALSE)</f>
        <v>1194</v>
      </c>
      <c r="AB27" s="24">
        <f>VLOOKUP($C27,'[3]LA - by responsible org'!$D$14:$I$170,4,FALSE)</f>
        <v>601</v>
      </c>
      <c r="AC27" s="24">
        <f>VLOOKUP($C27,'[3]LA - by responsible org'!$D$14:$I$170,5,FALSE)</f>
        <v>1</v>
      </c>
      <c r="AD27" s="24">
        <f>VLOOKUP($C27,'[3]LA - by responsible org'!$D$14:$I$170,6,FALSE)</f>
        <v>1796</v>
      </c>
      <c r="AE27" s="24">
        <f>VLOOKUP($C27,'[4]LA - by responsible org'!$D$14:$I$170,3,FALSE)</f>
        <v>1082</v>
      </c>
      <c r="AF27" s="24">
        <f>VLOOKUP($C27,'[4]LA - by responsible org'!$D$14:$I$170,4,FALSE)</f>
        <v>553</v>
      </c>
      <c r="AG27" s="24">
        <f>VLOOKUP($C27,'[4]LA - by responsible org'!$D$14:$I$170,5,FALSE)</f>
        <v>1</v>
      </c>
      <c r="AH27" s="24">
        <f>VLOOKUP($C27,'[4]LA - by responsible org'!$D$14:$I$170,6,FALSE)</f>
        <v>1636</v>
      </c>
      <c r="AI27" s="24">
        <f>VLOOKUP($C27,'[5]LA - by responsible org'!$D$14:$I$170,3,FALSE)</f>
        <v>912</v>
      </c>
      <c r="AJ27" s="24">
        <f>VLOOKUP($C27,'[5]LA - by responsible org'!$D$14:$I$170,4,FALSE)</f>
        <v>487</v>
      </c>
      <c r="AK27" s="24">
        <f>VLOOKUP($C27,'[5]LA - by responsible org'!$D$14:$I$170,5,FALSE)</f>
        <v>0</v>
      </c>
      <c r="AL27" s="24">
        <f>VLOOKUP($C27,'[5]LA - by responsible org'!$D$14:$I$170,6,FALSE)</f>
        <v>1399</v>
      </c>
      <c r="AM27" s="24">
        <f>VLOOKUP($C27,'[6]LA - by responsible org'!$D$14:$I$170,3,FALSE)</f>
        <v>898</v>
      </c>
      <c r="AN27" s="24">
        <f>VLOOKUP($C27,'[6]LA - by responsible org'!$D$14:$I$170,4,FALSE)</f>
        <v>498</v>
      </c>
      <c r="AO27" s="24">
        <f>VLOOKUP($C27,'[6]LA - by responsible org'!$D$14:$I$170,5,FALSE)</f>
        <v>4</v>
      </c>
      <c r="AP27" s="24">
        <f>VLOOKUP($C27,'[6]LA - by responsible org'!$D$14:$I$170,6,FALSE)</f>
        <v>1400</v>
      </c>
      <c r="AQ27" s="5">
        <v>1078</v>
      </c>
      <c r="AR27" s="22">
        <v>564</v>
      </c>
      <c r="AS27" s="22">
        <v>0</v>
      </c>
      <c r="AT27" s="5">
        <v>1642</v>
      </c>
      <c r="AU27">
        <f>VLOOKUP($C27,'[12]LA - by responsible org'!$D$17:$I$170,3,FALSE)</f>
        <v>942</v>
      </c>
      <c r="AV27">
        <f>VLOOKUP($C27,'[12]LA - by responsible org'!$D$17:$I$170,4,FALSE)</f>
        <v>403</v>
      </c>
      <c r="AW27">
        <f>VLOOKUP($C27,'[12]LA - by responsible org'!$D$17:$I$170,5,FALSE)</f>
        <v>16</v>
      </c>
      <c r="AX27">
        <f>VLOOKUP($C27,'[12]LA - by responsible org'!$D$17:$I$170,6,FALSE)</f>
        <v>1361</v>
      </c>
      <c r="AY27">
        <f>VLOOKUP($B27,'[13]LA - by responsible org'!$C$17:$I$170,4,FALSE)</f>
        <v>796</v>
      </c>
      <c r="AZ27">
        <f>VLOOKUP($B27,'[13]LA - by responsible org'!$C$17:$I$170,5,FALSE)</f>
        <v>461</v>
      </c>
      <c r="BA27">
        <f>VLOOKUP($B27,'[13]LA - by responsible org'!$C$17:$I$170,6,FALSE)</f>
        <v>1</v>
      </c>
      <c r="BB27">
        <f>VLOOKUP($B27,'[13]LA - by responsible org'!$C$17:$I$170,7,FALSE)</f>
        <v>1258</v>
      </c>
      <c r="BC27">
        <f>VLOOKUP($B27,'[14]LA - by responsible org'!$C$17:$I$170,4,FALSE)</f>
        <v>677</v>
      </c>
      <c r="BD27">
        <f>VLOOKUP($B27,'[14]LA - by responsible org'!$C$17:$I$170,5,FALSE)</f>
        <v>363</v>
      </c>
      <c r="BE27">
        <f>VLOOKUP($B27,'[14]LA - by responsible org'!$C$17:$I$170,6,FALSE)</f>
        <v>0</v>
      </c>
      <c r="BF27">
        <f>VLOOKUP($B27,'[14]LA - by responsible org'!$C$17:$I$170,7,FALSE)</f>
        <v>1040</v>
      </c>
    </row>
    <row r="28" spans="1:58" ht="15">
      <c r="A28" s="14" t="s">
        <v>209</v>
      </c>
      <c r="B28" s="14" t="s">
        <v>225</v>
      </c>
      <c r="C28" s="4" t="s">
        <v>226</v>
      </c>
      <c r="D28" s="4" t="s">
        <v>227</v>
      </c>
      <c r="E28" s="24" t="str">
        <f t="shared" si="0"/>
        <v>E06000050</v>
      </c>
      <c r="F28" s="25">
        <f>VLOOKUP(B28,'[7]FullDashboard'!$C$4:$I$156,7,FALSE)</f>
        <v>269100</v>
      </c>
      <c r="G28" s="24">
        <f>VLOOKUP($B28,'[8]LA - by responsible org'!$C$17:$I$170,4,FALSE)</f>
        <v>792</v>
      </c>
      <c r="H28" s="24">
        <f>VLOOKUP($B28,'[8]LA - by responsible org'!$C$17:$I$170,5,FALSE)</f>
        <v>504</v>
      </c>
      <c r="I28" s="24">
        <f>VLOOKUP($B28,'[8]LA - by responsible org'!$C$17:$I$170,6,FALSE)</f>
        <v>56</v>
      </c>
      <c r="J28" s="24">
        <f>VLOOKUP($B28,'[8]LA - by responsible org'!$C$17:$I$170,7,FALSE)</f>
        <v>1352</v>
      </c>
      <c r="K28" s="24">
        <f>VLOOKUP($B28,'[9]LA - by responsible org'!$C$17:$I$170,4,FALSE)</f>
        <v>620</v>
      </c>
      <c r="L28" s="24">
        <f>VLOOKUP($B28,'[9]LA - by responsible org'!$C$17:$I$170,5,FALSE)</f>
        <v>627</v>
      </c>
      <c r="M28" s="24">
        <f>VLOOKUP($B28,'[9]LA - by responsible org'!$C$17:$I$170,6,FALSE)</f>
        <v>112</v>
      </c>
      <c r="N28" s="24">
        <f>VLOOKUP($B28,'[9]LA - by responsible org'!$C$17:$I$170,7,FALSE)</f>
        <v>1359</v>
      </c>
      <c r="O28" s="24">
        <f>VLOOKUP($B28,'[10]LA - by responsible org'!$C$17:$I$170,4,FALSE)</f>
        <v>724</v>
      </c>
      <c r="P28" s="24">
        <f>VLOOKUP($B28,'[10]LA - by responsible org'!$C$17:$I$170,5,FALSE)</f>
        <v>429</v>
      </c>
      <c r="Q28" s="24">
        <f>VLOOKUP($B28,'[10]LA - by responsible org'!$C$17:$I$170,6,FALSE)</f>
        <v>115</v>
      </c>
      <c r="R28" s="24">
        <f>VLOOKUP($B28,'[10]LA - by responsible org'!$C$17:$I$170,7,FALSE)</f>
        <v>1268</v>
      </c>
      <c r="S28" s="24">
        <f>VLOOKUP($B28,'[11]LA - by responsible org'!$C$17:$I$170,4,FALSE)</f>
        <v>552</v>
      </c>
      <c r="T28" s="24">
        <f>VLOOKUP($B28,'[11]LA - by responsible org'!$C$17:$I$170,5,FALSE)</f>
        <v>413</v>
      </c>
      <c r="U28" s="24">
        <f>VLOOKUP($B28,'[11]LA - by responsible org'!$C$17:$I$170,6,FALSE)</f>
        <v>51</v>
      </c>
      <c r="V28" s="24">
        <f>VLOOKUP($B28,'[11]LA - by responsible org'!$C$17:$I$170,7,FALSE)</f>
        <v>1016</v>
      </c>
      <c r="W28" s="24">
        <f>VLOOKUP($C28,'[2]LA - by responsible org'!$D$14:$I$170,3,FALSE)</f>
        <v>512</v>
      </c>
      <c r="X28" s="24">
        <f>VLOOKUP($C28,'[2]LA - by responsible org'!$D$14:$I$170,4,FALSE)</f>
        <v>344</v>
      </c>
      <c r="Y28" s="24">
        <f>VLOOKUP($C28,'[2]LA - by responsible org'!$D$14:$I$170,5,FALSE)</f>
        <v>57</v>
      </c>
      <c r="Z28" s="24">
        <f>VLOOKUP($C28,'[2]LA - by responsible org'!$D$14:$I$170,6,FALSE)</f>
        <v>913</v>
      </c>
      <c r="AA28" s="24">
        <f>VLOOKUP($C28,'[3]LA - by responsible org'!$D$14:$I$170,3,FALSE)</f>
        <v>621</v>
      </c>
      <c r="AB28" s="24">
        <f>VLOOKUP($C28,'[3]LA - by responsible org'!$D$14:$I$170,4,FALSE)</f>
        <v>573</v>
      </c>
      <c r="AC28" s="24">
        <f>VLOOKUP($C28,'[3]LA - by responsible org'!$D$14:$I$170,5,FALSE)</f>
        <v>27</v>
      </c>
      <c r="AD28" s="24">
        <f>VLOOKUP($C28,'[3]LA - by responsible org'!$D$14:$I$170,6,FALSE)</f>
        <v>1221</v>
      </c>
      <c r="AE28" s="24">
        <f>VLOOKUP($C28,'[4]LA - by responsible org'!$D$14:$I$170,3,FALSE)</f>
        <v>446</v>
      </c>
      <c r="AF28" s="24">
        <f>VLOOKUP($C28,'[4]LA - by responsible org'!$D$14:$I$170,4,FALSE)</f>
        <v>608</v>
      </c>
      <c r="AG28" s="24">
        <f>VLOOKUP($C28,'[4]LA - by responsible org'!$D$14:$I$170,5,FALSE)</f>
        <v>15</v>
      </c>
      <c r="AH28" s="24">
        <f>VLOOKUP($C28,'[4]LA - by responsible org'!$D$14:$I$170,6,FALSE)</f>
        <v>1069</v>
      </c>
      <c r="AI28" s="24">
        <f>VLOOKUP($C28,'[5]LA - by responsible org'!$D$14:$I$170,3,FALSE)</f>
        <v>513</v>
      </c>
      <c r="AJ28" s="24">
        <f>VLOOKUP($C28,'[5]LA - by responsible org'!$D$14:$I$170,4,FALSE)</f>
        <v>331</v>
      </c>
      <c r="AK28" s="24">
        <f>VLOOKUP($C28,'[5]LA - by responsible org'!$D$14:$I$170,5,FALSE)</f>
        <v>77</v>
      </c>
      <c r="AL28" s="24">
        <f>VLOOKUP($C28,'[5]LA - by responsible org'!$D$14:$I$170,6,FALSE)</f>
        <v>921</v>
      </c>
      <c r="AM28" s="24">
        <f>VLOOKUP($C28,'[6]LA - by responsible org'!$D$14:$I$170,3,FALSE)</f>
        <v>769</v>
      </c>
      <c r="AN28" s="24">
        <f>VLOOKUP($C28,'[6]LA - by responsible org'!$D$14:$I$170,4,FALSE)</f>
        <v>780</v>
      </c>
      <c r="AO28" s="24">
        <f>VLOOKUP($C28,'[6]LA - by responsible org'!$D$14:$I$170,5,FALSE)</f>
        <v>64</v>
      </c>
      <c r="AP28" s="24">
        <f>VLOOKUP($C28,'[6]LA - by responsible org'!$D$14:$I$170,6,FALSE)</f>
        <v>1613</v>
      </c>
      <c r="AQ28" s="5">
        <v>639</v>
      </c>
      <c r="AR28" s="22">
        <v>544</v>
      </c>
      <c r="AS28" s="22">
        <v>20</v>
      </c>
      <c r="AT28" s="5">
        <v>1203</v>
      </c>
      <c r="AU28">
        <f>VLOOKUP($C28,'[12]LA - by responsible org'!$D$17:$I$170,3,FALSE)</f>
        <v>431</v>
      </c>
      <c r="AV28">
        <f>VLOOKUP($C28,'[12]LA - by responsible org'!$D$17:$I$170,4,FALSE)</f>
        <v>595</v>
      </c>
      <c r="AW28">
        <f>VLOOKUP($C28,'[12]LA - by responsible org'!$D$17:$I$170,5,FALSE)</f>
        <v>55</v>
      </c>
      <c r="AX28">
        <f>VLOOKUP($C28,'[12]LA - by responsible org'!$D$17:$I$170,6,FALSE)</f>
        <v>1081</v>
      </c>
      <c r="AY28">
        <f>VLOOKUP($B28,'[13]LA - by responsible org'!$C$17:$I$170,4,FALSE)</f>
        <v>510</v>
      </c>
      <c r="AZ28">
        <f>VLOOKUP($B28,'[13]LA - by responsible org'!$C$17:$I$170,5,FALSE)</f>
        <v>386</v>
      </c>
      <c r="BA28">
        <f>VLOOKUP($B28,'[13]LA - by responsible org'!$C$17:$I$170,6,FALSE)</f>
        <v>63</v>
      </c>
      <c r="BB28">
        <f>VLOOKUP($B28,'[13]LA - by responsible org'!$C$17:$I$170,7,FALSE)</f>
        <v>959</v>
      </c>
      <c r="BC28">
        <f>VLOOKUP($B28,'[14]LA - by responsible org'!$C$17:$I$170,4,FALSE)</f>
        <v>398</v>
      </c>
      <c r="BD28">
        <f>VLOOKUP($B28,'[14]LA - by responsible org'!$C$17:$I$170,5,FALSE)</f>
        <v>319</v>
      </c>
      <c r="BE28">
        <f>VLOOKUP($B28,'[14]LA - by responsible org'!$C$17:$I$170,6,FALSE)</f>
        <v>11</v>
      </c>
      <c r="BF28">
        <f>VLOOKUP($B28,'[14]LA - by responsible org'!$C$17:$I$170,7,FALSE)</f>
        <v>728</v>
      </c>
    </row>
    <row r="29" spans="1:58" ht="15">
      <c r="A29" s="14" t="s">
        <v>72</v>
      </c>
      <c r="B29" s="14" t="s">
        <v>91</v>
      </c>
      <c r="C29" s="4" t="s">
        <v>92</v>
      </c>
      <c r="D29" s="4" t="s">
        <v>93</v>
      </c>
      <c r="E29" s="24" t="str">
        <f t="shared" si="0"/>
        <v>E09000001</v>
      </c>
      <c r="F29" s="25">
        <f>VLOOKUP(B29,'[7]FullDashboard'!$C$4:$I$156,7,FALSE)</f>
        <v>8200</v>
      </c>
      <c r="G29" s="24">
        <f>VLOOKUP($B29,'[8]LA - by responsible org'!$C$17:$I$170,4,FALSE)</f>
        <v>43</v>
      </c>
      <c r="H29" s="24">
        <f>VLOOKUP($B29,'[8]LA - by responsible org'!$C$17:$I$170,5,FALSE)</f>
        <v>0</v>
      </c>
      <c r="I29" s="24">
        <f>VLOOKUP($B29,'[8]LA - by responsible org'!$C$17:$I$170,6,FALSE)</f>
        <v>0</v>
      </c>
      <c r="J29" s="24">
        <f>VLOOKUP($B29,'[8]LA - by responsible org'!$C$17:$I$170,7,FALSE)</f>
        <v>43</v>
      </c>
      <c r="K29" s="24">
        <f>VLOOKUP($B29,'[9]LA - by responsible org'!$C$17:$I$170,4,FALSE)</f>
        <v>40</v>
      </c>
      <c r="L29" s="24">
        <f>VLOOKUP($B29,'[9]LA - by responsible org'!$C$17:$I$170,5,FALSE)</f>
        <v>0</v>
      </c>
      <c r="M29" s="24">
        <f>VLOOKUP($B29,'[9]LA - by responsible org'!$C$17:$I$170,6,FALSE)</f>
        <v>0</v>
      </c>
      <c r="N29" s="24">
        <f>VLOOKUP($B29,'[9]LA - by responsible org'!$C$17:$I$170,7,FALSE)</f>
        <v>40</v>
      </c>
      <c r="O29" s="24">
        <f>VLOOKUP($B29,'[10]LA - by responsible org'!$C$17:$I$170,4,FALSE)</f>
        <v>38</v>
      </c>
      <c r="P29" s="24">
        <f>VLOOKUP($B29,'[10]LA - by responsible org'!$C$17:$I$170,5,FALSE)</f>
        <v>0</v>
      </c>
      <c r="Q29" s="24">
        <f>VLOOKUP($B29,'[10]LA - by responsible org'!$C$17:$I$170,6,FALSE)</f>
        <v>0</v>
      </c>
      <c r="R29" s="24">
        <f>VLOOKUP($B29,'[10]LA - by responsible org'!$C$17:$I$170,7,FALSE)</f>
        <v>38</v>
      </c>
      <c r="S29" s="24">
        <f>VLOOKUP($B29,'[11]LA - by responsible org'!$C$17:$I$170,4,FALSE)</f>
        <v>32</v>
      </c>
      <c r="T29" s="24">
        <f>VLOOKUP($B29,'[11]LA - by responsible org'!$C$17:$I$170,5,FALSE)</f>
        <v>29</v>
      </c>
      <c r="U29" s="24">
        <f>VLOOKUP($B29,'[11]LA - by responsible org'!$C$17:$I$170,6,FALSE)</f>
        <v>0</v>
      </c>
      <c r="V29" s="24">
        <f>VLOOKUP($B29,'[11]LA - by responsible org'!$C$17:$I$170,7,FALSE)</f>
        <v>61</v>
      </c>
      <c r="W29" s="24">
        <f>VLOOKUP($C29,'[2]LA - by responsible org'!$D$14:$I$170,3,FALSE)</f>
        <v>30</v>
      </c>
      <c r="X29" s="24">
        <f>VLOOKUP($C29,'[2]LA - by responsible org'!$D$14:$I$170,4,FALSE)</f>
        <v>29</v>
      </c>
      <c r="Y29" s="24">
        <f>VLOOKUP($C29,'[2]LA - by responsible org'!$D$14:$I$170,5,FALSE)</f>
        <v>0</v>
      </c>
      <c r="Z29" s="24">
        <f>VLOOKUP($C29,'[2]LA - by responsible org'!$D$14:$I$170,6,FALSE)</f>
        <v>59</v>
      </c>
      <c r="AA29" s="24">
        <f>VLOOKUP($C29,'[3]LA - by responsible org'!$D$14:$I$170,3,FALSE)</f>
        <v>34</v>
      </c>
      <c r="AB29" s="24">
        <f>VLOOKUP($C29,'[3]LA - by responsible org'!$D$14:$I$170,4,FALSE)</f>
        <v>18</v>
      </c>
      <c r="AC29" s="24">
        <f>VLOOKUP($C29,'[3]LA - by responsible org'!$D$14:$I$170,5,FALSE)</f>
        <v>0</v>
      </c>
      <c r="AD29" s="24">
        <f>VLOOKUP($C29,'[3]LA - by responsible org'!$D$14:$I$170,6,FALSE)</f>
        <v>52</v>
      </c>
      <c r="AE29" s="24">
        <f>VLOOKUP($C29,'[4]LA - by responsible org'!$D$14:$I$170,3,FALSE)</f>
        <v>30</v>
      </c>
      <c r="AF29" s="24">
        <f>VLOOKUP($C29,'[4]LA - by responsible org'!$D$14:$I$170,4,FALSE)</f>
        <v>0</v>
      </c>
      <c r="AG29" s="24">
        <f>VLOOKUP($C29,'[4]LA - by responsible org'!$D$14:$I$170,5,FALSE)</f>
        <v>0</v>
      </c>
      <c r="AH29" s="24">
        <f>VLOOKUP($C29,'[4]LA - by responsible org'!$D$14:$I$170,6,FALSE)</f>
        <v>30</v>
      </c>
      <c r="AI29" s="24">
        <f>VLOOKUP($C29,'[5]LA - by responsible org'!$D$14:$I$170,3,FALSE)</f>
        <v>31</v>
      </c>
      <c r="AJ29" s="24">
        <f>VLOOKUP($C29,'[5]LA - by responsible org'!$D$14:$I$170,4,FALSE)</f>
        <v>0</v>
      </c>
      <c r="AK29" s="24">
        <f>VLOOKUP($C29,'[5]LA - by responsible org'!$D$14:$I$170,5,FALSE)</f>
        <v>0</v>
      </c>
      <c r="AL29" s="24">
        <f>VLOOKUP($C29,'[5]LA - by responsible org'!$D$14:$I$170,6,FALSE)</f>
        <v>31</v>
      </c>
      <c r="AM29" s="24">
        <f>VLOOKUP($C29,'[6]LA - by responsible org'!$D$14:$I$170,3,FALSE)</f>
        <v>31</v>
      </c>
      <c r="AN29" s="24">
        <f>VLOOKUP($C29,'[6]LA - by responsible org'!$D$14:$I$170,4,FALSE)</f>
        <v>0</v>
      </c>
      <c r="AO29" s="24">
        <f>VLOOKUP($C29,'[6]LA - by responsible org'!$D$14:$I$170,5,FALSE)</f>
        <v>0</v>
      </c>
      <c r="AP29" s="24">
        <f>VLOOKUP($C29,'[6]LA - by responsible org'!$D$14:$I$170,6,FALSE)</f>
        <v>31</v>
      </c>
      <c r="AQ29" s="5">
        <v>31</v>
      </c>
      <c r="AR29" s="22">
        <v>26</v>
      </c>
      <c r="AS29" s="22">
        <v>0</v>
      </c>
      <c r="AT29" s="5">
        <v>57</v>
      </c>
      <c r="AU29">
        <f>VLOOKUP($C29,'[12]LA - by responsible org'!$D$17:$I$170,3,FALSE)</f>
        <v>32</v>
      </c>
      <c r="AV29">
        <f>VLOOKUP($C29,'[12]LA - by responsible org'!$D$17:$I$170,4,FALSE)</f>
        <v>31</v>
      </c>
      <c r="AW29">
        <f>VLOOKUP($C29,'[12]LA - by responsible org'!$D$17:$I$170,5,FALSE)</f>
        <v>7</v>
      </c>
      <c r="AX29">
        <f>VLOOKUP($C29,'[12]LA - by responsible org'!$D$17:$I$170,6,FALSE)</f>
        <v>70</v>
      </c>
      <c r="AY29">
        <f>VLOOKUP($B29,'[13]LA - by responsible org'!$C$17:$I$170,4,FALSE)</f>
        <v>69</v>
      </c>
      <c r="AZ29">
        <f>VLOOKUP($B29,'[13]LA - by responsible org'!$C$17:$I$170,5,FALSE)</f>
        <v>30</v>
      </c>
      <c r="BA29">
        <f>VLOOKUP($B29,'[13]LA - by responsible org'!$C$17:$I$170,6,FALSE)</f>
        <v>0</v>
      </c>
      <c r="BB29">
        <f>VLOOKUP($B29,'[13]LA - by responsible org'!$C$17:$I$170,7,FALSE)</f>
        <v>99</v>
      </c>
      <c r="BC29">
        <f>VLOOKUP($B29,'[14]LA - by responsible org'!$C$17:$I$170,4,FALSE)</f>
        <v>7</v>
      </c>
      <c r="BD29">
        <f>VLOOKUP($B29,'[14]LA - by responsible org'!$C$17:$I$170,5,FALSE)</f>
        <v>14</v>
      </c>
      <c r="BE29">
        <f>VLOOKUP($B29,'[14]LA - by responsible org'!$C$17:$I$170,6,FALSE)</f>
        <v>0</v>
      </c>
      <c r="BF29">
        <f>VLOOKUP($B29,'[14]LA - by responsible org'!$C$17:$I$170,7,FALSE)</f>
        <v>21</v>
      </c>
    </row>
    <row r="30" spans="1:58" ht="15">
      <c r="A30" s="14" t="s">
        <v>337</v>
      </c>
      <c r="B30" s="14" t="s">
        <v>347</v>
      </c>
      <c r="C30" s="4" t="s">
        <v>348</v>
      </c>
      <c r="D30" s="4" t="s">
        <v>349</v>
      </c>
      <c r="E30" s="24" t="str">
        <f t="shared" si="0"/>
        <v>E06000052</v>
      </c>
      <c r="F30" s="25">
        <f>VLOOKUP(B30,'[7]FullDashboard'!$C$4:$I$156,7,FALSE)</f>
        <v>447600</v>
      </c>
      <c r="G30" s="24">
        <f>VLOOKUP($B30,'[8]LA - by responsible org'!$C$17:$I$170,4,FALSE)</f>
        <v>1599</v>
      </c>
      <c r="H30" s="24">
        <f>VLOOKUP($B30,'[8]LA - by responsible org'!$C$17:$I$170,5,FALSE)</f>
        <v>1975</v>
      </c>
      <c r="I30" s="24">
        <f>VLOOKUP($B30,'[8]LA - by responsible org'!$C$17:$I$170,6,FALSE)</f>
        <v>211</v>
      </c>
      <c r="J30" s="24">
        <f>VLOOKUP($B30,'[8]LA - by responsible org'!$C$17:$I$170,7,FALSE)</f>
        <v>3785</v>
      </c>
      <c r="K30" s="24">
        <f>VLOOKUP($B30,'[9]LA - by responsible org'!$C$17:$I$170,4,FALSE)</f>
        <v>2057</v>
      </c>
      <c r="L30" s="24">
        <f>VLOOKUP($B30,'[9]LA - by responsible org'!$C$17:$I$170,5,FALSE)</f>
        <v>1811</v>
      </c>
      <c r="M30" s="24">
        <f>VLOOKUP($B30,'[9]LA - by responsible org'!$C$17:$I$170,6,FALSE)</f>
        <v>156</v>
      </c>
      <c r="N30" s="24">
        <f>VLOOKUP($B30,'[9]LA - by responsible org'!$C$17:$I$170,7,FALSE)</f>
        <v>4024</v>
      </c>
      <c r="O30" s="24">
        <f>VLOOKUP($B30,'[10]LA - by responsible org'!$C$17:$I$170,4,FALSE)</f>
        <v>2386</v>
      </c>
      <c r="P30" s="24">
        <f>VLOOKUP($B30,'[10]LA - by responsible org'!$C$17:$I$170,5,FALSE)</f>
        <v>1876</v>
      </c>
      <c r="Q30" s="24">
        <f>VLOOKUP($B30,'[10]LA - by responsible org'!$C$17:$I$170,6,FALSE)</f>
        <v>91</v>
      </c>
      <c r="R30" s="24">
        <f>VLOOKUP($B30,'[10]LA - by responsible org'!$C$17:$I$170,7,FALSE)</f>
        <v>4353</v>
      </c>
      <c r="S30" s="24">
        <f>VLOOKUP($B30,'[11]LA - by responsible org'!$C$17:$I$170,4,FALSE)</f>
        <v>2764</v>
      </c>
      <c r="T30" s="24">
        <f>VLOOKUP($B30,'[11]LA - by responsible org'!$C$17:$I$170,5,FALSE)</f>
        <v>2492</v>
      </c>
      <c r="U30" s="24">
        <f>VLOOKUP($B30,'[11]LA - by responsible org'!$C$17:$I$170,6,FALSE)</f>
        <v>150</v>
      </c>
      <c r="V30" s="24">
        <f>VLOOKUP($B30,'[11]LA - by responsible org'!$C$17:$I$170,7,FALSE)</f>
        <v>5406</v>
      </c>
      <c r="W30" s="24">
        <f>VLOOKUP($C30,'[2]LA - by responsible org'!$D$14:$I$170,3,FALSE)</f>
        <v>2184</v>
      </c>
      <c r="X30" s="24">
        <f>VLOOKUP($C30,'[2]LA - by responsible org'!$D$14:$I$170,4,FALSE)</f>
        <v>2302</v>
      </c>
      <c r="Y30" s="24">
        <f>VLOOKUP($C30,'[2]LA - by responsible org'!$D$14:$I$170,5,FALSE)</f>
        <v>128</v>
      </c>
      <c r="Z30" s="24">
        <f>VLOOKUP($C30,'[2]LA - by responsible org'!$D$14:$I$170,6,FALSE)</f>
        <v>4614</v>
      </c>
      <c r="AA30" s="24">
        <f>VLOOKUP($C30,'[3]LA - by responsible org'!$D$14:$I$170,3,FALSE)</f>
        <v>2436</v>
      </c>
      <c r="AB30" s="24">
        <f>VLOOKUP($C30,'[3]LA - by responsible org'!$D$14:$I$170,4,FALSE)</f>
        <v>2760</v>
      </c>
      <c r="AC30" s="24">
        <f>VLOOKUP($C30,'[3]LA - by responsible org'!$D$14:$I$170,5,FALSE)</f>
        <v>134</v>
      </c>
      <c r="AD30" s="24">
        <f>VLOOKUP($C30,'[3]LA - by responsible org'!$D$14:$I$170,6,FALSE)</f>
        <v>5330</v>
      </c>
      <c r="AE30" s="24">
        <f>VLOOKUP($C30,'[4]LA - by responsible org'!$D$14:$I$170,3,FALSE)</f>
        <v>1969</v>
      </c>
      <c r="AF30" s="24">
        <f>VLOOKUP($C30,'[4]LA - by responsible org'!$D$14:$I$170,4,FALSE)</f>
        <v>2338</v>
      </c>
      <c r="AG30" s="24">
        <f>VLOOKUP($C30,'[4]LA - by responsible org'!$D$14:$I$170,5,FALSE)</f>
        <v>59</v>
      </c>
      <c r="AH30" s="24">
        <f>VLOOKUP($C30,'[4]LA - by responsible org'!$D$14:$I$170,6,FALSE)</f>
        <v>4366</v>
      </c>
      <c r="AI30" s="24">
        <f>VLOOKUP($C30,'[5]LA - by responsible org'!$D$14:$I$170,3,FALSE)</f>
        <v>2195</v>
      </c>
      <c r="AJ30" s="24">
        <f>VLOOKUP($C30,'[5]LA - by responsible org'!$D$14:$I$170,4,FALSE)</f>
        <v>1962</v>
      </c>
      <c r="AK30" s="24">
        <f>VLOOKUP($C30,'[5]LA - by responsible org'!$D$14:$I$170,5,FALSE)</f>
        <v>110</v>
      </c>
      <c r="AL30" s="24">
        <f>VLOOKUP($C30,'[5]LA - by responsible org'!$D$14:$I$170,6,FALSE)</f>
        <v>4267</v>
      </c>
      <c r="AM30" s="24">
        <f>VLOOKUP($C30,'[6]LA - by responsible org'!$D$14:$I$170,3,FALSE)</f>
        <v>1899</v>
      </c>
      <c r="AN30" s="24">
        <f>VLOOKUP($C30,'[6]LA - by responsible org'!$D$14:$I$170,4,FALSE)</f>
        <v>2198</v>
      </c>
      <c r="AO30" s="24">
        <f>VLOOKUP($C30,'[6]LA - by responsible org'!$D$14:$I$170,5,FALSE)</f>
        <v>86</v>
      </c>
      <c r="AP30" s="24">
        <f>VLOOKUP($C30,'[6]LA - by responsible org'!$D$14:$I$170,6,FALSE)</f>
        <v>4183</v>
      </c>
      <c r="AQ30" s="5">
        <v>2646</v>
      </c>
      <c r="AR30" s="22">
        <v>2546</v>
      </c>
      <c r="AS30" s="22">
        <v>182</v>
      </c>
      <c r="AT30" s="5">
        <v>5374</v>
      </c>
      <c r="AU30">
        <f>VLOOKUP($C30,'[12]LA - by responsible org'!$D$17:$I$170,3,FALSE)</f>
        <v>1894</v>
      </c>
      <c r="AV30">
        <f>VLOOKUP($C30,'[12]LA - by responsible org'!$D$17:$I$170,4,FALSE)</f>
        <v>1847</v>
      </c>
      <c r="AW30">
        <f>VLOOKUP($C30,'[12]LA - by responsible org'!$D$17:$I$170,5,FALSE)</f>
        <v>27</v>
      </c>
      <c r="AX30">
        <f>VLOOKUP($C30,'[12]LA - by responsible org'!$D$17:$I$170,6,FALSE)</f>
        <v>3768</v>
      </c>
      <c r="AY30">
        <f>VLOOKUP($B30,'[13]LA - by responsible org'!$C$17:$I$170,4,FALSE)</f>
        <v>1700</v>
      </c>
      <c r="AZ30">
        <f>VLOOKUP($B30,'[13]LA - by responsible org'!$C$17:$I$170,5,FALSE)</f>
        <v>1838</v>
      </c>
      <c r="BA30">
        <f>VLOOKUP($B30,'[13]LA - by responsible org'!$C$17:$I$170,6,FALSE)</f>
        <v>56</v>
      </c>
      <c r="BB30">
        <f>VLOOKUP($B30,'[13]LA - by responsible org'!$C$17:$I$170,7,FALSE)</f>
        <v>3594</v>
      </c>
      <c r="BC30">
        <f>VLOOKUP($B30,'[14]LA - by responsible org'!$C$17:$I$170,4,FALSE)</f>
        <v>1463</v>
      </c>
      <c r="BD30">
        <f>VLOOKUP($B30,'[14]LA - by responsible org'!$C$17:$I$170,5,FALSE)</f>
        <v>2067</v>
      </c>
      <c r="BE30">
        <f>VLOOKUP($B30,'[14]LA - by responsible org'!$C$17:$I$170,6,FALSE)</f>
        <v>86</v>
      </c>
      <c r="BF30">
        <f>VLOOKUP($B30,'[14]LA - by responsible org'!$C$17:$I$170,7,FALSE)</f>
        <v>3616</v>
      </c>
    </row>
    <row r="31" spans="1:58" ht="15">
      <c r="A31" s="14" t="s">
        <v>383</v>
      </c>
      <c r="B31" s="14" t="s">
        <v>387</v>
      </c>
      <c r="C31" s="4" t="s">
        <v>388</v>
      </c>
      <c r="D31" s="4" t="s">
        <v>389</v>
      </c>
      <c r="E31" s="24" t="str">
        <f t="shared" si="0"/>
        <v>E08000026</v>
      </c>
      <c r="F31" s="25">
        <f>VLOOKUP(B31,'[7]FullDashboard'!$C$4:$I$156,7,FALSE)</f>
        <v>276500</v>
      </c>
      <c r="G31" s="24">
        <f>VLOOKUP($B31,'[8]LA - by responsible org'!$C$17:$I$170,4,FALSE)</f>
        <v>1749</v>
      </c>
      <c r="H31" s="24">
        <f>VLOOKUP($B31,'[8]LA - by responsible org'!$C$17:$I$170,5,FALSE)</f>
        <v>238</v>
      </c>
      <c r="I31" s="24">
        <f>VLOOKUP($B31,'[8]LA - by responsible org'!$C$17:$I$170,6,FALSE)</f>
        <v>348</v>
      </c>
      <c r="J31" s="24">
        <f>VLOOKUP($B31,'[8]LA - by responsible org'!$C$17:$I$170,7,FALSE)</f>
        <v>2335</v>
      </c>
      <c r="K31" s="24">
        <f>VLOOKUP($B31,'[9]LA - by responsible org'!$C$17:$I$170,4,FALSE)</f>
        <v>1322</v>
      </c>
      <c r="L31" s="24">
        <f>VLOOKUP($B31,'[9]LA - by responsible org'!$C$17:$I$170,5,FALSE)</f>
        <v>232</v>
      </c>
      <c r="M31" s="24">
        <f>VLOOKUP($B31,'[9]LA - by responsible org'!$C$17:$I$170,6,FALSE)</f>
        <v>177</v>
      </c>
      <c r="N31" s="24">
        <f>VLOOKUP($B31,'[9]LA - by responsible org'!$C$17:$I$170,7,FALSE)</f>
        <v>1731</v>
      </c>
      <c r="O31" s="24">
        <f>VLOOKUP($B31,'[10]LA - by responsible org'!$C$17:$I$170,4,FALSE)</f>
        <v>1605</v>
      </c>
      <c r="P31" s="24">
        <f>VLOOKUP($B31,'[10]LA - by responsible org'!$C$17:$I$170,5,FALSE)</f>
        <v>158</v>
      </c>
      <c r="Q31" s="24">
        <f>VLOOKUP($B31,'[10]LA - by responsible org'!$C$17:$I$170,6,FALSE)</f>
        <v>221</v>
      </c>
      <c r="R31" s="24">
        <f>VLOOKUP($B31,'[10]LA - by responsible org'!$C$17:$I$170,7,FALSE)</f>
        <v>1984</v>
      </c>
      <c r="S31" s="24">
        <f>VLOOKUP($B31,'[11]LA - by responsible org'!$C$17:$I$170,4,FALSE)</f>
        <v>1594</v>
      </c>
      <c r="T31" s="24">
        <f>VLOOKUP($B31,'[11]LA - by responsible org'!$C$17:$I$170,5,FALSE)</f>
        <v>218</v>
      </c>
      <c r="U31" s="24">
        <f>VLOOKUP($B31,'[11]LA - by responsible org'!$C$17:$I$170,6,FALSE)</f>
        <v>278</v>
      </c>
      <c r="V31" s="24">
        <f>VLOOKUP($B31,'[11]LA - by responsible org'!$C$17:$I$170,7,FALSE)</f>
        <v>2090</v>
      </c>
      <c r="W31" s="24">
        <f>VLOOKUP($C31,'[2]LA - by responsible org'!$D$14:$I$170,3,FALSE)</f>
        <v>1307</v>
      </c>
      <c r="X31" s="24">
        <f>VLOOKUP($C31,'[2]LA - by responsible org'!$D$14:$I$170,4,FALSE)</f>
        <v>153</v>
      </c>
      <c r="Y31" s="24">
        <f>VLOOKUP($C31,'[2]LA - by responsible org'!$D$14:$I$170,5,FALSE)</f>
        <v>413</v>
      </c>
      <c r="Z31" s="24">
        <f>VLOOKUP($C31,'[2]LA - by responsible org'!$D$14:$I$170,6,FALSE)</f>
        <v>1873</v>
      </c>
      <c r="AA31" s="24">
        <f>VLOOKUP($C31,'[3]LA - by responsible org'!$D$14:$I$170,3,FALSE)</f>
        <v>1348</v>
      </c>
      <c r="AB31" s="24">
        <f>VLOOKUP($C31,'[3]LA - by responsible org'!$D$14:$I$170,4,FALSE)</f>
        <v>195</v>
      </c>
      <c r="AC31" s="24">
        <f>VLOOKUP($C31,'[3]LA - by responsible org'!$D$14:$I$170,5,FALSE)</f>
        <v>383</v>
      </c>
      <c r="AD31" s="24">
        <f>VLOOKUP($C31,'[3]LA - by responsible org'!$D$14:$I$170,6,FALSE)</f>
        <v>1926</v>
      </c>
      <c r="AE31" s="24">
        <f>VLOOKUP($C31,'[4]LA - by responsible org'!$D$14:$I$170,3,FALSE)</f>
        <v>1408</v>
      </c>
      <c r="AF31" s="24">
        <f>VLOOKUP($C31,'[4]LA - by responsible org'!$D$14:$I$170,4,FALSE)</f>
        <v>170</v>
      </c>
      <c r="AG31" s="24">
        <f>VLOOKUP($C31,'[4]LA - by responsible org'!$D$14:$I$170,5,FALSE)</f>
        <v>177</v>
      </c>
      <c r="AH31" s="24">
        <f>VLOOKUP($C31,'[4]LA - by responsible org'!$D$14:$I$170,6,FALSE)</f>
        <v>1755</v>
      </c>
      <c r="AI31" s="24">
        <f>VLOOKUP($C31,'[5]LA - by responsible org'!$D$14:$I$170,3,FALSE)</f>
        <v>1408</v>
      </c>
      <c r="AJ31" s="24">
        <f>VLOOKUP($C31,'[5]LA - by responsible org'!$D$14:$I$170,4,FALSE)</f>
        <v>216</v>
      </c>
      <c r="AK31" s="24">
        <f>VLOOKUP($C31,'[5]LA - by responsible org'!$D$14:$I$170,5,FALSE)</f>
        <v>287</v>
      </c>
      <c r="AL31" s="24">
        <f>VLOOKUP($C31,'[5]LA - by responsible org'!$D$14:$I$170,6,FALSE)</f>
        <v>1911</v>
      </c>
      <c r="AM31" s="24">
        <f>VLOOKUP($C31,'[6]LA - by responsible org'!$D$14:$I$170,3,FALSE)</f>
        <v>1432</v>
      </c>
      <c r="AN31" s="24">
        <f>VLOOKUP($C31,'[6]LA - by responsible org'!$D$14:$I$170,4,FALSE)</f>
        <v>210</v>
      </c>
      <c r="AO31" s="24">
        <f>VLOOKUP($C31,'[6]LA - by responsible org'!$D$14:$I$170,5,FALSE)</f>
        <v>169</v>
      </c>
      <c r="AP31" s="24">
        <f>VLOOKUP($C31,'[6]LA - by responsible org'!$D$14:$I$170,6,FALSE)</f>
        <v>1811</v>
      </c>
      <c r="AQ31" s="5">
        <v>1019</v>
      </c>
      <c r="AR31" s="22">
        <v>182</v>
      </c>
      <c r="AS31" s="22">
        <v>122</v>
      </c>
      <c r="AT31" s="5">
        <v>1323</v>
      </c>
      <c r="AU31">
        <f>VLOOKUP($C31,'[12]LA - by responsible org'!$D$17:$I$170,3,FALSE)</f>
        <v>1147</v>
      </c>
      <c r="AV31">
        <f>VLOOKUP($C31,'[12]LA - by responsible org'!$D$17:$I$170,4,FALSE)</f>
        <v>73</v>
      </c>
      <c r="AW31">
        <f>VLOOKUP($C31,'[12]LA - by responsible org'!$D$17:$I$170,5,FALSE)</f>
        <v>114</v>
      </c>
      <c r="AX31">
        <f>VLOOKUP($C31,'[12]LA - by responsible org'!$D$17:$I$170,6,FALSE)</f>
        <v>1334</v>
      </c>
      <c r="AY31">
        <f>VLOOKUP($B31,'[13]LA - by responsible org'!$C$17:$I$170,4,FALSE)</f>
        <v>937</v>
      </c>
      <c r="AZ31">
        <f>VLOOKUP($B31,'[13]LA - by responsible org'!$C$17:$I$170,5,FALSE)</f>
        <v>66</v>
      </c>
      <c r="BA31">
        <f>VLOOKUP($B31,'[13]LA - by responsible org'!$C$17:$I$170,6,FALSE)</f>
        <v>132</v>
      </c>
      <c r="BB31">
        <f>VLOOKUP($B31,'[13]LA - by responsible org'!$C$17:$I$170,7,FALSE)</f>
        <v>1135</v>
      </c>
      <c r="BC31">
        <f>VLOOKUP($B31,'[14]LA - by responsible org'!$C$17:$I$170,4,FALSE)</f>
        <v>946</v>
      </c>
      <c r="BD31">
        <f>VLOOKUP($B31,'[14]LA - by responsible org'!$C$17:$I$170,5,FALSE)</f>
        <v>117</v>
      </c>
      <c r="BE31">
        <f>VLOOKUP($B31,'[14]LA - by responsible org'!$C$17:$I$170,6,FALSE)</f>
        <v>167</v>
      </c>
      <c r="BF31">
        <f>VLOOKUP($B31,'[14]LA - by responsible org'!$C$17:$I$170,7,FALSE)</f>
        <v>1230</v>
      </c>
    </row>
    <row r="32" spans="1:58" ht="15">
      <c r="A32" s="14" t="s">
        <v>72</v>
      </c>
      <c r="B32" s="14" t="s">
        <v>94</v>
      </c>
      <c r="C32" s="4" t="s">
        <v>95</v>
      </c>
      <c r="D32" s="4" t="s">
        <v>96</v>
      </c>
      <c r="E32" s="24" t="str">
        <f t="shared" si="0"/>
        <v>E09000008</v>
      </c>
      <c r="F32" s="25">
        <f>VLOOKUP(B32,'[7]FullDashboard'!$C$4:$I$156,7,FALSE)</f>
        <v>287900</v>
      </c>
      <c r="G32" s="24">
        <f>VLOOKUP($B32,'[8]LA - by responsible org'!$C$17:$I$170,4,FALSE)</f>
        <v>806</v>
      </c>
      <c r="H32" s="24">
        <f>VLOOKUP($B32,'[8]LA - by responsible org'!$C$17:$I$170,5,FALSE)</f>
        <v>227</v>
      </c>
      <c r="I32" s="24">
        <f>VLOOKUP($B32,'[8]LA - by responsible org'!$C$17:$I$170,6,FALSE)</f>
        <v>30</v>
      </c>
      <c r="J32" s="24">
        <f>VLOOKUP($B32,'[8]LA - by responsible org'!$C$17:$I$170,7,FALSE)</f>
        <v>1063</v>
      </c>
      <c r="K32" s="24">
        <f>VLOOKUP($B32,'[9]LA - by responsible org'!$C$17:$I$170,4,FALSE)</f>
        <v>580</v>
      </c>
      <c r="L32" s="24">
        <f>VLOOKUP($B32,'[9]LA - by responsible org'!$C$17:$I$170,5,FALSE)</f>
        <v>221</v>
      </c>
      <c r="M32" s="24">
        <f>VLOOKUP($B32,'[9]LA - by responsible org'!$C$17:$I$170,6,FALSE)</f>
        <v>0</v>
      </c>
      <c r="N32" s="24">
        <f>VLOOKUP($B32,'[9]LA - by responsible org'!$C$17:$I$170,7,FALSE)</f>
        <v>801</v>
      </c>
      <c r="O32" s="24">
        <f>VLOOKUP($B32,'[10]LA - by responsible org'!$C$17:$I$170,4,FALSE)</f>
        <v>375</v>
      </c>
      <c r="P32" s="24">
        <f>VLOOKUP($B32,'[10]LA - by responsible org'!$C$17:$I$170,5,FALSE)</f>
        <v>188</v>
      </c>
      <c r="Q32" s="24">
        <f>VLOOKUP($B32,'[10]LA - by responsible org'!$C$17:$I$170,6,FALSE)</f>
        <v>0</v>
      </c>
      <c r="R32" s="24">
        <f>VLOOKUP($B32,'[10]LA - by responsible org'!$C$17:$I$170,7,FALSE)</f>
        <v>563</v>
      </c>
      <c r="S32" s="24">
        <f>VLOOKUP($B32,'[11]LA - by responsible org'!$C$17:$I$170,4,FALSE)</f>
        <v>416</v>
      </c>
      <c r="T32" s="24">
        <f>VLOOKUP($B32,'[11]LA - by responsible org'!$C$17:$I$170,5,FALSE)</f>
        <v>327</v>
      </c>
      <c r="U32" s="24">
        <f>VLOOKUP($B32,'[11]LA - by responsible org'!$C$17:$I$170,6,FALSE)</f>
        <v>0</v>
      </c>
      <c r="V32" s="24">
        <f>VLOOKUP($B32,'[11]LA - by responsible org'!$C$17:$I$170,7,FALSE)</f>
        <v>743</v>
      </c>
      <c r="W32" s="24">
        <f>VLOOKUP($C32,'[2]LA - by responsible org'!$D$14:$I$170,3,FALSE)</f>
        <v>459</v>
      </c>
      <c r="X32" s="24">
        <f>VLOOKUP($C32,'[2]LA - by responsible org'!$D$14:$I$170,4,FALSE)</f>
        <v>354</v>
      </c>
      <c r="Y32" s="24">
        <f>VLOOKUP($C32,'[2]LA - by responsible org'!$D$14:$I$170,5,FALSE)</f>
        <v>28</v>
      </c>
      <c r="Z32" s="24">
        <f>VLOOKUP($C32,'[2]LA - by responsible org'!$D$14:$I$170,6,FALSE)</f>
        <v>841</v>
      </c>
      <c r="AA32" s="24">
        <f>VLOOKUP($C32,'[3]LA - by responsible org'!$D$14:$I$170,3,FALSE)</f>
        <v>670</v>
      </c>
      <c r="AB32" s="24">
        <f>VLOOKUP($C32,'[3]LA - by responsible org'!$D$14:$I$170,4,FALSE)</f>
        <v>289</v>
      </c>
      <c r="AC32" s="24">
        <f>VLOOKUP($C32,'[3]LA - by responsible org'!$D$14:$I$170,5,FALSE)</f>
        <v>31</v>
      </c>
      <c r="AD32" s="24">
        <f>VLOOKUP($C32,'[3]LA - by responsible org'!$D$14:$I$170,6,FALSE)</f>
        <v>990</v>
      </c>
      <c r="AE32" s="24">
        <f>VLOOKUP($C32,'[4]LA - by responsible org'!$D$14:$I$170,3,FALSE)</f>
        <v>466</v>
      </c>
      <c r="AF32" s="24">
        <f>VLOOKUP($C32,'[4]LA - by responsible org'!$D$14:$I$170,4,FALSE)</f>
        <v>378</v>
      </c>
      <c r="AG32" s="24">
        <f>VLOOKUP($C32,'[4]LA - by responsible org'!$D$14:$I$170,5,FALSE)</f>
        <v>26</v>
      </c>
      <c r="AH32" s="24">
        <f>VLOOKUP($C32,'[4]LA - by responsible org'!$D$14:$I$170,6,FALSE)</f>
        <v>870</v>
      </c>
      <c r="AI32" s="24">
        <f>VLOOKUP($C32,'[5]LA - by responsible org'!$D$14:$I$170,3,FALSE)</f>
        <v>544</v>
      </c>
      <c r="AJ32" s="24">
        <f>VLOOKUP($C32,'[5]LA - by responsible org'!$D$14:$I$170,4,FALSE)</f>
        <v>310</v>
      </c>
      <c r="AK32" s="24">
        <f>VLOOKUP($C32,'[5]LA - by responsible org'!$D$14:$I$170,5,FALSE)</f>
        <v>0</v>
      </c>
      <c r="AL32" s="24">
        <f>VLOOKUP($C32,'[5]LA - by responsible org'!$D$14:$I$170,6,FALSE)</f>
        <v>854</v>
      </c>
      <c r="AM32" s="24">
        <f>VLOOKUP($C32,'[6]LA - by responsible org'!$D$14:$I$170,3,FALSE)</f>
        <v>460</v>
      </c>
      <c r="AN32" s="24">
        <f>VLOOKUP($C32,'[6]LA - by responsible org'!$D$14:$I$170,4,FALSE)</f>
        <v>420</v>
      </c>
      <c r="AO32" s="24">
        <f>VLOOKUP($C32,'[6]LA - by responsible org'!$D$14:$I$170,5,FALSE)</f>
        <v>0</v>
      </c>
      <c r="AP32" s="24">
        <f>VLOOKUP($C32,'[6]LA - by responsible org'!$D$14:$I$170,6,FALSE)</f>
        <v>880</v>
      </c>
      <c r="AQ32" s="5">
        <v>686</v>
      </c>
      <c r="AR32" s="22">
        <v>278</v>
      </c>
      <c r="AS32" s="22">
        <v>22</v>
      </c>
      <c r="AT32" s="5">
        <v>986</v>
      </c>
      <c r="AU32">
        <f>VLOOKUP($C32,'[12]LA - by responsible org'!$D$17:$I$170,3,FALSE)</f>
        <v>575</v>
      </c>
      <c r="AV32">
        <f>VLOOKUP($C32,'[12]LA - by responsible org'!$D$17:$I$170,4,FALSE)</f>
        <v>286</v>
      </c>
      <c r="AW32">
        <f>VLOOKUP($C32,'[12]LA - by responsible org'!$D$17:$I$170,5,FALSE)</f>
        <v>13</v>
      </c>
      <c r="AX32">
        <f>VLOOKUP($C32,'[12]LA - by responsible org'!$D$17:$I$170,6,FALSE)</f>
        <v>874</v>
      </c>
      <c r="AY32">
        <f>VLOOKUP($B32,'[13]LA - by responsible org'!$C$17:$I$170,4,FALSE)</f>
        <v>460</v>
      </c>
      <c r="AZ32">
        <f>VLOOKUP($B32,'[13]LA - by responsible org'!$C$17:$I$170,5,FALSE)</f>
        <v>243</v>
      </c>
      <c r="BA32">
        <f>VLOOKUP($B32,'[13]LA - by responsible org'!$C$17:$I$170,6,FALSE)</f>
        <v>0</v>
      </c>
      <c r="BB32">
        <f>VLOOKUP($B32,'[13]LA - by responsible org'!$C$17:$I$170,7,FALSE)</f>
        <v>703</v>
      </c>
      <c r="BC32">
        <f>VLOOKUP($B32,'[14]LA - by responsible org'!$C$17:$I$170,4,FALSE)</f>
        <v>403</v>
      </c>
      <c r="BD32">
        <f>VLOOKUP($B32,'[14]LA - by responsible org'!$C$17:$I$170,5,FALSE)</f>
        <v>255</v>
      </c>
      <c r="BE32">
        <f>VLOOKUP($B32,'[14]LA - by responsible org'!$C$17:$I$170,6,FALSE)</f>
        <v>0</v>
      </c>
      <c r="BF32">
        <f>VLOOKUP($B32,'[14]LA - by responsible org'!$C$17:$I$170,7,FALSE)</f>
        <v>658</v>
      </c>
    </row>
    <row r="33" spans="1:58" ht="15">
      <c r="A33" s="14" t="s">
        <v>209</v>
      </c>
      <c r="B33" s="14" t="s">
        <v>228</v>
      </c>
      <c r="C33" s="4" t="s">
        <v>229</v>
      </c>
      <c r="D33" s="4" t="s">
        <v>230</v>
      </c>
      <c r="E33" s="24" t="str">
        <f t="shared" si="0"/>
        <v>E10000006</v>
      </c>
      <c r="F33" s="25">
        <f>VLOOKUP(B33,'[7]FullDashboard'!$C$4:$I$156,7,FALSE)</f>
        <v>405300</v>
      </c>
      <c r="G33" s="24">
        <f>VLOOKUP($B33,'[8]LA - by responsible org'!$C$17:$I$170,4,FALSE)</f>
        <v>2048</v>
      </c>
      <c r="H33" s="24">
        <f>VLOOKUP($B33,'[8]LA - by responsible org'!$C$17:$I$170,5,FALSE)</f>
        <v>2316</v>
      </c>
      <c r="I33" s="24">
        <f>VLOOKUP($B33,'[8]LA - by responsible org'!$C$17:$I$170,6,FALSE)</f>
        <v>757</v>
      </c>
      <c r="J33" s="24">
        <f>VLOOKUP($B33,'[8]LA - by responsible org'!$C$17:$I$170,7,FALSE)</f>
        <v>5121</v>
      </c>
      <c r="K33" s="24">
        <f>VLOOKUP($B33,'[9]LA - by responsible org'!$C$17:$I$170,4,FALSE)</f>
        <v>2415</v>
      </c>
      <c r="L33" s="24">
        <f>VLOOKUP($B33,'[9]LA - by responsible org'!$C$17:$I$170,5,FALSE)</f>
        <v>2546</v>
      </c>
      <c r="M33" s="24">
        <f>VLOOKUP($B33,'[9]LA - by responsible org'!$C$17:$I$170,6,FALSE)</f>
        <v>637</v>
      </c>
      <c r="N33" s="24">
        <f>VLOOKUP($B33,'[9]LA - by responsible org'!$C$17:$I$170,7,FALSE)</f>
        <v>5598</v>
      </c>
      <c r="O33" s="24">
        <f>VLOOKUP($B33,'[10]LA - by responsible org'!$C$17:$I$170,4,FALSE)</f>
        <v>2226</v>
      </c>
      <c r="P33" s="24">
        <f>VLOOKUP($B33,'[10]LA - by responsible org'!$C$17:$I$170,5,FALSE)</f>
        <v>2796</v>
      </c>
      <c r="Q33" s="24">
        <f>VLOOKUP($B33,'[10]LA - by responsible org'!$C$17:$I$170,6,FALSE)</f>
        <v>725</v>
      </c>
      <c r="R33" s="24">
        <f>VLOOKUP($B33,'[10]LA - by responsible org'!$C$17:$I$170,7,FALSE)</f>
        <v>5747</v>
      </c>
      <c r="S33" s="24">
        <f>VLOOKUP($B33,'[11]LA - by responsible org'!$C$17:$I$170,4,FALSE)</f>
        <v>1986</v>
      </c>
      <c r="T33" s="24">
        <f>VLOOKUP($B33,'[11]LA - by responsible org'!$C$17:$I$170,5,FALSE)</f>
        <v>3203</v>
      </c>
      <c r="U33" s="24">
        <f>VLOOKUP($B33,'[11]LA - by responsible org'!$C$17:$I$170,6,FALSE)</f>
        <v>740</v>
      </c>
      <c r="V33" s="24">
        <f>VLOOKUP($B33,'[11]LA - by responsible org'!$C$17:$I$170,7,FALSE)</f>
        <v>5929</v>
      </c>
      <c r="W33" s="24">
        <f>VLOOKUP($C33,'[2]LA - by responsible org'!$D$14:$I$170,3,FALSE)</f>
        <v>1515</v>
      </c>
      <c r="X33" s="24">
        <f>VLOOKUP($C33,'[2]LA - by responsible org'!$D$14:$I$170,4,FALSE)</f>
        <v>2644</v>
      </c>
      <c r="Y33" s="24">
        <f>VLOOKUP($C33,'[2]LA - by responsible org'!$D$14:$I$170,5,FALSE)</f>
        <v>458</v>
      </c>
      <c r="Z33" s="24">
        <f>VLOOKUP($C33,'[2]LA - by responsible org'!$D$14:$I$170,6,FALSE)</f>
        <v>4617</v>
      </c>
      <c r="AA33" s="24">
        <f>VLOOKUP($C33,'[3]LA - by responsible org'!$D$14:$I$170,3,FALSE)</f>
        <v>1799</v>
      </c>
      <c r="AB33" s="24">
        <f>VLOOKUP($C33,'[3]LA - by responsible org'!$D$14:$I$170,4,FALSE)</f>
        <v>3074</v>
      </c>
      <c r="AC33" s="24">
        <f>VLOOKUP($C33,'[3]LA - by responsible org'!$D$14:$I$170,5,FALSE)</f>
        <v>571</v>
      </c>
      <c r="AD33" s="24">
        <f>VLOOKUP($C33,'[3]LA - by responsible org'!$D$14:$I$170,6,FALSE)</f>
        <v>5444</v>
      </c>
      <c r="AE33" s="24">
        <f>VLOOKUP($C33,'[4]LA - by responsible org'!$D$14:$I$170,3,FALSE)</f>
        <v>1447</v>
      </c>
      <c r="AF33" s="24">
        <f>VLOOKUP($C33,'[4]LA - by responsible org'!$D$14:$I$170,4,FALSE)</f>
        <v>2635</v>
      </c>
      <c r="AG33" s="24">
        <f>VLOOKUP($C33,'[4]LA - by responsible org'!$D$14:$I$170,5,FALSE)</f>
        <v>430</v>
      </c>
      <c r="AH33" s="24">
        <f>VLOOKUP($C33,'[4]LA - by responsible org'!$D$14:$I$170,6,FALSE)</f>
        <v>4512</v>
      </c>
      <c r="AI33" s="24">
        <f>VLOOKUP($C33,'[5]LA - by responsible org'!$D$14:$I$170,3,FALSE)</f>
        <v>1468</v>
      </c>
      <c r="AJ33" s="24">
        <f>VLOOKUP($C33,'[5]LA - by responsible org'!$D$14:$I$170,4,FALSE)</f>
        <v>2616</v>
      </c>
      <c r="AK33" s="24">
        <f>VLOOKUP($C33,'[5]LA - by responsible org'!$D$14:$I$170,5,FALSE)</f>
        <v>520</v>
      </c>
      <c r="AL33" s="24">
        <f>VLOOKUP($C33,'[5]LA - by responsible org'!$D$14:$I$170,6,FALSE)</f>
        <v>4604</v>
      </c>
      <c r="AM33" s="24">
        <f>VLOOKUP($C33,'[6]LA - by responsible org'!$D$14:$I$170,3,FALSE)</f>
        <v>1080</v>
      </c>
      <c r="AN33" s="24">
        <f>VLOOKUP($C33,'[6]LA - by responsible org'!$D$14:$I$170,4,FALSE)</f>
        <v>2735</v>
      </c>
      <c r="AO33" s="24">
        <f>VLOOKUP($C33,'[6]LA - by responsible org'!$D$14:$I$170,5,FALSE)</f>
        <v>366</v>
      </c>
      <c r="AP33" s="24">
        <f>VLOOKUP($C33,'[6]LA - by responsible org'!$D$14:$I$170,6,FALSE)</f>
        <v>4181</v>
      </c>
      <c r="AQ33" s="5">
        <v>1550</v>
      </c>
      <c r="AR33" s="22">
        <v>2293</v>
      </c>
      <c r="AS33" s="22">
        <v>708</v>
      </c>
      <c r="AT33" s="5">
        <v>4551</v>
      </c>
      <c r="AU33">
        <f>VLOOKUP($C33,'[12]LA - by responsible org'!$D$17:$I$170,3,FALSE)</f>
        <v>1576</v>
      </c>
      <c r="AV33">
        <f>VLOOKUP($C33,'[12]LA - by responsible org'!$D$17:$I$170,4,FALSE)</f>
        <v>2409</v>
      </c>
      <c r="AW33">
        <f>VLOOKUP($C33,'[12]LA - by responsible org'!$D$17:$I$170,5,FALSE)</f>
        <v>507</v>
      </c>
      <c r="AX33">
        <f>VLOOKUP($C33,'[12]LA - by responsible org'!$D$17:$I$170,6,FALSE)</f>
        <v>4492</v>
      </c>
      <c r="AY33">
        <f>VLOOKUP($B33,'[13]LA - by responsible org'!$C$17:$I$170,4,FALSE)</f>
        <v>1754</v>
      </c>
      <c r="AZ33">
        <f>VLOOKUP($B33,'[13]LA - by responsible org'!$C$17:$I$170,5,FALSE)</f>
        <v>2213</v>
      </c>
      <c r="BA33">
        <f>VLOOKUP($B33,'[13]LA - by responsible org'!$C$17:$I$170,6,FALSE)</f>
        <v>605</v>
      </c>
      <c r="BB33">
        <f>VLOOKUP($B33,'[13]LA - by responsible org'!$C$17:$I$170,7,FALSE)</f>
        <v>4572</v>
      </c>
      <c r="BC33">
        <f>VLOOKUP($B33,'[14]LA - by responsible org'!$C$17:$I$170,4,FALSE)</f>
        <v>1857</v>
      </c>
      <c r="BD33">
        <f>VLOOKUP($B33,'[14]LA - by responsible org'!$C$17:$I$170,5,FALSE)</f>
        <v>2114</v>
      </c>
      <c r="BE33">
        <f>VLOOKUP($B33,'[14]LA - by responsible org'!$C$17:$I$170,6,FALSE)</f>
        <v>530</v>
      </c>
      <c r="BF33">
        <f>VLOOKUP($B33,'[14]LA - by responsible org'!$C$17:$I$170,7,FALSE)</f>
        <v>4501</v>
      </c>
    </row>
    <row r="34" spans="1:58" ht="15">
      <c r="A34" s="14" t="s">
        <v>172</v>
      </c>
      <c r="B34" s="14" t="s">
        <v>173</v>
      </c>
      <c r="C34" s="4" t="s">
        <v>174</v>
      </c>
      <c r="D34" s="4" t="s">
        <v>175</v>
      </c>
      <c r="E34" s="24" t="str">
        <f t="shared" si="0"/>
        <v>E06000005</v>
      </c>
      <c r="F34" s="25">
        <f>VLOOKUP(B34,'[7]FullDashboard'!$C$4:$I$156,7,FALSE)</f>
        <v>83100</v>
      </c>
      <c r="G34" s="24">
        <f>VLOOKUP($B34,'[8]LA - by responsible org'!$C$17:$I$170,4,FALSE)</f>
        <v>205</v>
      </c>
      <c r="H34" s="24">
        <f>VLOOKUP($B34,'[8]LA - by responsible org'!$C$17:$I$170,5,FALSE)</f>
        <v>33</v>
      </c>
      <c r="I34" s="24">
        <f>VLOOKUP($B34,'[8]LA - by responsible org'!$C$17:$I$170,6,FALSE)</f>
        <v>0</v>
      </c>
      <c r="J34" s="24">
        <f>VLOOKUP($B34,'[8]LA - by responsible org'!$C$17:$I$170,7,FALSE)</f>
        <v>238</v>
      </c>
      <c r="K34" s="24">
        <f>VLOOKUP($B34,'[9]LA - by responsible org'!$C$17:$I$170,4,FALSE)</f>
        <v>137</v>
      </c>
      <c r="L34" s="24">
        <f>VLOOKUP($B34,'[9]LA - by responsible org'!$C$17:$I$170,5,FALSE)</f>
        <v>27</v>
      </c>
      <c r="M34" s="24">
        <f>VLOOKUP($B34,'[9]LA - by responsible org'!$C$17:$I$170,6,FALSE)</f>
        <v>0</v>
      </c>
      <c r="N34" s="24">
        <f>VLOOKUP($B34,'[9]LA - by responsible org'!$C$17:$I$170,7,FALSE)</f>
        <v>164</v>
      </c>
      <c r="O34" s="24">
        <f>VLOOKUP($B34,'[10]LA - by responsible org'!$C$17:$I$170,4,FALSE)</f>
        <v>202</v>
      </c>
      <c r="P34" s="24">
        <f>VLOOKUP($B34,'[10]LA - by responsible org'!$C$17:$I$170,5,FALSE)</f>
        <v>0</v>
      </c>
      <c r="Q34" s="24">
        <f>VLOOKUP($B34,'[10]LA - by responsible org'!$C$17:$I$170,6,FALSE)</f>
        <v>0</v>
      </c>
      <c r="R34" s="24">
        <f>VLOOKUP($B34,'[10]LA - by responsible org'!$C$17:$I$170,7,FALSE)</f>
        <v>202</v>
      </c>
      <c r="S34" s="24">
        <f>VLOOKUP($B34,'[11]LA - by responsible org'!$C$17:$I$170,4,FALSE)</f>
        <v>112</v>
      </c>
      <c r="T34" s="24">
        <f>VLOOKUP($B34,'[11]LA - by responsible org'!$C$17:$I$170,5,FALSE)</f>
        <v>1</v>
      </c>
      <c r="U34" s="24">
        <f>VLOOKUP($B34,'[11]LA - by responsible org'!$C$17:$I$170,6,FALSE)</f>
        <v>0</v>
      </c>
      <c r="V34" s="24">
        <f>VLOOKUP($B34,'[11]LA - by responsible org'!$C$17:$I$170,7,FALSE)</f>
        <v>113</v>
      </c>
      <c r="W34" s="24">
        <f>VLOOKUP($C34,'[2]LA - by responsible org'!$D$14:$I$170,3,FALSE)</f>
        <v>148</v>
      </c>
      <c r="X34" s="24">
        <f>VLOOKUP($C34,'[2]LA - by responsible org'!$D$14:$I$170,4,FALSE)</f>
        <v>28</v>
      </c>
      <c r="Y34" s="24">
        <f>VLOOKUP($C34,'[2]LA - by responsible org'!$D$14:$I$170,5,FALSE)</f>
        <v>0</v>
      </c>
      <c r="Z34" s="24">
        <f>VLOOKUP($C34,'[2]LA - by responsible org'!$D$14:$I$170,6,FALSE)</f>
        <v>176</v>
      </c>
      <c r="AA34" s="24">
        <f>VLOOKUP($C34,'[3]LA - by responsible org'!$D$14:$I$170,3,FALSE)</f>
        <v>80</v>
      </c>
      <c r="AB34" s="24">
        <f>VLOOKUP($C34,'[3]LA - by responsible org'!$D$14:$I$170,4,FALSE)</f>
        <v>1</v>
      </c>
      <c r="AC34" s="24">
        <f>VLOOKUP($C34,'[3]LA - by responsible org'!$D$14:$I$170,5,FALSE)</f>
        <v>0</v>
      </c>
      <c r="AD34" s="24">
        <f>VLOOKUP($C34,'[3]LA - by responsible org'!$D$14:$I$170,6,FALSE)</f>
        <v>81</v>
      </c>
      <c r="AE34" s="24">
        <f>VLOOKUP($C34,'[4]LA - by responsible org'!$D$14:$I$170,3,FALSE)</f>
        <v>99</v>
      </c>
      <c r="AF34" s="24">
        <f>VLOOKUP($C34,'[4]LA - by responsible org'!$D$14:$I$170,4,FALSE)</f>
        <v>0</v>
      </c>
      <c r="AG34" s="24">
        <f>VLOOKUP($C34,'[4]LA - by responsible org'!$D$14:$I$170,5,FALSE)</f>
        <v>0</v>
      </c>
      <c r="AH34" s="24">
        <f>VLOOKUP($C34,'[4]LA - by responsible org'!$D$14:$I$170,6,FALSE)</f>
        <v>99</v>
      </c>
      <c r="AI34" s="24">
        <f>VLOOKUP($C34,'[5]LA - by responsible org'!$D$14:$I$170,3,FALSE)</f>
        <v>129</v>
      </c>
      <c r="AJ34" s="24">
        <f>VLOOKUP($C34,'[5]LA - by responsible org'!$D$14:$I$170,4,FALSE)</f>
        <v>9</v>
      </c>
      <c r="AK34" s="24">
        <f>VLOOKUP($C34,'[5]LA - by responsible org'!$D$14:$I$170,5,FALSE)</f>
        <v>0</v>
      </c>
      <c r="AL34" s="24">
        <f>VLOOKUP($C34,'[5]LA - by responsible org'!$D$14:$I$170,6,FALSE)</f>
        <v>138</v>
      </c>
      <c r="AM34" s="24">
        <f>VLOOKUP($C34,'[6]LA - by responsible org'!$D$14:$I$170,3,FALSE)</f>
        <v>33</v>
      </c>
      <c r="AN34" s="24">
        <f>VLOOKUP($C34,'[6]LA - by responsible org'!$D$14:$I$170,4,FALSE)</f>
        <v>19</v>
      </c>
      <c r="AO34" s="24">
        <f>VLOOKUP($C34,'[6]LA - by responsible org'!$D$14:$I$170,5,FALSE)</f>
        <v>30</v>
      </c>
      <c r="AP34" s="24">
        <f>VLOOKUP($C34,'[6]LA - by responsible org'!$D$14:$I$170,6,FALSE)</f>
        <v>82</v>
      </c>
      <c r="AQ34" s="5">
        <v>16</v>
      </c>
      <c r="AR34" s="22">
        <v>12</v>
      </c>
      <c r="AS34" s="22">
        <v>31</v>
      </c>
      <c r="AT34" s="5">
        <v>59</v>
      </c>
      <c r="AU34">
        <f>VLOOKUP($C34,'[12]LA - by responsible org'!$D$17:$I$170,3,FALSE)</f>
        <v>74</v>
      </c>
      <c r="AV34">
        <f>VLOOKUP($C34,'[12]LA - by responsible org'!$D$17:$I$170,4,FALSE)</f>
        <v>3</v>
      </c>
      <c r="AW34">
        <f>VLOOKUP($C34,'[12]LA - by responsible org'!$D$17:$I$170,5,FALSE)</f>
        <v>52</v>
      </c>
      <c r="AX34">
        <f>VLOOKUP($C34,'[12]LA - by responsible org'!$D$17:$I$170,6,FALSE)</f>
        <v>129</v>
      </c>
      <c r="AY34">
        <f>VLOOKUP($B34,'[13]LA - by responsible org'!$C$17:$I$170,4,FALSE)</f>
        <v>110</v>
      </c>
      <c r="AZ34">
        <f>VLOOKUP($B34,'[13]LA - by responsible org'!$C$17:$I$170,5,FALSE)</f>
        <v>0</v>
      </c>
      <c r="BA34">
        <f>VLOOKUP($B34,'[13]LA - by responsible org'!$C$17:$I$170,6,FALSE)</f>
        <v>60</v>
      </c>
      <c r="BB34">
        <f>VLOOKUP($B34,'[13]LA - by responsible org'!$C$17:$I$170,7,FALSE)</f>
        <v>170</v>
      </c>
      <c r="BC34">
        <f>VLOOKUP($B34,'[14]LA - by responsible org'!$C$17:$I$170,4,FALSE)</f>
        <v>142</v>
      </c>
      <c r="BD34">
        <f>VLOOKUP($B34,'[14]LA - by responsible org'!$C$17:$I$170,5,FALSE)</f>
        <v>0</v>
      </c>
      <c r="BE34">
        <f>VLOOKUP($B34,'[14]LA - by responsible org'!$C$17:$I$170,6,FALSE)</f>
        <v>62</v>
      </c>
      <c r="BF34">
        <f>VLOOKUP($B34,'[14]LA - by responsible org'!$C$17:$I$170,7,FALSE)</f>
        <v>204</v>
      </c>
    </row>
    <row r="35" spans="1:58" ht="15">
      <c r="A35" s="14" t="s">
        <v>10</v>
      </c>
      <c r="B35" s="14" t="s">
        <v>11</v>
      </c>
      <c r="C35" s="4" t="s">
        <v>12</v>
      </c>
      <c r="D35" s="4" t="s">
        <v>13</v>
      </c>
      <c r="E35" s="24" t="str">
        <f t="shared" si="0"/>
        <v>E06000015</v>
      </c>
      <c r="F35" s="25">
        <f>VLOOKUP(B35,'[7]FullDashboard'!$C$4:$I$156,7,FALSE)</f>
        <v>196800</v>
      </c>
      <c r="G35" s="24">
        <f>VLOOKUP($B35,'[8]LA - by responsible org'!$C$17:$I$170,4,FALSE)</f>
        <v>367</v>
      </c>
      <c r="H35" s="24">
        <f>VLOOKUP($B35,'[8]LA - by responsible org'!$C$17:$I$170,5,FALSE)</f>
        <v>102</v>
      </c>
      <c r="I35" s="24">
        <f>VLOOKUP($B35,'[8]LA - by responsible org'!$C$17:$I$170,6,FALSE)</f>
        <v>0</v>
      </c>
      <c r="J35" s="24">
        <f>VLOOKUP($B35,'[8]LA - by responsible org'!$C$17:$I$170,7,FALSE)</f>
        <v>469</v>
      </c>
      <c r="K35" s="24">
        <f>VLOOKUP($B35,'[9]LA - by responsible org'!$C$17:$I$170,4,FALSE)</f>
        <v>308</v>
      </c>
      <c r="L35" s="24">
        <f>VLOOKUP($B35,'[9]LA - by responsible org'!$C$17:$I$170,5,FALSE)</f>
        <v>82</v>
      </c>
      <c r="M35" s="24">
        <f>VLOOKUP($B35,'[9]LA - by responsible org'!$C$17:$I$170,6,FALSE)</f>
        <v>0</v>
      </c>
      <c r="N35" s="24">
        <f>VLOOKUP($B35,'[9]LA - by responsible org'!$C$17:$I$170,7,FALSE)</f>
        <v>390</v>
      </c>
      <c r="O35" s="24">
        <f>VLOOKUP($B35,'[10]LA - by responsible org'!$C$17:$I$170,4,FALSE)</f>
        <v>343</v>
      </c>
      <c r="P35" s="24">
        <f>VLOOKUP($B35,'[10]LA - by responsible org'!$C$17:$I$170,5,FALSE)</f>
        <v>68</v>
      </c>
      <c r="Q35" s="24">
        <f>VLOOKUP($B35,'[10]LA - by responsible org'!$C$17:$I$170,6,FALSE)</f>
        <v>0</v>
      </c>
      <c r="R35" s="24">
        <f>VLOOKUP($B35,'[10]LA - by responsible org'!$C$17:$I$170,7,FALSE)</f>
        <v>411</v>
      </c>
      <c r="S35" s="24">
        <f>VLOOKUP($B35,'[11]LA - by responsible org'!$C$17:$I$170,4,FALSE)</f>
        <v>371</v>
      </c>
      <c r="T35" s="24">
        <f>VLOOKUP($B35,'[11]LA - by responsible org'!$C$17:$I$170,5,FALSE)</f>
        <v>92</v>
      </c>
      <c r="U35" s="24">
        <f>VLOOKUP($B35,'[11]LA - by responsible org'!$C$17:$I$170,6,FALSE)</f>
        <v>0</v>
      </c>
      <c r="V35" s="24">
        <f>VLOOKUP($B35,'[11]LA - by responsible org'!$C$17:$I$170,7,FALSE)</f>
        <v>463</v>
      </c>
      <c r="W35" s="24">
        <f>VLOOKUP($C35,'[2]LA - by responsible org'!$D$14:$I$170,3,FALSE)</f>
        <v>234</v>
      </c>
      <c r="X35" s="24">
        <f>VLOOKUP($C35,'[2]LA - by responsible org'!$D$14:$I$170,4,FALSE)</f>
        <v>49</v>
      </c>
      <c r="Y35" s="24">
        <f>VLOOKUP($C35,'[2]LA - by responsible org'!$D$14:$I$170,5,FALSE)</f>
        <v>0</v>
      </c>
      <c r="Z35" s="24">
        <f>VLOOKUP($C35,'[2]LA - by responsible org'!$D$14:$I$170,6,FALSE)</f>
        <v>283</v>
      </c>
      <c r="AA35" s="24">
        <f>VLOOKUP($C35,'[3]LA - by responsible org'!$D$14:$I$170,3,FALSE)</f>
        <v>232</v>
      </c>
      <c r="AB35" s="24">
        <f>VLOOKUP($C35,'[3]LA - by responsible org'!$D$14:$I$170,4,FALSE)</f>
        <v>71</v>
      </c>
      <c r="AC35" s="24">
        <f>VLOOKUP($C35,'[3]LA - by responsible org'!$D$14:$I$170,5,FALSE)</f>
        <v>0</v>
      </c>
      <c r="AD35" s="24">
        <f>VLOOKUP($C35,'[3]LA - by responsible org'!$D$14:$I$170,6,FALSE)</f>
        <v>303</v>
      </c>
      <c r="AE35" s="24">
        <f>VLOOKUP($C35,'[4]LA - by responsible org'!$D$14:$I$170,3,FALSE)</f>
        <v>286</v>
      </c>
      <c r="AF35" s="24">
        <f>VLOOKUP($C35,'[4]LA - by responsible org'!$D$14:$I$170,4,FALSE)</f>
        <v>77</v>
      </c>
      <c r="AG35" s="24">
        <f>VLOOKUP($C35,'[4]LA - by responsible org'!$D$14:$I$170,5,FALSE)</f>
        <v>0</v>
      </c>
      <c r="AH35" s="24">
        <f>VLOOKUP($C35,'[4]LA - by responsible org'!$D$14:$I$170,6,FALSE)</f>
        <v>363</v>
      </c>
      <c r="AI35" s="24">
        <f>VLOOKUP($C35,'[5]LA - by responsible org'!$D$14:$I$170,3,FALSE)</f>
        <v>297</v>
      </c>
      <c r="AJ35" s="24">
        <f>VLOOKUP($C35,'[5]LA - by responsible org'!$D$14:$I$170,4,FALSE)</f>
        <v>44</v>
      </c>
      <c r="AK35" s="24">
        <f>VLOOKUP($C35,'[5]LA - by responsible org'!$D$14:$I$170,5,FALSE)</f>
        <v>0</v>
      </c>
      <c r="AL35" s="24">
        <f>VLOOKUP($C35,'[5]LA - by responsible org'!$D$14:$I$170,6,FALSE)</f>
        <v>341</v>
      </c>
      <c r="AM35" s="24">
        <f>VLOOKUP($C35,'[6]LA - by responsible org'!$D$14:$I$170,3,FALSE)</f>
        <v>295</v>
      </c>
      <c r="AN35" s="24">
        <f>VLOOKUP($C35,'[6]LA - by responsible org'!$D$14:$I$170,4,FALSE)</f>
        <v>47</v>
      </c>
      <c r="AO35" s="24">
        <f>VLOOKUP($C35,'[6]LA - by responsible org'!$D$14:$I$170,5,FALSE)</f>
        <v>0</v>
      </c>
      <c r="AP35" s="24">
        <f>VLOOKUP($C35,'[6]LA - by responsible org'!$D$14:$I$170,6,FALSE)</f>
        <v>342</v>
      </c>
      <c r="AQ35" s="5">
        <v>265</v>
      </c>
      <c r="AR35" s="22">
        <v>45</v>
      </c>
      <c r="AS35" s="22">
        <v>0</v>
      </c>
      <c r="AT35" s="5">
        <v>310</v>
      </c>
      <c r="AU35">
        <f>VLOOKUP($C35,'[12]LA - by responsible org'!$D$17:$I$170,3,FALSE)</f>
        <v>221</v>
      </c>
      <c r="AV35">
        <f>VLOOKUP($C35,'[12]LA - by responsible org'!$D$17:$I$170,4,FALSE)</f>
        <v>43</v>
      </c>
      <c r="AW35">
        <f>VLOOKUP($C35,'[12]LA - by responsible org'!$D$17:$I$170,5,FALSE)</f>
        <v>0</v>
      </c>
      <c r="AX35">
        <f>VLOOKUP($C35,'[12]LA - by responsible org'!$D$17:$I$170,6,FALSE)</f>
        <v>264</v>
      </c>
      <c r="AY35">
        <f>VLOOKUP($B35,'[13]LA - by responsible org'!$C$17:$I$170,4,FALSE)</f>
        <v>254</v>
      </c>
      <c r="AZ35">
        <f>VLOOKUP($B35,'[13]LA - by responsible org'!$C$17:$I$170,5,FALSE)</f>
        <v>45</v>
      </c>
      <c r="BA35">
        <f>VLOOKUP($B35,'[13]LA - by responsible org'!$C$17:$I$170,6,FALSE)</f>
        <v>0</v>
      </c>
      <c r="BB35">
        <f>VLOOKUP($B35,'[13]LA - by responsible org'!$C$17:$I$170,7,FALSE)</f>
        <v>299</v>
      </c>
      <c r="BC35">
        <f>VLOOKUP($B35,'[14]LA - by responsible org'!$C$17:$I$170,4,FALSE)</f>
        <v>351</v>
      </c>
      <c r="BD35">
        <f>VLOOKUP($B35,'[14]LA - by responsible org'!$C$17:$I$170,5,FALSE)</f>
        <v>24</v>
      </c>
      <c r="BE35">
        <f>VLOOKUP($B35,'[14]LA - by responsible org'!$C$17:$I$170,6,FALSE)</f>
        <v>12</v>
      </c>
      <c r="BF35">
        <f>VLOOKUP($B35,'[14]LA - by responsible org'!$C$17:$I$170,7,FALSE)</f>
        <v>387</v>
      </c>
    </row>
    <row r="36" spans="1:58" ht="15">
      <c r="A36" s="14" t="s">
        <v>10</v>
      </c>
      <c r="B36" s="14" t="s">
        <v>14</v>
      </c>
      <c r="C36" s="4" t="s">
        <v>15</v>
      </c>
      <c r="D36" s="4" t="s">
        <v>16</v>
      </c>
      <c r="E36" s="24" t="str">
        <f t="shared" si="0"/>
        <v>E10000007</v>
      </c>
      <c r="F36" s="25">
        <f>VLOOKUP(B36,'[7]FullDashboard'!$C$4:$I$156,7,FALSE)</f>
        <v>632800</v>
      </c>
      <c r="G36" s="24">
        <f>VLOOKUP($B36,'[8]LA - by responsible org'!$C$17:$I$170,4,FALSE)</f>
        <v>1339</v>
      </c>
      <c r="H36" s="24">
        <f>VLOOKUP($B36,'[8]LA - by responsible org'!$C$17:$I$170,5,FALSE)</f>
        <v>462</v>
      </c>
      <c r="I36" s="24">
        <f>VLOOKUP($B36,'[8]LA - by responsible org'!$C$17:$I$170,6,FALSE)</f>
        <v>38</v>
      </c>
      <c r="J36" s="24">
        <f>VLOOKUP($B36,'[8]LA - by responsible org'!$C$17:$I$170,7,FALSE)</f>
        <v>1839</v>
      </c>
      <c r="K36" s="24">
        <f>VLOOKUP($B36,'[9]LA - by responsible org'!$C$17:$I$170,4,FALSE)</f>
        <v>1389</v>
      </c>
      <c r="L36" s="24">
        <f>VLOOKUP($B36,'[9]LA - by responsible org'!$C$17:$I$170,5,FALSE)</f>
        <v>574</v>
      </c>
      <c r="M36" s="24">
        <f>VLOOKUP($B36,'[9]LA - by responsible org'!$C$17:$I$170,6,FALSE)</f>
        <v>101</v>
      </c>
      <c r="N36" s="24">
        <f>VLOOKUP($B36,'[9]LA - by responsible org'!$C$17:$I$170,7,FALSE)</f>
        <v>2064</v>
      </c>
      <c r="O36" s="24">
        <f>VLOOKUP($B36,'[10]LA - by responsible org'!$C$17:$I$170,4,FALSE)</f>
        <v>1538</v>
      </c>
      <c r="P36" s="24">
        <f>VLOOKUP($B36,'[10]LA - by responsible org'!$C$17:$I$170,5,FALSE)</f>
        <v>582</v>
      </c>
      <c r="Q36" s="24">
        <f>VLOOKUP($B36,'[10]LA - by responsible org'!$C$17:$I$170,6,FALSE)</f>
        <v>193</v>
      </c>
      <c r="R36" s="24">
        <f>VLOOKUP($B36,'[10]LA - by responsible org'!$C$17:$I$170,7,FALSE)</f>
        <v>2313</v>
      </c>
      <c r="S36" s="24">
        <f>VLOOKUP($B36,'[11]LA - by responsible org'!$C$17:$I$170,4,FALSE)</f>
        <v>1495</v>
      </c>
      <c r="T36" s="24">
        <f>VLOOKUP($B36,'[11]LA - by responsible org'!$C$17:$I$170,5,FALSE)</f>
        <v>545</v>
      </c>
      <c r="U36" s="24">
        <f>VLOOKUP($B36,'[11]LA - by responsible org'!$C$17:$I$170,6,FALSE)</f>
        <v>211</v>
      </c>
      <c r="V36" s="24">
        <f>VLOOKUP($B36,'[11]LA - by responsible org'!$C$17:$I$170,7,FALSE)</f>
        <v>2251</v>
      </c>
      <c r="W36" s="24">
        <f>VLOOKUP($C36,'[2]LA - by responsible org'!$D$14:$I$170,3,FALSE)</f>
        <v>1101</v>
      </c>
      <c r="X36" s="24">
        <f>VLOOKUP($C36,'[2]LA - by responsible org'!$D$14:$I$170,4,FALSE)</f>
        <v>492</v>
      </c>
      <c r="Y36" s="24">
        <f>VLOOKUP($C36,'[2]LA - by responsible org'!$D$14:$I$170,5,FALSE)</f>
        <v>66</v>
      </c>
      <c r="Z36" s="24">
        <f>VLOOKUP($C36,'[2]LA - by responsible org'!$D$14:$I$170,6,FALSE)</f>
        <v>1659</v>
      </c>
      <c r="AA36" s="24">
        <f>VLOOKUP($C36,'[3]LA - by responsible org'!$D$14:$I$170,3,FALSE)</f>
        <v>1021</v>
      </c>
      <c r="AB36" s="24">
        <f>VLOOKUP($C36,'[3]LA - by responsible org'!$D$14:$I$170,4,FALSE)</f>
        <v>674</v>
      </c>
      <c r="AC36" s="24">
        <f>VLOOKUP($C36,'[3]LA - by responsible org'!$D$14:$I$170,5,FALSE)</f>
        <v>45</v>
      </c>
      <c r="AD36" s="24">
        <f>VLOOKUP($C36,'[3]LA - by responsible org'!$D$14:$I$170,6,FALSE)</f>
        <v>1740</v>
      </c>
      <c r="AE36" s="24">
        <f>VLOOKUP($C36,'[4]LA - by responsible org'!$D$14:$I$170,3,FALSE)</f>
        <v>643</v>
      </c>
      <c r="AF36" s="24">
        <f>VLOOKUP($C36,'[4]LA - by responsible org'!$D$14:$I$170,4,FALSE)</f>
        <v>574</v>
      </c>
      <c r="AG36" s="24">
        <f>VLOOKUP($C36,'[4]LA - by responsible org'!$D$14:$I$170,5,FALSE)</f>
        <v>0</v>
      </c>
      <c r="AH36" s="24">
        <f>VLOOKUP($C36,'[4]LA - by responsible org'!$D$14:$I$170,6,FALSE)</f>
        <v>1217</v>
      </c>
      <c r="AI36" s="24">
        <f>VLOOKUP($C36,'[5]LA - by responsible org'!$D$14:$I$170,3,FALSE)</f>
        <v>1058</v>
      </c>
      <c r="AJ36" s="24">
        <f>VLOOKUP($C36,'[5]LA - by responsible org'!$D$14:$I$170,4,FALSE)</f>
        <v>607</v>
      </c>
      <c r="AK36" s="24">
        <f>VLOOKUP($C36,'[5]LA - by responsible org'!$D$14:$I$170,5,FALSE)</f>
        <v>36</v>
      </c>
      <c r="AL36" s="24">
        <f>VLOOKUP($C36,'[5]LA - by responsible org'!$D$14:$I$170,6,FALSE)</f>
        <v>1701</v>
      </c>
      <c r="AM36" s="24">
        <f>VLOOKUP($C36,'[6]LA - by responsible org'!$D$14:$I$170,3,FALSE)</f>
        <v>988</v>
      </c>
      <c r="AN36" s="24">
        <f>VLOOKUP($C36,'[6]LA - by responsible org'!$D$14:$I$170,4,FALSE)</f>
        <v>541</v>
      </c>
      <c r="AO36" s="24">
        <f>VLOOKUP($C36,'[6]LA - by responsible org'!$D$14:$I$170,5,FALSE)</f>
        <v>24</v>
      </c>
      <c r="AP36" s="24">
        <f>VLOOKUP($C36,'[6]LA - by responsible org'!$D$14:$I$170,6,FALSE)</f>
        <v>1553</v>
      </c>
      <c r="AQ36" s="5">
        <v>1042</v>
      </c>
      <c r="AR36" s="22">
        <v>549</v>
      </c>
      <c r="AS36" s="22">
        <v>42</v>
      </c>
      <c r="AT36" s="5">
        <v>1633</v>
      </c>
      <c r="AU36">
        <f>VLOOKUP($C36,'[12]LA - by responsible org'!$D$17:$I$170,3,FALSE)</f>
        <v>995</v>
      </c>
      <c r="AV36">
        <f>VLOOKUP($C36,'[12]LA - by responsible org'!$D$17:$I$170,4,FALSE)</f>
        <v>393</v>
      </c>
      <c r="AW36">
        <f>VLOOKUP($C36,'[12]LA - by responsible org'!$D$17:$I$170,5,FALSE)</f>
        <v>13</v>
      </c>
      <c r="AX36">
        <f>VLOOKUP($C36,'[12]LA - by responsible org'!$D$17:$I$170,6,FALSE)</f>
        <v>1401</v>
      </c>
      <c r="AY36">
        <f>VLOOKUP($B36,'[13]LA - by responsible org'!$C$17:$I$170,4,FALSE)</f>
        <v>766</v>
      </c>
      <c r="AZ36">
        <f>VLOOKUP($B36,'[13]LA - by responsible org'!$C$17:$I$170,5,FALSE)</f>
        <v>334</v>
      </c>
      <c r="BA36">
        <f>VLOOKUP($B36,'[13]LA - by responsible org'!$C$17:$I$170,6,FALSE)</f>
        <v>27</v>
      </c>
      <c r="BB36">
        <f>VLOOKUP($B36,'[13]LA - by responsible org'!$C$17:$I$170,7,FALSE)</f>
        <v>1127</v>
      </c>
      <c r="BC36">
        <f>VLOOKUP($B36,'[14]LA - by responsible org'!$C$17:$I$170,4,FALSE)</f>
        <v>941</v>
      </c>
      <c r="BD36">
        <f>VLOOKUP($B36,'[14]LA - by responsible org'!$C$17:$I$170,5,FALSE)</f>
        <v>319</v>
      </c>
      <c r="BE36">
        <f>VLOOKUP($B36,'[14]LA - by responsible org'!$C$17:$I$170,6,FALSE)</f>
        <v>9</v>
      </c>
      <c r="BF36">
        <f>VLOOKUP($B36,'[14]LA - by responsible org'!$C$17:$I$170,7,FALSE)</f>
        <v>1269</v>
      </c>
    </row>
    <row r="37" spans="1:58" ht="15">
      <c r="A37" s="14" t="s">
        <v>337</v>
      </c>
      <c r="B37" s="14" t="s">
        <v>350</v>
      </c>
      <c r="C37" s="4" t="s">
        <v>351</v>
      </c>
      <c r="D37" s="4" t="s">
        <v>352</v>
      </c>
      <c r="E37" s="24" t="str">
        <f t="shared" si="0"/>
        <v>E10000008</v>
      </c>
      <c r="F37" s="25">
        <f>VLOOKUP(B37,'[7]FullDashboard'!$C$4:$I$156,7,FALSE)</f>
        <v>636300</v>
      </c>
      <c r="G37" s="24">
        <f>VLOOKUP($B37,'[8]LA - by responsible org'!$C$17:$I$170,4,FALSE)</f>
        <v>2834</v>
      </c>
      <c r="H37" s="24">
        <f>VLOOKUP($B37,'[8]LA - by responsible org'!$C$17:$I$170,5,FALSE)</f>
        <v>1130</v>
      </c>
      <c r="I37" s="24">
        <f>VLOOKUP($B37,'[8]LA - by responsible org'!$C$17:$I$170,6,FALSE)</f>
        <v>252</v>
      </c>
      <c r="J37" s="24">
        <f>VLOOKUP($B37,'[8]LA - by responsible org'!$C$17:$I$170,7,FALSE)</f>
        <v>4216</v>
      </c>
      <c r="K37" s="24">
        <f>VLOOKUP($B37,'[9]LA - by responsible org'!$C$17:$I$170,4,FALSE)</f>
        <v>2969</v>
      </c>
      <c r="L37" s="24">
        <f>VLOOKUP($B37,'[9]LA - by responsible org'!$C$17:$I$170,5,FALSE)</f>
        <v>1203</v>
      </c>
      <c r="M37" s="24">
        <f>VLOOKUP($B37,'[9]LA - by responsible org'!$C$17:$I$170,6,FALSE)</f>
        <v>285</v>
      </c>
      <c r="N37" s="24">
        <f>VLOOKUP($B37,'[9]LA - by responsible org'!$C$17:$I$170,7,FALSE)</f>
        <v>4457</v>
      </c>
      <c r="O37" s="24">
        <f>VLOOKUP($B37,'[10]LA - by responsible org'!$C$17:$I$170,4,FALSE)</f>
        <v>3262</v>
      </c>
      <c r="P37" s="24">
        <f>VLOOKUP($B37,'[10]LA - by responsible org'!$C$17:$I$170,5,FALSE)</f>
        <v>1471</v>
      </c>
      <c r="Q37" s="24">
        <f>VLOOKUP($B37,'[10]LA - by responsible org'!$C$17:$I$170,6,FALSE)</f>
        <v>262</v>
      </c>
      <c r="R37" s="24">
        <f>VLOOKUP($B37,'[10]LA - by responsible org'!$C$17:$I$170,7,FALSE)</f>
        <v>4995</v>
      </c>
      <c r="S37" s="24">
        <f>VLOOKUP($B37,'[11]LA - by responsible org'!$C$17:$I$170,4,FALSE)</f>
        <v>3839</v>
      </c>
      <c r="T37" s="24">
        <f>VLOOKUP($B37,'[11]LA - by responsible org'!$C$17:$I$170,5,FALSE)</f>
        <v>1058</v>
      </c>
      <c r="U37" s="24">
        <f>VLOOKUP($B37,'[11]LA - by responsible org'!$C$17:$I$170,6,FALSE)</f>
        <v>285</v>
      </c>
      <c r="V37" s="24">
        <f>VLOOKUP($B37,'[11]LA - by responsible org'!$C$17:$I$170,7,FALSE)</f>
        <v>5182</v>
      </c>
      <c r="W37" s="24">
        <f>VLOOKUP($C37,'[2]LA - by responsible org'!$D$14:$I$170,3,FALSE)</f>
        <v>3035</v>
      </c>
      <c r="X37" s="24">
        <f>VLOOKUP($C37,'[2]LA - by responsible org'!$D$14:$I$170,4,FALSE)</f>
        <v>953</v>
      </c>
      <c r="Y37" s="24">
        <f>VLOOKUP($C37,'[2]LA - by responsible org'!$D$14:$I$170,5,FALSE)</f>
        <v>271</v>
      </c>
      <c r="Z37" s="24">
        <f>VLOOKUP($C37,'[2]LA - by responsible org'!$D$14:$I$170,6,FALSE)</f>
        <v>4259</v>
      </c>
      <c r="AA37" s="24">
        <f>VLOOKUP($C37,'[3]LA - by responsible org'!$D$14:$I$170,3,FALSE)</f>
        <v>3212</v>
      </c>
      <c r="AB37" s="24">
        <f>VLOOKUP($C37,'[3]LA - by responsible org'!$D$14:$I$170,4,FALSE)</f>
        <v>1345</v>
      </c>
      <c r="AC37" s="24">
        <f>VLOOKUP($C37,'[3]LA - by responsible org'!$D$14:$I$170,5,FALSE)</f>
        <v>261</v>
      </c>
      <c r="AD37" s="24">
        <f>VLOOKUP($C37,'[3]LA - by responsible org'!$D$14:$I$170,6,FALSE)</f>
        <v>4818</v>
      </c>
      <c r="AE37" s="24">
        <f>VLOOKUP($C37,'[4]LA - by responsible org'!$D$14:$I$170,3,FALSE)</f>
        <v>2402</v>
      </c>
      <c r="AF37" s="24">
        <f>VLOOKUP($C37,'[4]LA - by responsible org'!$D$14:$I$170,4,FALSE)</f>
        <v>1559</v>
      </c>
      <c r="AG37" s="24">
        <f>VLOOKUP($C37,'[4]LA - by responsible org'!$D$14:$I$170,5,FALSE)</f>
        <v>238</v>
      </c>
      <c r="AH37" s="24">
        <f>VLOOKUP($C37,'[4]LA - by responsible org'!$D$14:$I$170,6,FALSE)</f>
        <v>4199</v>
      </c>
      <c r="AI37" s="24">
        <f>VLOOKUP($C37,'[5]LA - by responsible org'!$D$14:$I$170,3,FALSE)</f>
        <v>2764</v>
      </c>
      <c r="AJ37" s="24">
        <f>VLOOKUP($C37,'[5]LA - by responsible org'!$D$14:$I$170,4,FALSE)</f>
        <v>1161</v>
      </c>
      <c r="AK37" s="24">
        <f>VLOOKUP($C37,'[5]LA - by responsible org'!$D$14:$I$170,5,FALSE)</f>
        <v>263</v>
      </c>
      <c r="AL37" s="24">
        <f>VLOOKUP($C37,'[5]LA - by responsible org'!$D$14:$I$170,6,FALSE)</f>
        <v>4188</v>
      </c>
      <c r="AM37" s="24">
        <f>VLOOKUP($C37,'[6]LA - by responsible org'!$D$14:$I$170,3,FALSE)</f>
        <v>2875</v>
      </c>
      <c r="AN37" s="24">
        <f>VLOOKUP($C37,'[6]LA - by responsible org'!$D$14:$I$170,4,FALSE)</f>
        <v>1519</v>
      </c>
      <c r="AO37" s="24">
        <f>VLOOKUP($C37,'[6]LA - by responsible org'!$D$14:$I$170,5,FALSE)</f>
        <v>289</v>
      </c>
      <c r="AP37" s="24">
        <f>VLOOKUP($C37,'[6]LA - by responsible org'!$D$14:$I$170,6,FALSE)</f>
        <v>4683</v>
      </c>
      <c r="AQ37" s="5">
        <v>2524</v>
      </c>
      <c r="AR37" s="22">
        <v>1201</v>
      </c>
      <c r="AS37" s="22">
        <v>252</v>
      </c>
      <c r="AT37" s="5">
        <v>3977</v>
      </c>
      <c r="AU37">
        <f>VLOOKUP($C37,'[12]LA - by responsible org'!$D$17:$I$170,3,FALSE)</f>
        <v>2200</v>
      </c>
      <c r="AV37">
        <f>VLOOKUP($C37,'[12]LA - by responsible org'!$D$17:$I$170,4,FALSE)</f>
        <v>847</v>
      </c>
      <c r="AW37">
        <f>VLOOKUP($C37,'[12]LA - by responsible org'!$D$17:$I$170,5,FALSE)</f>
        <v>204</v>
      </c>
      <c r="AX37">
        <f>VLOOKUP($C37,'[12]LA - by responsible org'!$D$17:$I$170,6,FALSE)</f>
        <v>3251</v>
      </c>
      <c r="AY37">
        <f>VLOOKUP($B37,'[13]LA - by responsible org'!$C$17:$I$170,4,FALSE)</f>
        <v>2196</v>
      </c>
      <c r="AZ37">
        <f>VLOOKUP($B37,'[13]LA - by responsible org'!$C$17:$I$170,5,FALSE)</f>
        <v>843</v>
      </c>
      <c r="BA37">
        <f>VLOOKUP($B37,'[13]LA - by responsible org'!$C$17:$I$170,6,FALSE)</f>
        <v>157</v>
      </c>
      <c r="BB37">
        <f>VLOOKUP($B37,'[13]LA - by responsible org'!$C$17:$I$170,7,FALSE)</f>
        <v>3196</v>
      </c>
      <c r="BC37">
        <f>VLOOKUP($B37,'[14]LA - by responsible org'!$C$17:$I$170,4,FALSE)</f>
        <v>2273</v>
      </c>
      <c r="BD37">
        <f>VLOOKUP($B37,'[14]LA - by responsible org'!$C$17:$I$170,5,FALSE)</f>
        <v>601</v>
      </c>
      <c r="BE37">
        <f>VLOOKUP($B37,'[14]LA - by responsible org'!$C$17:$I$170,6,FALSE)</f>
        <v>230</v>
      </c>
      <c r="BF37">
        <f>VLOOKUP($B37,'[14]LA - by responsible org'!$C$17:$I$170,7,FALSE)</f>
        <v>3104</v>
      </c>
    </row>
    <row r="38" spans="1:58" ht="15">
      <c r="A38" s="14" t="s">
        <v>426</v>
      </c>
      <c r="B38" s="14" t="s">
        <v>436</v>
      </c>
      <c r="C38" s="4" t="s">
        <v>437</v>
      </c>
      <c r="D38" s="4" t="s">
        <v>438</v>
      </c>
      <c r="E38" s="24" t="str">
        <f t="shared" si="0"/>
        <v>E08000017</v>
      </c>
      <c r="F38" s="25">
        <f>VLOOKUP(B38,'[7]FullDashboard'!$C$4:$I$156,7,FALSE)</f>
        <v>240900</v>
      </c>
      <c r="G38" s="24">
        <f>VLOOKUP($B38,'[8]LA - by responsible org'!$C$17:$I$170,4,FALSE)</f>
        <v>401</v>
      </c>
      <c r="H38" s="24">
        <f>VLOOKUP($B38,'[8]LA - by responsible org'!$C$17:$I$170,5,FALSE)</f>
        <v>432</v>
      </c>
      <c r="I38" s="24">
        <f>VLOOKUP($B38,'[8]LA - by responsible org'!$C$17:$I$170,6,FALSE)</f>
        <v>123</v>
      </c>
      <c r="J38" s="24">
        <f>VLOOKUP($B38,'[8]LA - by responsible org'!$C$17:$I$170,7,FALSE)</f>
        <v>956</v>
      </c>
      <c r="K38" s="24">
        <f>VLOOKUP($B38,'[9]LA - by responsible org'!$C$17:$I$170,4,FALSE)</f>
        <v>373</v>
      </c>
      <c r="L38" s="24">
        <f>VLOOKUP($B38,'[9]LA - by responsible org'!$C$17:$I$170,5,FALSE)</f>
        <v>266</v>
      </c>
      <c r="M38" s="24">
        <f>VLOOKUP($B38,'[9]LA - by responsible org'!$C$17:$I$170,6,FALSE)</f>
        <v>96</v>
      </c>
      <c r="N38" s="24">
        <f>VLOOKUP($B38,'[9]LA - by responsible org'!$C$17:$I$170,7,FALSE)</f>
        <v>735</v>
      </c>
      <c r="O38" s="24">
        <f>VLOOKUP($B38,'[10]LA - by responsible org'!$C$17:$I$170,4,FALSE)</f>
        <v>337</v>
      </c>
      <c r="P38" s="24">
        <f>VLOOKUP($B38,'[10]LA - by responsible org'!$C$17:$I$170,5,FALSE)</f>
        <v>258</v>
      </c>
      <c r="Q38" s="24">
        <f>VLOOKUP($B38,'[10]LA - by responsible org'!$C$17:$I$170,6,FALSE)</f>
        <v>55</v>
      </c>
      <c r="R38" s="24">
        <f>VLOOKUP($B38,'[10]LA - by responsible org'!$C$17:$I$170,7,FALSE)</f>
        <v>650</v>
      </c>
      <c r="S38" s="24">
        <f>VLOOKUP($B38,'[11]LA - by responsible org'!$C$17:$I$170,4,FALSE)</f>
        <v>170</v>
      </c>
      <c r="T38" s="24">
        <f>VLOOKUP($B38,'[11]LA - by responsible org'!$C$17:$I$170,5,FALSE)</f>
        <v>382</v>
      </c>
      <c r="U38" s="24">
        <f>VLOOKUP($B38,'[11]LA - by responsible org'!$C$17:$I$170,6,FALSE)</f>
        <v>63</v>
      </c>
      <c r="V38" s="24">
        <f>VLOOKUP($B38,'[11]LA - by responsible org'!$C$17:$I$170,7,FALSE)</f>
        <v>615</v>
      </c>
      <c r="W38" s="24">
        <f>VLOOKUP($C38,'[2]LA - by responsible org'!$D$14:$I$170,3,FALSE)</f>
        <v>148</v>
      </c>
      <c r="X38" s="24">
        <f>VLOOKUP($C38,'[2]LA - by responsible org'!$D$14:$I$170,4,FALSE)</f>
        <v>284</v>
      </c>
      <c r="Y38" s="24">
        <f>VLOOKUP($C38,'[2]LA - by responsible org'!$D$14:$I$170,5,FALSE)</f>
        <v>156</v>
      </c>
      <c r="Z38" s="24">
        <f>VLOOKUP($C38,'[2]LA - by responsible org'!$D$14:$I$170,6,FALSE)</f>
        <v>588</v>
      </c>
      <c r="AA38" s="24">
        <f>VLOOKUP($C38,'[3]LA - by responsible org'!$D$14:$I$170,3,FALSE)</f>
        <v>154</v>
      </c>
      <c r="AB38" s="24">
        <f>VLOOKUP($C38,'[3]LA - by responsible org'!$D$14:$I$170,4,FALSE)</f>
        <v>318</v>
      </c>
      <c r="AC38" s="24">
        <f>VLOOKUP($C38,'[3]LA - by responsible org'!$D$14:$I$170,5,FALSE)</f>
        <v>136</v>
      </c>
      <c r="AD38" s="24">
        <f>VLOOKUP($C38,'[3]LA - by responsible org'!$D$14:$I$170,6,FALSE)</f>
        <v>608</v>
      </c>
      <c r="AE38" s="24">
        <f>VLOOKUP($C38,'[4]LA - by responsible org'!$D$14:$I$170,3,FALSE)</f>
        <v>176</v>
      </c>
      <c r="AF38" s="24">
        <f>VLOOKUP($C38,'[4]LA - by responsible org'!$D$14:$I$170,4,FALSE)</f>
        <v>282</v>
      </c>
      <c r="AG38" s="24">
        <f>VLOOKUP($C38,'[4]LA - by responsible org'!$D$14:$I$170,5,FALSE)</f>
        <v>29</v>
      </c>
      <c r="AH38" s="24">
        <f>VLOOKUP($C38,'[4]LA - by responsible org'!$D$14:$I$170,6,FALSE)</f>
        <v>487</v>
      </c>
      <c r="AI38" s="24">
        <f>VLOOKUP($C38,'[5]LA - by responsible org'!$D$14:$I$170,3,FALSE)</f>
        <v>171</v>
      </c>
      <c r="AJ38" s="24">
        <f>VLOOKUP($C38,'[5]LA - by responsible org'!$D$14:$I$170,4,FALSE)</f>
        <v>256</v>
      </c>
      <c r="AK38" s="24">
        <f>VLOOKUP($C38,'[5]LA - by responsible org'!$D$14:$I$170,5,FALSE)</f>
        <v>73</v>
      </c>
      <c r="AL38" s="24">
        <f>VLOOKUP($C38,'[5]LA - by responsible org'!$D$14:$I$170,6,FALSE)</f>
        <v>500</v>
      </c>
      <c r="AM38" s="24">
        <f>VLOOKUP($C38,'[6]LA - by responsible org'!$D$14:$I$170,3,FALSE)</f>
        <v>147</v>
      </c>
      <c r="AN38" s="24">
        <f>VLOOKUP($C38,'[6]LA - by responsible org'!$D$14:$I$170,4,FALSE)</f>
        <v>323</v>
      </c>
      <c r="AO38" s="24">
        <f>VLOOKUP($C38,'[6]LA - by responsible org'!$D$14:$I$170,5,FALSE)</f>
        <v>64</v>
      </c>
      <c r="AP38" s="24">
        <f>VLOOKUP($C38,'[6]LA - by responsible org'!$D$14:$I$170,6,FALSE)</f>
        <v>534</v>
      </c>
      <c r="AQ38" s="5">
        <v>167</v>
      </c>
      <c r="AR38" s="22">
        <v>503</v>
      </c>
      <c r="AS38" s="22">
        <v>99</v>
      </c>
      <c r="AT38" s="5">
        <v>769</v>
      </c>
      <c r="AU38">
        <f>VLOOKUP($C38,'[12]LA - by responsible org'!$D$17:$I$170,3,FALSE)</f>
        <v>133</v>
      </c>
      <c r="AV38">
        <f>VLOOKUP($C38,'[12]LA - by responsible org'!$D$17:$I$170,4,FALSE)</f>
        <v>535</v>
      </c>
      <c r="AW38">
        <f>VLOOKUP($C38,'[12]LA - by responsible org'!$D$17:$I$170,5,FALSE)</f>
        <v>192</v>
      </c>
      <c r="AX38">
        <f>VLOOKUP($C38,'[12]LA - by responsible org'!$D$17:$I$170,6,FALSE)</f>
        <v>860</v>
      </c>
      <c r="AY38">
        <f>VLOOKUP($B38,'[13]LA - by responsible org'!$C$17:$I$170,4,FALSE)</f>
        <v>123</v>
      </c>
      <c r="AZ38">
        <f>VLOOKUP($B38,'[13]LA - by responsible org'!$C$17:$I$170,5,FALSE)</f>
        <v>323</v>
      </c>
      <c r="BA38">
        <f>VLOOKUP($B38,'[13]LA - by responsible org'!$C$17:$I$170,6,FALSE)</f>
        <v>143</v>
      </c>
      <c r="BB38">
        <f>VLOOKUP($B38,'[13]LA - by responsible org'!$C$17:$I$170,7,FALSE)</f>
        <v>589</v>
      </c>
      <c r="BC38">
        <f>VLOOKUP($B38,'[14]LA - by responsible org'!$C$17:$I$170,4,FALSE)</f>
        <v>215</v>
      </c>
      <c r="BD38">
        <f>VLOOKUP($B38,'[14]LA - by responsible org'!$C$17:$I$170,5,FALSE)</f>
        <v>326</v>
      </c>
      <c r="BE38">
        <f>VLOOKUP($B38,'[14]LA - by responsible org'!$C$17:$I$170,6,FALSE)</f>
        <v>114</v>
      </c>
      <c r="BF38">
        <f>VLOOKUP($B38,'[14]LA - by responsible org'!$C$17:$I$170,7,FALSE)</f>
        <v>655</v>
      </c>
    </row>
    <row r="39" spans="1:58" ht="15">
      <c r="A39" s="14" t="s">
        <v>337</v>
      </c>
      <c r="B39" s="14" t="s">
        <v>353</v>
      </c>
      <c r="C39" s="4" t="s">
        <v>354</v>
      </c>
      <c r="D39" s="4" t="s">
        <v>355</v>
      </c>
      <c r="E39" s="24" t="str">
        <f t="shared" si="0"/>
        <v>E10000009</v>
      </c>
      <c r="F39" s="25">
        <f>VLOOKUP(B39,'[7]FullDashboard'!$C$4:$I$156,7,FALSE)</f>
        <v>345600</v>
      </c>
      <c r="G39" s="24">
        <f>VLOOKUP($B39,'[8]LA - by responsible org'!$C$17:$I$170,4,FALSE)</f>
        <v>1489</v>
      </c>
      <c r="H39" s="24">
        <f>VLOOKUP($B39,'[8]LA - by responsible org'!$C$17:$I$170,5,FALSE)</f>
        <v>597</v>
      </c>
      <c r="I39" s="24">
        <f>VLOOKUP($B39,'[8]LA - by responsible org'!$C$17:$I$170,6,FALSE)</f>
        <v>41</v>
      </c>
      <c r="J39" s="24">
        <f>VLOOKUP($B39,'[8]LA - by responsible org'!$C$17:$I$170,7,FALSE)</f>
        <v>2127</v>
      </c>
      <c r="K39" s="24">
        <f>VLOOKUP($B39,'[9]LA - by responsible org'!$C$17:$I$170,4,FALSE)</f>
        <v>1455</v>
      </c>
      <c r="L39" s="24">
        <f>VLOOKUP($B39,'[9]LA - by responsible org'!$C$17:$I$170,5,FALSE)</f>
        <v>533</v>
      </c>
      <c r="M39" s="24">
        <f>VLOOKUP($B39,'[9]LA - by responsible org'!$C$17:$I$170,6,FALSE)</f>
        <v>112</v>
      </c>
      <c r="N39" s="24">
        <f>VLOOKUP($B39,'[9]LA - by responsible org'!$C$17:$I$170,7,FALSE)</f>
        <v>2100</v>
      </c>
      <c r="O39" s="24">
        <f>VLOOKUP($B39,'[10]LA - by responsible org'!$C$17:$I$170,4,FALSE)</f>
        <v>1277</v>
      </c>
      <c r="P39" s="24">
        <f>VLOOKUP($B39,'[10]LA - by responsible org'!$C$17:$I$170,5,FALSE)</f>
        <v>679</v>
      </c>
      <c r="Q39" s="24">
        <f>VLOOKUP($B39,'[10]LA - by responsible org'!$C$17:$I$170,6,FALSE)</f>
        <v>167</v>
      </c>
      <c r="R39" s="24">
        <f>VLOOKUP($B39,'[10]LA - by responsible org'!$C$17:$I$170,7,FALSE)</f>
        <v>2123</v>
      </c>
      <c r="S39" s="24">
        <f>VLOOKUP($B39,'[11]LA - by responsible org'!$C$17:$I$170,4,FALSE)</f>
        <v>1316</v>
      </c>
      <c r="T39" s="24">
        <f>VLOOKUP($B39,'[11]LA - by responsible org'!$C$17:$I$170,5,FALSE)</f>
        <v>729</v>
      </c>
      <c r="U39" s="24">
        <f>VLOOKUP($B39,'[11]LA - by responsible org'!$C$17:$I$170,6,FALSE)</f>
        <v>195</v>
      </c>
      <c r="V39" s="24">
        <f>VLOOKUP($B39,'[11]LA - by responsible org'!$C$17:$I$170,7,FALSE)</f>
        <v>2240</v>
      </c>
      <c r="W39" s="24">
        <f>VLOOKUP($C39,'[2]LA - by responsible org'!$D$14:$I$170,3,FALSE)</f>
        <v>1159</v>
      </c>
      <c r="X39" s="24">
        <f>VLOOKUP($C39,'[2]LA - by responsible org'!$D$14:$I$170,4,FALSE)</f>
        <v>532</v>
      </c>
      <c r="Y39" s="24">
        <f>VLOOKUP($C39,'[2]LA - by responsible org'!$D$14:$I$170,5,FALSE)</f>
        <v>96</v>
      </c>
      <c r="Z39" s="24">
        <f>VLOOKUP($C39,'[2]LA - by responsible org'!$D$14:$I$170,6,FALSE)</f>
        <v>1787</v>
      </c>
      <c r="AA39" s="24">
        <f>VLOOKUP($C39,'[3]LA - by responsible org'!$D$14:$I$170,3,FALSE)</f>
        <v>1226</v>
      </c>
      <c r="AB39" s="24">
        <f>VLOOKUP($C39,'[3]LA - by responsible org'!$D$14:$I$170,4,FALSE)</f>
        <v>679</v>
      </c>
      <c r="AC39" s="24">
        <f>VLOOKUP($C39,'[3]LA - by responsible org'!$D$14:$I$170,5,FALSE)</f>
        <v>87</v>
      </c>
      <c r="AD39" s="24">
        <f>VLOOKUP($C39,'[3]LA - by responsible org'!$D$14:$I$170,6,FALSE)</f>
        <v>1992</v>
      </c>
      <c r="AE39" s="24">
        <f>VLOOKUP($C39,'[4]LA - by responsible org'!$D$14:$I$170,3,FALSE)</f>
        <v>948</v>
      </c>
      <c r="AF39" s="24">
        <f>VLOOKUP($C39,'[4]LA - by responsible org'!$D$14:$I$170,4,FALSE)</f>
        <v>748</v>
      </c>
      <c r="AG39" s="24">
        <f>VLOOKUP($C39,'[4]LA - by responsible org'!$D$14:$I$170,5,FALSE)</f>
        <v>49</v>
      </c>
      <c r="AH39" s="24">
        <f>VLOOKUP($C39,'[4]LA - by responsible org'!$D$14:$I$170,6,FALSE)</f>
        <v>1745</v>
      </c>
      <c r="AI39" s="24">
        <f>VLOOKUP($C39,'[5]LA - by responsible org'!$D$14:$I$170,3,FALSE)</f>
        <v>975</v>
      </c>
      <c r="AJ39" s="24">
        <f>VLOOKUP($C39,'[5]LA - by responsible org'!$D$14:$I$170,4,FALSE)</f>
        <v>683</v>
      </c>
      <c r="AK39" s="24">
        <f>VLOOKUP($C39,'[5]LA - by responsible org'!$D$14:$I$170,5,FALSE)</f>
        <v>63</v>
      </c>
      <c r="AL39" s="24">
        <f>VLOOKUP($C39,'[5]LA - by responsible org'!$D$14:$I$170,6,FALSE)</f>
        <v>1721</v>
      </c>
      <c r="AM39" s="24">
        <f>VLOOKUP($C39,'[6]LA - by responsible org'!$D$14:$I$170,3,FALSE)</f>
        <v>1244</v>
      </c>
      <c r="AN39" s="24">
        <f>VLOOKUP($C39,'[6]LA - by responsible org'!$D$14:$I$170,4,FALSE)</f>
        <v>671</v>
      </c>
      <c r="AO39" s="24">
        <f>VLOOKUP($C39,'[6]LA - by responsible org'!$D$14:$I$170,5,FALSE)</f>
        <v>156</v>
      </c>
      <c r="AP39" s="24">
        <f>VLOOKUP($C39,'[6]LA - by responsible org'!$D$14:$I$170,6,FALSE)</f>
        <v>2071</v>
      </c>
      <c r="AQ39" s="5">
        <v>1126</v>
      </c>
      <c r="AR39" s="22">
        <v>789</v>
      </c>
      <c r="AS39" s="22">
        <v>75</v>
      </c>
      <c r="AT39" s="5">
        <v>1990</v>
      </c>
      <c r="AU39">
        <f>VLOOKUP($C39,'[12]LA - by responsible org'!$D$17:$I$170,3,FALSE)</f>
        <v>1362</v>
      </c>
      <c r="AV39">
        <f>VLOOKUP($C39,'[12]LA - by responsible org'!$D$17:$I$170,4,FALSE)</f>
        <v>1131</v>
      </c>
      <c r="AW39">
        <f>VLOOKUP($C39,'[12]LA - by responsible org'!$D$17:$I$170,5,FALSE)</f>
        <v>58</v>
      </c>
      <c r="AX39">
        <f>VLOOKUP($C39,'[12]LA - by responsible org'!$D$17:$I$170,6,FALSE)</f>
        <v>2551</v>
      </c>
      <c r="AY39">
        <f>VLOOKUP($B39,'[13]LA - by responsible org'!$C$17:$I$170,4,FALSE)</f>
        <v>1203</v>
      </c>
      <c r="AZ39">
        <f>VLOOKUP($B39,'[13]LA - by responsible org'!$C$17:$I$170,5,FALSE)</f>
        <v>754</v>
      </c>
      <c r="BA39">
        <f>VLOOKUP($B39,'[13]LA - by responsible org'!$C$17:$I$170,6,FALSE)</f>
        <v>68</v>
      </c>
      <c r="BB39">
        <f>VLOOKUP($B39,'[13]LA - by responsible org'!$C$17:$I$170,7,FALSE)</f>
        <v>2025</v>
      </c>
      <c r="BC39">
        <f>VLOOKUP($B39,'[14]LA - by responsible org'!$C$17:$I$170,4,FALSE)</f>
        <v>1108</v>
      </c>
      <c r="BD39">
        <f>VLOOKUP($B39,'[14]LA - by responsible org'!$C$17:$I$170,5,FALSE)</f>
        <v>650</v>
      </c>
      <c r="BE39">
        <f>VLOOKUP($B39,'[14]LA - by responsible org'!$C$17:$I$170,6,FALSE)</f>
        <v>167</v>
      </c>
      <c r="BF39">
        <f>VLOOKUP($B39,'[14]LA - by responsible org'!$C$17:$I$170,7,FALSE)</f>
        <v>1925</v>
      </c>
    </row>
    <row r="40" spans="1:58" ht="15">
      <c r="A40" s="14" t="s">
        <v>383</v>
      </c>
      <c r="B40" s="14" t="s">
        <v>390</v>
      </c>
      <c r="C40" s="4" t="s">
        <v>391</v>
      </c>
      <c r="D40" s="4" t="s">
        <v>392</v>
      </c>
      <c r="E40" s="24" t="str">
        <f t="shared" si="0"/>
        <v>E08000027</v>
      </c>
      <c r="F40" s="25">
        <f>VLOOKUP(B40,'[7]FullDashboard'!$C$4:$I$156,7,FALSE)</f>
        <v>249500</v>
      </c>
      <c r="G40" s="24">
        <f>VLOOKUP($B40,'[8]LA - by responsible org'!$C$17:$I$170,4,FALSE)</f>
        <v>616</v>
      </c>
      <c r="H40" s="24">
        <f>VLOOKUP($B40,'[8]LA - by responsible org'!$C$17:$I$170,5,FALSE)</f>
        <v>464</v>
      </c>
      <c r="I40" s="24">
        <f>VLOOKUP($B40,'[8]LA - by responsible org'!$C$17:$I$170,6,FALSE)</f>
        <v>60</v>
      </c>
      <c r="J40" s="24">
        <f>VLOOKUP($B40,'[8]LA - by responsible org'!$C$17:$I$170,7,FALSE)</f>
        <v>1140</v>
      </c>
      <c r="K40" s="24">
        <f>VLOOKUP($B40,'[9]LA - by responsible org'!$C$17:$I$170,4,FALSE)</f>
        <v>570</v>
      </c>
      <c r="L40" s="24">
        <f>VLOOKUP($B40,'[9]LA - by responsible org'!$C$17:$I$170,5,FALSE)</f>
        <v>469</v>
      </c>
      <c r="M40" s="24">
        <f>VLOOKUP($B40,'[9]LA - by responsible org'!$C$17:$I$170,6,FALSE)</f>
        <v>64</v>
      </c>
      <c r="N40" s="24">
        <f>VLOOKUP($B40,'[9]LA - by responsible org'!$C$17:$I$170,7,FALSE)</f>
        <v>1103</v>
      </c>
      <c r="O40" s="24">
        <f>VLOOKUP($B40,'[10]LA - by responsible org'!$C$17:$I$170,4,FALSE)</f>
        <v>377</v>
      </c>
      <c r="P40" s="24">
        <f>VLOOKUP($B40,'[10]LA - by responsible org'!$C$17:$I$170,5,FALSE)</f>
        <v>439</v>
      </c>
      <c r="Q40" s="24">
        <f>VLOOKUP($B40,'[10]LA - by responsible org'!$C$17:$I$170,6,FALSE)</f>
        <v>39</v>
      </c>
      <c r="R40" s="24">
        <f>VLOOKUP($B40,'[10]LA - by responsible org'!$C$17:$I$170,7,FALSE)</f>
        <v>855</v>
      </c>
      <c r="S40" s="24">
        <f>VLOOKUP($B40,'[11]LA - by responsible org'!$C$17:$I$170,4,FALSE)</f>
        <v>367</v>
      </c>
      <c r="T40" s="24">
        <f>VLOOKUP($B40,'[11]LA - by responsible org'!$C$17:$I$170,5,FALSE)</f>
        <v>575</v>
      </c>
      <c r="U40" s="24">
        <f>VLOOKUP($B40,'[11]LA - by responsible org'!$C$17:$I$170,6,FALSE)</f>
        <v>84</v>
      </c>
      <c r="V40" s="24">
        <f>VLOOKUP($B40,'[11]LA - by responsible org'!$C$17:$I$170,7,FALSE)</f>
        <v>1026</v>
      </c>
      <c r="W40" s="24">
        <f>VLOOKUP($C40,'[2]LA - by responsible org'!$D$14:$I$170,3,FALSE)</f>
        <v>421</v>
      </c>
      <c r="X40" s="24">
        <f>VLOOKUP($C40,'[2]LA - by responsible org'!$D$14:$I$170,4,FALSE)</f>
        <v>878</v>
      </c>
      <c r="Y40" s="24">
        <f>VLOOKUP($C40,'[2]LA - by responsible org'!$D$14:$I$170,5,FALSE)</f>
        <v>80</v>
      </c>
      <c r="Z40" s="24">
        <f>VLOOKUP($C40,'[2]LA - by responsible org'!$D$14:$I$170,6,FALSE)</f>
        <v>1379</v>
      </c>
      <c r="AA40" s="24">
        <f>VLOOKUP($C40,'[3]LA - by responsible org'!$D$14:$I$170,3,FALSE)</f>
        <v>426</v>
      </c>
      <c r="AB40" s="24">
        <f>VLOOKUP($C40,'[3]LA - by responsible org'!$D$14:$I$170,4,FALSE)</f>
        <v>774</v>
      </c>
      <c r="AC40" s="24">
        <f>VLOOKUP($C40,'[3]LA - by responsible org'!$D$14:$I$170,5,FALSE)</f>
        <v>75</v>
      </c>
      <c r="AD40" s="24">
        <f>VLOOKUP($C40,'[3]LA - by responsible org'!$D$14:$I$170,6,FALSE)</f>
        <v>1275</v>
      </c>
      <c r="AE40" s="24">
        <f>VLOOKUP($C40,'[4]LA - by responsible org'!$D$14:$I$170,3,FALSE)</f>
        <v>295</v>
      </c>
      <c r="AF40" s="24">
        <f>VLOOKUP($C40,'[4]LA - by responsible org'!$D$14:$I$170,4,FALSE)</f>
        <v>508</v>
      </c>
      <c r="AG40" s="24">
        <f>VLOOKUP($C40,'[4]LA - by responsible org'!$D$14:$I$170,5,FALSE)</f>
        <v>98</v>
      </c>
      <c r="AH40" s="24">
        <f>VLOOKUP($C40,'[4]LA - by responsible org'!$D$14:$I$170,6,FALSE)</f>
        <v>901</v>
      </c>
      <c r="AI40" s="24">
        <f>VLOOKUP($C40,'[5]LA - by responsible org'!$D$14:$I$170,3,FALSE)</f>
        <v>241</v>
      </c>
      <c r="AJ40" s="24">
        <f>VLOOKUP($C40,'[5]LA - by responsible org'!$D$14:$I$170,4,FALSE)</f>
        <v>491</v>
      </c>
      <c r="AK40" s="24">
        <f>VLOOKUP($C40,'[5]LA - by responsible org'!$D$14:$I$170,5,FALSE)</f>
        <v>58</v>
      </c>
      <c r="AL40" s="24">
        <f>VLOOKUP($C40,'[5]LA - by responsible org'!$D$14:$I$170,6,FALSE)</f>
        <v>790</v>
      </c>
      <c r="AM40" s="24">
        <f>VLOOKUP($C40,'[6]LA - by responsible org'!$D$14:$I$170,3,FALSE)</f>
        <v>220</v>
      </c>
      <c r="AN40" s="24">
        <f>VLOOKUP($C40,'[6]LA - by responsible org'!$D$14:$I$170,4,FALSE)</f>
        <v>676</v>
      </c>
      <c r="AO40" s="24">
        <f>VLOOKUP($C40,'[6]LA - by responsible org'!$D$14:$I$170,5,FALSE)</f>
        <v>29</v>
      </c>
      <c r="AP40" s="24">
        <f>VLOOKUP($C40,'[6]LA - by responsible org'!$D$14:$I$170,6,FALSE)</f>
        <v>925</v>
      </c>
      <c r="AQ40" s="5">
        <v>347</v>
      </c>
      <c r="AR40" s="22">
        <v>766</v>
      </c>
      <c r="AS40" s="22">
        <v>5</v>
      </c>
      <c r="AT40" s="5">
        <v>1118</v>
      </c>
      <c r="AU40">
        <f>VLOOKUP($C40,'[12]LA - by responsible org'!$D$17:$I$170,3,FALSE)</f>
        <v>382</v>
      </c>
      <c r="AV40">
        <f>VLOOKUP($C40,'[12]LA - by responsible org'!$D$17:$I$170,4,FALSE)</f>
        <v>693</v>
      </c>
      <c r="AW40">
        <f>VLOOKUP($C40,'[12]LA - by responsible org'!$D$17:$I$170,5,FALSE)</f>
        <v>177</v>
      </c>
      <c r="AX40">
        <f>VLOOKUP($C40,'[12]LA - by responsible org'!$D$17:$I$170,6,FALSE)</f>
        <v>1252</v>
      </c>
      <c r="AY40">
        <f>VLOOKUP($B40,'[13]LA - by responsible org'!$C$17:$I$170,4,FALSE)</f>
        <v>295</v>
      </c>
      <c r="AZ40">
        <f>VLOOKUP($B40,'[13]LA - by responsible org'!$C$17:$I$170,5,FALSE)</f>
        <v>598</v>
      </c>
      <c r="BA40">
        <f>VLOOKUP($B40,'[13]LA - by responsible org'!$C$17:$I$170,6,FALSE)</f>
        <v>313</v>
      </c>
      <c r="BB40">
        <f>VLOOKUP($B40,'[13]LA - by responsible org'!$C$17:$I$170,7,FALSE)</f>
        <v>1206</v>
      </c>
      <c r="BC40">
        <f>VLOOKUP($B40,'[14]LA - by responsible org'!$C$17:$I$170,4,FALSE)</f>
        <v>334</v>
      </c>
      <c r="BD40">
        <f>VLOOKUP($B40,'[14]LA - by responsible org'!$C$17:$I$170,5,FALSE)</f>
        <v>553</v>
      </c>
      <c r="BE40">
        <f>VLOOKUP($B40,'[14]LA - by responsible org'!$C$17:$I$170,6,FALSE)</f>
        <v>170</v>
      </c>
      <c r="BF40">
        <f>VLOOKUP($B40,'[14]LA - by responsible org'!$C$17:$I$170,7,FALSE)</f>
        <v>1057</v>
      </c>
    </row>
    <row r="41" spans="1:58" ht="15">
      <c r="A41" s="14" t="s">
        <v>172</v>
      </c>
      <c r="B41" s="14" t="s">
        <v>176</v>
      </c>
      <c r="C41" s="4" t="s">
        <v>177</v>
      </c>
      <c r="D41" s="4" t="s">
        <v>178</v>
      </c>
      <c r="E41" s="24" t="str">
        <f t="shared" si="0"/>
        <v>E06000047</v>
      </c>
      <c r="F41" s="25">
        <f>VLOOKUP(B41,'[7]FullDashboard'!$C$4:$I$156,7,FALSE)</f>
        <v>421900</v>
      </c>
      <c r="G41" s="24">
        <f>VLOOKUP($B41,'[8]LA - by responsible org'!$C$17:$I$170,4,FALSE)</f>
        <v>280</v>
      </c>
      <c r="H41" s="24">
        <f>VLOOKUP($B41,'[8]LA - by responsible org'!$C$17:$I$170,5,FALSE)</f>
        <v>94</v>
      </c>
      <c r="I41" s="24">
        <f>VLOOKUP($B41,'[8]LA - by responsible org'!$C$17:$I$170,6,FALSE)</f>
        <v>0</v>
      </c>
      <c r="J41" s="24">
        <f>VLOOKUP($B41,'[8]LA - by responsible org'!$C$17:$I$170,7,FALSE)</f>
        <v>374</v>
      </c>
      <c r="K41" s="24">
        <f>VLOOKUP($B41,'[9]LA - by responsible org'!$C$17:$I$170,4,FALSE)</f>
        <v>363</v>
      </c>
      <c r="L41" s="24">
        <f>VLOOKUP($B41,'[9]LA - by responsible org'!$C$17:$I$170,5,FALSE)</f>
        <v>90</v>
      </c>
      <c r="M41" s="24">
        <f>VLOOKUP($B41,'[9]LA - by responsible org'!$C$17:$I$170,6,FALSE)</f>
        <v>2</v>
      </c>
      <c r="N41" s="24">
        <f>VLOOKUP($B41,'[9]LA - by responsible org'!$C$17:$I$170,7,FALSE)</f>
        <v>455</v>
      </c>
      <c r="O41" s="24">
        <f>VLOOKUP($B41,'[10]LA - by responsible org'!$C$17:$I$170,4,FALSE)</f>
        <v>341</v>
      </c>
      <c r="P41" s="24">
        <f>VLOOKUP($B41,'[10]LA - by responsible org'!$C$17:$I$170,5,FALSE)</f>
        <v>110</v>
      </c>
      <c r="Q41" s="24">
        <f>VLOOKUP($B41,'[10]LA - by responsible org'!$C$17:$I$170,6,FALSE)</f>
        <v>47</v>
      </c>
      <c r="R41" s="24">
        <f>VLOOKUP($B41,'[10]LA - by responsible org'!$C$17:$I$170,7,FALSE)</f>
        <v>498</v>
      </c>
      <c r="S41" s="24">
        <f>VLOOKUP($B41,'[11]LA - by responsible org'!$C$17:$I$170,4,FALSE)</f>
        <v>257</v>
      </c>
      <c r="T41" s="24">
        <f>VLOOKUP($B41,'[11]LA - by responsible org'!$C$17:$I$170,5,FALSE)</f>
        <v>84</v>
      </c>
      <c r="U41" s="24">
        <f>VLOOKUP($B41,'[11]LA - by responsible org'!$C$17:$I$170,6,FALSE)</f>
        <v>42</v>
      </c>
      <c r="V41" s="24">
        <f>VLOOKUP($B41,'[11]LA - by responsible org'!$C$17:$I$170,7,FALSE)</f>
        <v>383</v>
      </c>
      <c r="W41" s="24">
        <f>VLOOKUP($C41,'[2]LA - by responsible org'!$D$14:$I$170,3,FALSE)</f>
        <v>349</v>
      </c>
      <c r="X41" s="24">
        <f>VLOOKUP($C41,'[2]LA - by responsible org'!$D$14:$I$170,4,FALSE)</f>
        <v>61</v>
      </c>
      <c r="Y41" s="24">
        <f>VLOOKUP($C41,'[2]LA - by responsible org'!$D$14:$I$170,5,FALSE)</f>
        <v>28</v>
      </c>
      <c r="Z41" s="24">
        <f>VLOOKUP($C41,'[2]LA - by responsible org'!$D$14:$I$170,6,FALSE)</f>
        <v>438</v>
      </c>
      <c r="AA41" s="24">
        <f>VLOOKUP($C41,'[3]LA - by responsible org'!$D$14:$I$170,3,FALSE)</f>
        <v>376</v>
      </c>
      <c r="AB41" s="24">
        <f>VLOOKUP($C41,'[3]LA - by responsible org'!$D$14:$I$170,4,FALSE)</f>
        <v>90</v>
      </c>
      <c r="AC41" s="24">
        <f>VLOOKUP($C41,'[3]LA - by responsible org'!$D$14:$I$170,5,FALSE)</f>
        <v>31</v>
      </c>
      <c r="AD41" s="24">
        <f>VLOOKUP($C41,'[3]LA - by responsible org'!$D$14:$I$170,6,FALSE)</f>
        <v>497</v>
      </c>
      <c r="AE41" s="24">
        <f>VLOOKUP($C41,'[4]LA - by responsible org'!$D$14:$I$170,3,FALSE)</f>
        <v>299</v>
      </c>
      <c r="AF41" s="24">
        <f>VLOOKUP($C41,'[4]LA - by responsible org'!$D$14:$I$170,4,FALSE)</f>
        <v>77</v>
      </c>
      <c r="AG41" s="24">
        <f>VLOOKUP($C41,'[4]LA - by responsible org'!$D$14:$I$170,5,FALSE)</f>
        <v>3</v>
      </c>
      <c r="AH41" s="24">
        <f>VLOOKUP($C41,'[4]LA - by responsible org'!$D$14:$I$170,6,FALSE)</f>
        <v>379</v>
      </c>
      <c r="AI41" s="24">
        <f>VLOOKUP($C41,'[5]LA - by responsible org'!$D$14:$I$170,3,FALSE)</f>
        <v>347</v>
      </c>
      <c r="AJ41" s="24">
        <f>VLOOKUP($C41,'[5]LA - by responsible org'!$D$14:$I$170,4,FALSE)</f>
        <v>68</v>
      </c>
      <c r="AK41" s="24">
        <f>VLOOKUP($C41,'[5]LA - by responsible org'!$D$14:$I$170,5,FALSE)</f>
        <v>0</v>
      </c>
      <c r="AL41" s="24">
        <f>VLOOKUP($C41,'[5]LA - by responsible org'!$D$14:$I$170,6,FALSE)</f>
        <v>415</v>
      </c>
      <c r="AM41" s="24">
        <f>VLOOKUP($C41,'[6]LA - by responsible org'!$D$14:$I$170,3,FALSE)</f>
        <v>307</v>
      </c>
      <c r="AN41" s="24">
        <f>VLOOKUP($C41,'[6]LA - by responsible org'!$D$14:$I$170,4,FALSE)</f>
        <v>76</v>
      </c>
      <c r="AO41" s="24">
        <f>VLOOKUP($C41,'[6]LA - by responsible org'!$D$14:$I$170,5,FALSE)</f>
        <v>4</v>
      </c>
      <c r="AP41" s="24">
        <f>VLOOKUP($C41,'[6]LA - by responsible org'!$D$14:$I$170,6,FALSE)</f>
        <v>387</v>
      </c>
      <c r="AQ41" s="5">
        <v>414</v>
      </c>
      <c r="AR41" s="22">
        <v>88</v>
      </c>
      <c r="AS41" s="22">
        <v>0</v>
      </c>
      <c r="AT41" s="5">
        <v>502</v>
      </c>
      <c r="AU41">
        <f>VLOOKUP($C41,'[12]LA - by responsible org'!$D$17:$I$170,3,FALSE)</f>
        <v>323</v>
      </c>
      <c r="AV41">
        <f>VLOOKUP($C41,'[12]LA - by responsible org'!$D$17:$I$170,4,FALSE)</f>
        <v>117</v>
      </c>
      <c r="AW41">
        <f>VLOOKUP($C41,'[12]LA - by responsible org'!$D$17:$I$170,5,FALSE)</f>
        <v>0</v>
      </c>
      <c r="AX41">
        <f>VLOOKUP($C41,'[12]LA - by responsible org'!$D$17:$I$170,6,FALSE)</f>
        <v>440</v>
      </c>
      <c r="AY41">
        <f>VLOOKUP($B41,'[13]LA - by responsible org'!$C$17:$I$170,4,FALSE)</f>
        <v>311</v>
      </c>
      <c r="AZ41">
        <f>VLOOKUP($B41,'[13]LA - by responsible org'!$C$17:$I$170,5,FALSE)</f>
        <v>100</v>
      </c>
      <c r="BA41">
        <f>VLOOKUP($B41,'[13]LA - by responsible org'!$C$17:$I$170,6,FALSE)</f>
        <v>0</v>
      </c>
      <c r="BB41">
        <f>VLOOKUP($B41,'[13]LA - by responsible org'!$C$17:$I$170,7,FALSE)</f>
        <v>411</v>
      </c>
      <c r="BC41">
        <f>VLOOKUP($B41,'[14]LA - by responsible org'!$C$17:$I$170,4,FALSE)</f>
        <v>424</v>
      </c>
      <c r="BD41">
        <f>VLOOKUP($B41,'[14]LA - by responsible org'!$C$17:$I$170,5,FALSE)</f>
        <v>98</v>
      </c>
      <c r="BE41">
        <f>VLOOKUP($B41,'[14]LA - by responsible org'!$C$17:$I$170,6,FALSE)</f>
        <v>0</v>
      </c>
      <c r="BF41">
        <f>VLOOKUP($B41,'[14]LA - by responsible org'!$C$17:$I$170,7,FALSE)</f>
        <v>522</v>
      </c>
    </row>
    <row r="42" spans="1:58" ht="15">
      <c r="A42" s="14" t="s">
        <v>72</v>
      </c>
      <c r="B42" s="14" t="s">
        <v>97</v>
      </c>
      <c r="C42" s="4" t="s">
        <v>98</v>
      </c>
      <c r="D42" s="4" t="s">
        <v>99</v>
      </c>
      <c r="E42" s="24" t="str">
        <f t="shared" si="0"/>
        <v>E09000009</v>
      </c>
      <c r="F42" s="25">
        <f>VLOOKUP(B42,'[7]FullDashboard'!$C$4:$I$156,7,FALSE)</f>
        <v>261300</v>
      </c>
      <c r="G42" s="24">
        <f>VLOOKUP($B42,'[8]LA - by responsible org'!$C$17:$I$170,4,FALSE)</f>
        <v>603</v>
      </c>
      <c r="H42" s="24">
        <f>VLOOKUP($B42,'[8]LA - by responsible org'!$C$17:$I$170,5,FALSE)</f>
        <v>493</v>
      </c>
      <c r="I42" s="24">
        <f>VLOOKUP($B42,'[8]LA - by responsible org'!$C$17:$I$170,6,FALSE)</f>
        <v>68</v>
      </c>
      <c r="J42" s="24">
        <f>VLOOKUP($B42,'[8]LA - by responsible org'!$C$17:$I$170,7,FALSE)</f>
        <v>1164</v>
      </c>
      <c r="K42" s="24">
        <f>VLOOKUP($B42,'[9]LA - by responsible org'!$C$17:$I$170,4,FALSE)</f>
        <v>527</v>
      </c>
      <c r="L42" s="24">
        <f>VLOOKUP($B42,'[9]LA - by responsible org'!$C$17:$I$170,5,FALSE)</f>
        <v>528</v>
      </c>
      <c r="M42" s="24">
        <f>VLOOKUP($B42,'[9]LA - by responsible org'!$C$17:$I$170,6,FALSE)</f>
        <v>53</v>
      </c>
      <c r="N42" s="24">
        <f>VLOOKUP($B42,'[9]LA - by responsible org'!$C$17:$I$170,7,FALSE)</f>
        <v>1108</v>
      </c>
      <c r="O42" s="24">
        <f>VLOOKUP($B42,'[10]LA - by responsible org'!$C$17:$I$170,4,FALSE)</f>
        <v>399</v>
      </c>
      <c r="P42" s="24">
        <f>VLOOKUP($B42,'[10]LA - by responsible org'!$C$17:$I$170,5,FALSE)</f>
        <v>653</v>
      </c>
      <c r="Q42" s="24">
        <f>VLOOKUP($B42,'[10]LA - by responsible org'!$C$17:$I$170,6,FALSE)</f>
        <v>37</v>
      </c>
      <c r="R42" s="24">
        <f>VLOOKUP($B42,'[10]LA - by responsible org'!$C$17:$I$170,7,FALSE)</f>
        <v>1089</v>
      </c>
      <c r="S42" s="24">
        <f>VLOOKUP($B42,'[11]LA - by responsible org'!$C$17:$I$170,4,FALSE)</f>
        <v>527</v>
      </c>
      <c r="T42" s="24">
        <f>VLOOKUP($B42,'[11]LA - by responsible org'!$C$17:$I$170,5,FALSE)</f>
        <v>716</v>
      </c>
      <c r="U42" s="24">
        <f>VLOOKUP($B42,'[11]LA - by responsible org'!$C$17:$I$170,6,FALSE)</f>
        <v>54</v>
      </c>
      <c r="V42" s="24">
        <f>VLOOKUP($B42,'[11]LA - by responsible org'!$C$17:$I$170,7,FALSE)</f>
        <v>1297</v>
      </c>
      <c r="W42" s="24">
        <f>VLOOKUP($C42,'[2]LA - by responsible org'!$D$14:$I$170,3,FALSE)</f>
        <v>427</v>
      </c>
      <c r="X42" s="24">
        <f>VLOOKUP($C42,'[2]LA - by responsible org'!$D$14:$I$170,4,FALSE)</f>
        <v>1006</v>
      </c>
      <c r="Y42" s="24">
        <f>VLOOKUP($C42,'[2]LA - by responsible org'!$D$14:$I$170,5,FALSE)</f>
        <v>60</v>
      </c>
      <c r="Z42" s="24">
        <f>VLOOKUP($C42,'[2]LA - by responsible org'!$D$14:$I$170,6,FALSE)</f>
        <v>1493</v>
      </c>
      <c r="AA42" s="24">
        <f>VLOOKUP($C42,'[3]LA - by responsible org'!$D$14:$I$170,3,FALSE)</f>
        <v>377</v>
      </c>
      <c r="AB42" s="24">
        <f>VLOOKUP($C42,'[3]LA - by responsible org'!$D$14:$I$170,4,FALSE)</f>
        <v>1017</v>
      </c>
      <c r="AC42" s="24">
        <f>VLOOKUP($C42,'[3]LA - by responsible org'!$D$14:$I$170,5,FALSE)</f>
        <v>72</v>
      </c>
      <c r="AD42" s="24">
        <f>VLOOKUP($C42,'[3]LA - by responsible org'!$D$14:$I$170,6,FALSE)</f>
        <v>1466</v>
      </c>
      <c r="AE42" s="24">
        <f>VLOOKUP($C42,'[4]LA - by responsible org'!$D$14:$I$170,3,FALSE)</f>
        <v>288</v>
      </c>
      <c r="AF42" s="24">
        <f>VLOOKUP($C42,'[4]LA - by responsible org'!$D$14:$I$170,4,FALSE)</f>
        <v>825</v>
      </c>
      <c r="AG42" s="24">
        <f>VLOOKUP($C42,'[4]LA - by responsible org'!$D$14:$I$170,5,FALSE)</f>
        <v>30</v>
      </c>
      <c r="AH42" s="24">
        <f>VLOOKUP($C42,'[4]LA - by responsible org'!$D$14:$I$170,6,FALSE)</f>
        <v>1143</v>
      </c>
      <c r="AI42" s="24">
        <f>VLOOKUP($C42,'[5]LA - by responsible org'!$D$14:$I$170,3,FALSE)</f>
        <v>480</v>
      </c>
      <c r="AJ42" s="24">
        <f>VLOOKUP($C42,'[5]LA - by responsible org'!$D$14:$I$170,4,FALSE)</f>
        <v>689</v>
      </c>
      <c r="AK42" s="24">
        <f>VLOOKUP($C42,'[5]LA - by responsible org'!$D$14:$I$170,5,FALSE)</f>
        <v>55</v>
      </c>
      <c r="AL42" s="24">
        <f>VLOOKUP($C42,'[5]LA - by responsible org'!$D$14:$I$170,6,FALSE)</f>
        <v>1224</v>
      </c>
      <c r="AM42" s="24">
        <f>VLOOKUP($C42,'[6]LA - by responsible org'!$D$14:$I$170,3,FALSE)</f>
        <v>416</v>
      </c>
      <c r="AN42" s="24">
        <f>VLOOKUP($C42,'[6]LA - by responsible org'!$D$14:$I$170,4,FALSE)</f>
        <v>724</v>
      </c>
      <c r="AO42" s="24">
        <f>VLOOKUP($C42,'[6]LA - by responsible org'!$D$14:$I$170,5,FALSE)</f>
        <v>60</v>
      </c>
      <c r="AP42" s="24">
        <f>VLOOKUP($C42,'[6]LA - by responsible org'!$D$14:$I$170,6,FALSE)</f>
        <v>1200</v>
      </c>
      <c r="AQ42" s="5">
        <v>439</v>
      </c>
      <c r="AR42" s="22">
        <v>773</v>
      </c>
      <c r="AS42" s="22">
        <v>56</v>
      </c>
      <c r="AT42" s="5">
        <v>1268</v>
      </c>
      <c r="AU42">
        <f>VLOOKUP($C42,'[12]LA - by responsible org'!$D$17:$I$170,3,FALSE)</f>
        <v>394</v>
      </c>
      <c r="AV42">
        <f>VLOOKUP($C42,'[12]LA - by responsible org'!$D$17:$I$170,4,FALSE)</f>
        <v>924</v>
      </c>
      <c r="AW42">
        <f>VLOOKUP($C42,'[12]LA - by responsible org'!$D$17:$I$170,5,FALSE)</f>
        <v>143</v>
      </c>
      <c r="AX42">
        <f>VLOOKUP($C42,'[12]LA - by responsible org'!$D$17:$I$170,6,FALSE)</f>
        <v>1461</v>
      </c>
      <c r="AY42">
        <f>VLOOKUP($B42,'[13]LA - by responsible org'!$C$17:$I$170,4,FALSE)</f>
        <v>315</v>
      </c>
      <c r="AZ42">
        <f>VLOOKUP($B42,'[13]LA - by responsible org'!$C$17:$I$170,5,FALSE)</f>
        <v>873</v>
      </c>
      <c r="BA42">
        <f>VLOOKUP($B42,'[13]LA - by responsible org'!$C$17:$I$170,6,FALSE)</f>
        <v>91</v>
      </c>
      <c r="BB42">
        <f>VLOOKUP($B42,'[13]LA - by responsible org'!$C$17:$I$170,7,FALSE)</f>
        <v>1279</v>
      </c>
      <c r="BC42">
        <f>VLOOKUP($B42,'[14]LA - by responsible org'!$C$17:$I$170,4,FALSE)</f>
        <v>278</v>
      </c>
      <c r="BD42">
        <f>VLOOKUP($B42,'[14]LA - by responsible org'!$C$17:$I$170,5,FALSE)</f>
        <v>712</v>
      </c>
      <c r="BE42">
        <f>VLOOKUP($B42,'[14]LA - by responsible org'!$C$17:$I$170,6,FALSE)</f>
        <v>116</v>
      </c>
      <c r="BF42">
        <f>VLOOKUP($B42,'[14]LA - by responsible org'!$C$17:$I$170,7,FALSE)</f>
        <v>1106</v>
      </c>
    </row>
    <row r="43" spans="1:58" ht="15">
      <c r="A43" s="14" t="s">
        <v>426</v>
      </c>
      <c r="B43" s="14" t="s">
        <v>439</v>
      </c>
      <c r="C43" s="4" t="s">
        <v>440</v>
      </c>
      <c r="D43" s="4" t="s">
        <v>441</v>
      </c>
      <c r="E43" s="24" t="str">
        <f t="shared" si="0"/>
        <v>E06000011</v>
      </c>
      <c r="F43" s="25">
        <f>VLOOKUP(B43,'[7]FullDashboard'!$C$4:$I$156,7,FALSE)</f>
        <v>274900</v>
      </c>
      <c r="G43" s="24">
        <f>VLOOKUP($B43,'[8]LA - by responsible org'!$C$17:$I$170,4,FALSE)</f>
        <v>360</v>
      </c>
      <c r="H43" s="24">
        <f>VLOOKUP($B43,'[8]LA - by responsible org'!$C$17:$I$170,5,FALSE)</f>
        <v>300</v>
      </c>
      <c r="I43" s="24">
        <f>VLOOKUP($B43,'[8]LA - by responsible org'!$C$17:$I$170,6,FALSE)</f>
        <v>59</v>
      </c>
      <c r="J43" s="24">
        <f>VLOOKUP($B43,'[8]LA - by responsible org'!$C$17:$I$170,7,FALSE)</f>
        <v>719</v>
      </c>
      <c r="K43" s="24">
        <f>VLOOKUP($B43,'[9]LA - by responsible org'!$C$17:$I$170,4,FALSE)</f>
        <v>328</v>
      </c>
      <c r="L43" s="24">
        <f>VLOOKUP($B43,'[9]LA - by responsible org'!$C$17:$I$170,5,FALSE)</f>
        <v>260</v>
      </c>
      <c r="M43" s="24">
        <f>VLOOKUP($B43,'[9]LA - by responsible org'!$C$17:$I$170,6,FALSE)</f>
        <v>77</v>
      </c>
      <c r="N43" s="24">
        <f>VLOOKUP($B43,'[9]LA - by responsible org'!$C$17:$I$170,7,FALSE)</f>
        <v>665</v>
      </c>
      <c r="O43" s="24">
        <f>VLOOKUP($B43,'[10]LA - by responsible org'!$C$17:$I$170,4,FALSE)</f>
        <v>396</v>
      </c>
      <c r="P43" s="24">
        <f>VLOOKUP($B43,'[10]LA - by responsible org'!$C$17:$I$170,5,FALSE)</f>
        <v>389</v>
      </c>
      <c r="Q43" s="24">
        <f>VLOOKUP($B43,'[10]LA - by responsible org'!$C$17:$I$170,6,FALSE)</f>
        <v>50</v>
      </c>
      <c r="R43" s="24">
        <f>VLOOKUP($B43,'[10]LA - by responsible org'!$C$17:$I$170,7,FALSE)</f>
        <v>835</v>
      </c>
      <c r="S43" s="24">
        <f>VLOOKUP($B43,'[11]LA - by responsible org'!$C$17:$I$170,4,FALSE)</f>
        <v>417</v>
      </c>
      <c r="T43" s="24">
        <f>VLOOKUP($B43,'[11]LA - by responsible org'!$C$17:$I$170,5,FALSE)</f>
        <v>390</v>
      </c>
      <c r="U43" s="24">
        <f>VLOOKUP($B43,'[11]LA - by responsible org'!$C$17:$I$170,6,FALSE)</f>
        <v>31</v>
      </c>
      <c r="V43" s="24">
        <f>VLOOKUP($B43,'[11]LA - by responsible org'!$C$17:$I$170,7,FALSE)</f>
        <v>838</v>
      </c>
      <c r="W43" s="24">
        <f>VLOOKUP($C43,'[2]LA - by responsible org'!$D$14:$I$170,3,FALSE)</f>
        <v>463</v>
      </c>
      <c r="X43" s="24">
        <f>VLOOKUP($C43,'[2]LA - by responsible org'!$D$14:$I$170,4,FALSE)</f>
        <v>362</v>
      </c>
      <c r="Y43" s="24">
        <f>VLOOKUP($C43,'[2]LA - by responsible org'!$D$14:$I$170,5,FALSE)</f>
        <v>0</v>
      </c>
      <c r="Z43" s="24">
        <f>VLOOKUP($C43,'[2]LA - by responsible org'!$D$14:$I$170,6,FALSE)</f>
        <v>825</v>
      </c>
      <c r="AA43" s="24">
        <f>VLOOKUP($C43,'[3]LA - by responsible org'!$D$14:$I$170,3,FALSE)</f>
        <v>640</v>
      </c>
      <c r="AB43" s="24">
        <f>VLOOKUP($C43,'[3]LA - by responsible org'!$D$14:$I$170,4,FALSE)</f>
        <v>436</v>
      </c>
      <c r="AC43" s="24">
        <f>VLOOKUP($C43,'[3]LA - by responsible org'!$D$14:$I$170,5,FALSE)</f>
        <v>47</v>
      </c>
      <c r="AD43" s="24">
        <f>VLOOKUP($C43,'[3]LA - by responsible org'!$D$14:$I$170,6,FALSE)</f>
        <v>1123</v>
      </c>
      <c r="AE43" s="24">
        <f>VLOOKUP($C43,'[4]LA - by responsible org'!$D$14:$I$170,3,FALSE)</f>
        <v>594</v>
      </c>
      <c r="AF43" s="24">
        <f>VLOOKUP($C43,'[4]LA - by responsible org'!$D$14:$I$170,4,FALSE)</f>
        <v>420</v>
      </c>
      <c r="AG43" s="24">
        <f>VLOOKUP($C43,'[4]LA - by responsible org'!$D$14:$I$170,5,FALSE)</f>
        <v>5</v>
      </c>
      <c r="AH43" s="24">
        <f>VLOOKUP($C43,'[4]LA - by responsible org'!$D$14:$I$170,6,FALSE)</f>
        <v>1019</v>
      </c>
      <c r="AI43" s="24">
        <f>VLOOKUP($C43,'[5]LA - by responsible org'!$D$14:$I$170,3,FALSE)</f>
        <v>544</v>
      </c>
      <c r="AJ43" s="24">
        <f>VLOOKUP($C43,'[5]LA - by responsible org'!$D$14:$I$170,4,FALSE)</f>
        <v>419</v>
      </c>
      <c r="AK43" s="24">
        <f>VLOOKUP($C43,'[5]LA - by responsible org'!$D$14:$I$170,5,FALSE)</f>
        <v>72</v>
      </c>
      <c r="AL43" s="24">
        <f>VLOOKUP($C43,'[5]LA - by responsible org'!$D$14:$I$170,6,FALSE)</f>
        <v>1035</v>
      </c>
      <c r="AM43" s="24">
        <f>VLOOKUP($C43,'[6]LA - by responsible org'!$D$14:$I$170,3,FALSE)</f>
        <v>564</v>
      </c>
      <c r="AN43" s="24">
        <f>VLOOKUP($C43,'[6]LA - by responsible org'!$D$14:$I$170,4,FALSE)</f>
        <v>349</v>
      </c>
      <c r="AO43" s="24">
        <f>VLOOKUP($C43,'[6]LA - by responsible org'!$D$14:$I$170,5,FALSE)</f>
        <v>50</v>
      </c>
      <c r="AP43" s="24">
        <f>VLOOKUP($C43,'[6]LA - by responsible org'!$D$14:$I$170,6,FALSE)</f>
        <v>963</v>
      </c>
      <c r="AQ43" s="5">
        <v>521</v>
      </c>
      <c r="AR43" s="22">
        <v>354</v>
      </c>
      <c r="AS43" s="22">
        <v>38</v>
      </c>
      <c r="AT43" s="5">
        <v>913</v>
      </c>
      <c r="AU43">
        <f>VLOOKUP($C43,'[12]LA - by responsible org'!$D$17:$I$170,3,FALSE)</f>
        <v>383</v>
      </c>
      <c r="AV43">
        <f>VLOOKUP($C43,'[12]LA - by responsible org'!$D$17:$I$170,4,FALSE)</f>
        <v>355</v>
      </c>
      <c r="AW43">
        <f>VLOOKUP($C43,'[12]LA - by responsible org'!$D$17:$I$170,5,FALSE)</f>
        <v>16</v>
      </c>
      <c r="AX43">
        <f>VLOOKUP($C43,'[12]LA - by responsible org'!$D$17:$I$170,6,FALSE)</f>
        <v>754</v>
      </c>
      <c r="AY43">
        <f>VLOOKUP($B43,'[13]LA - by responsible org'!$C$17:$I$170,4,FALSE)</f>
        <v>454</v>
      </c>
      <c r="AZ43">
        <f>VLOOKUP($B43,'[13]LA - by responsible org'!$C$17:$I$170,5,FALSE)</f>
        <v>286</v>
      </c>
      <c r="BA43">
        <f>VLOOKUP($B43,'[13]LA - by responsible org'!$C$17:$I$170,6,FALSE)</f>
        <v>20</v>
      </c>
      <c r="BB43">
        <f>VLOOKUP($B43,'[13]LA - by responsible org'!$C$17:$I$170,7,FALSE)</f>
        <v>760</v>
      </c>
      <c r="BC43">
        <f>VLOOKUP($B43,'[14]LA - by responsible org'!$C$17:$I$170,4,FALSE)</f>
        <v>504</v>
      </c>
      <c r="BD43">
        <f>VLOOKUP($B43,'[14]LA - by responsible org'!$C$17:$I$170,5,FALSE)</f>
        <v>340</v>
      </c>
      <c r="BE43">
        <f>VLOOKUP($B43,'[14]LA - by responsible org'!$C$17:$I$170,6,FALSE)</f>
        <v>24</v>
      </c>
      <c r="BF43">
        <f>VLOOKUP($B43,'[14]LA - by responsible org'!$C$17:$I$170,7,FALSE)</f>
        <v>868</v>
      </c>
    </row>
    <row r="44" spans="1:58" ht="15">
      <c r="A44" s="14" t="s">
        <v>279</v>
      </c>
      <c r="B44" s="14" t="s">
        <v>289</v>
      </c>
      <c r="C44" s="4" t="s">
        <v>290</v>
      </c>
      <c r="D44" s="4" t="s">
        <v>291</v>
      </c>
      <c r="E44" s="24" t="str">
        <f t="shared" si="0"/>
        <v>E10000011</v>
      </c>
      <c r="F44" s="25">
        <f>VLOOKUP(B44,'[7]FullDashboard'!$C$4:$I$156,7,FALSE)</f>
        <v>441900</v>
      </c>
      <c r="G44" s="24">
        <f>VLOOKUP($B44,'[8]LA - by responsible org'!$C$17:$I$170,4,FALSE)</f>
        <v>2559</v>
      </c>
      <c r="H44" s="24">
        <f>VLOOKUP($B44,'[8]LA - by responsible org'!$C$17:$I$170,5,FALSE)</f>
        <v>1383</v>
      </c>
      <c r="I44" s="24">
        <f>VLOOKUP($B44,'[8]LA - by responsible org'!$C$17:$I$170,6,FALSE)</f>
        <v>17</v>
      </c>
      <c r="J44" s="24">
        <f>VLOOKUP($B44,'[8]LA - by responsible org'!$C$17:$I$170,7,FALSE)</f>
        <v>3959</v>
      </c>
      <c r="K44" s="24">
        <f>VLOOKUP($B44,'[9]LA - by responsible org'!$C$17:$I$170,4,FALSE)</f>
        <v>1950</v>
      </c>
      <c r="L44" s="24">
        <f>VLOOKUP($B44,'[9]LA - by responsible org'!$C$17:$I$170,5,FALSE)</f>
        <v>1356</v>
      </c>
      <c r="M44" s="24">
        <f>VLOOKUP($B44,'[9]LA - by responsible org'!$C$17:$I$170,6,FALSE)</f>
        <v>43</v>
      </c>
      <c r="N44" s="24">
        <f>VLOOKUP($B44,'[9]LA - by responsible org'!$C$17:$I$170,7,FALSE)</f>
        <v>3349</v>
      </c>
      <c r="O44" s="24">
        <f>VLOOKUP($B44,'[10]LA - by responsible org'!$C$17:$I$170,4,FALSE)</f>
        <v>1824</v>
      </c>
      <c r="P44" s="24">
        <f>VLOOKUP($B44,'[10]LA - by responsible org'!$C$17:$I$170,5,FALSE)</f>
        <v>1315</v>
      </c>
      <c r="Q44" s="24">
        <f>VLOOKUP($B44,'[10]LA - by responsible org'!$C$17:$I$170,6,FALSE)</f>
        <v>84</v>
      </c>
      <c r="R44" s="24">
        <f>VLOOKUP($B44,'[10]LA - by responsible org'!$C$17:$I$170,7,FALSE)</f>
        <v>3223</v>
      </c>
      <c r="S44" s="24">
        <f>VLOOKUP($B44,'[11]LA - by responsible org'!$C$17:$I$170,4,FALSE)</f>
        <v>2071</v>
      </c>
      <c r="T44" s="24">
        <f>VLOOKUP($B44,'[11]LA - by responsible org'!$C$17:$I$170,5,FALSE)</f>
        <v>1219</v>
      </c>
      <c r="U44" s="24">
        <f>VLOOKUP($B44,'[11]LA - by responsible org'!$C$17:$I$170,6,FALSE)</f>
        <v>42</v>
      </c>
      <c r="V44" s="24">
        <f>VLOOKUP($B44,'[11]LA - by responsible org'!$C$17:$I$170,7,FALSE)</f>
        <v>3332</v>
      </c>
      <c r="W44" s="24">
        <f>VLOOKUP($C44,'[2]LA - by responsible org'!$D$14:$I$170,3,FALSE)</f>
        <v>1810</v>
      </c>
      <c r="X44" s="24">
        <f>VLOOKUP($C44,'[2]LA - by responsible org'!$D$14:$I$170,4,FALSE)</f>
        <v>1070</v>
      </c>
      <c r="Y44" s="24">
        <f>VLOOKUP($C44,'[2]LA - by responsible org'!$D$14:$I$170,5,FALSE)</f>
        <v>86</v>
      </c>
      <c r="Z44" s="24">
        <f>VLOOKUP($C44,'[2]LA - by responsible org'!$D$14:$I$170,6,FALSE)</f>
        <v>2966</v>
      </c>
      <c r="AA44" s="24">
        <f>VLOOKUP($C44,'[3]LA - by responsible org'!$D$14:$I$170,3,FALSE)</f>
        <v>1853</v>
      </c>
      <c r="AB44" s="24">
        <f>VLOOKUP($C44,'[3]LA - by responsible org'!$D$14:$I$170,4,FALSE)</f>
        <v>998</v>
      </c>
      <c r="AC44" s="24">
        <f>VLOOKUP($C44,'[3]LA - by responsible org'!$D$14:$I$170,5,FALSE)</f>
        <v>209</v>
      </c>
      <c r="AD44" s="24">
        <f>VLOOKUP($C44,'[3]LA - by responsible org'!$D$14:$I$170,6,FALSE)</f>
        <v>3060</v>
      </c>
      <c r="AE44" s="24">
        <f>VLOOKUP($C44,'[4]LA - by responsible org'!$D$14:$I$170,3,FALSE)</f>
        <v>2152</v>
      </c>
      <c r="AF44" s="24">
        <f>VLOOKUP($C44,'[4]LA - by responsible org'!$D$14:$I$170,4,FALSE)</f>
        <v>1015</v>
      </c>
      <c r="AG44" s="24">
        <f>VLOOKUP($C44,'[4]LA - by responsible org'!$D$14:$I$170,5,FALSE)</f>
        <v>60</v>
      </c>
      <c r="AH44" s="24">
        <f>VLOOKUP($C44,'[4]LA - by responsible org'!$D$14:$I$170,6,FALSE)</f>
        <v>3227</v>
      </c>
      <c r="AI44" s="24">
        <f>VLOOKUP($C44,'[5]LA - by responsible org'!$D$14:$I$170,3,FALSE)</f>
        <v>1830</v>
      </c>
      <c r="AJ44" s="24">
        <f>VLOOKUP($C44,'[5]LA - by responsible org'!$D$14:$I$170,4,FALSE)</f>
        <v>1019</v>
      </c>
      <c r="AK44" s="24">
        <f>VLOOKUP($C44,'[5]LA - by responsible org'!$D$14:$I$170,5,FALSE)</f>
        <v>40</v>
      </c>
      <c r="AL44" s="24">
        <f>VLOOKUP($C44,'[5]LA - by responsible org'!$D$14:$I$170,6,FALSE)</f>
        <v>2889</v>
      </c>
      <c r="AM44" s="24">
        <f>VLOOKUP($C44,'[6]LA - by responsible org'!$D$14:$I$170,3,FALSE)</f>
        <v>1369</v>
      </c>
      <c r="AN44" s="24">
        <f>VLOOKUP($C44,'[6]LA - by responsible org'!$D$14:$I$170,4,FALSE)</f>
        <v>1049</v>
      </c>
      <c r="AO44" s="24">
        <f>VLOOKUP($C44,'[6]LA - by responsible org'!$D$14:$I$170,5,FALSE)</f>
        <v>48</v>
      </c>
      <c r="AP44" s="24">
        <f>VLOOKUP($C44,'[6]LA - by responsible org'!$D$14:$I$170,6,FALSE)</f>
        <v>2466</v>
      </c>
      <c r="AQ44" s="5">
        <v>1442</v>
      </c>
      <c r="AR44" s="22">
        <v>1208</v>
      </c>
      <c r="AS44" s="22">
        <v>95</v>
      </c>
      <c r="AT44" s="5">
        <v>2745</v>
      </c>
      <c r="AU44">
        <f>VLOOKUP($C44,'[12]LA - by responsible org'!$D$17:$I$170,3,FALSE)</f>
        <v>1282</v>
      </c>
      <c r="AV44">
        <f>VLOOKUP($C44,'[12]LA - by responsible org'!$D$17:$I$170,4,FALSE)</f>
        <v>1083</v>
      </c>
      <c r="AW44">
        <f>VLOOKUP($C44,'[12]LA - by responsible org'!$D$17:$I$170,5,FALSE)</f>
        <v>81</v>
      </c>
      <c r="AX44">
        <f>VLOOKUP($C44,'[12]LA - by responsible org'!$D$17:$I$170,6,FALSE)</f>
        <v>2446</v>
      </c>
      <c r="AY44">
        <f>VLOOKUP($B44,'[13]LA - by responsible org'!$C$17:$I$170,4,FALSE)</f>
        <v>1310</v>
      </c>
      <c r="AZ44">
        <f>VLOOKUP($B44,'[13]LA - by responsible org'!$C$17:$I$170,5,FALSE)</f>
        <v>995</v>
      </c>
      <c r="BA44">
        <f>VLOOKUP($B44,'[13]LA - by responsible org'!$C$17:$I$170,6,FALSE)</f>
        <v>93</v>
      </c>
      <c r="BB44">
        <f>VLOOKUP($B44,'[13]LA - by responsible org'!$C$17:$I$170,7,FALSE)</f>
        <v>2398</v>
      </c>
      <c r="BC44">
        <f>VLOOKUP($B44,'[14]LA - by responsible org'!$C$17:$I$170,4,FALSE)</f>
        <v>1163</v>
      </c>
      <c r="BD44">
        <f>VLOOKUP($B44,'[14]LA - by responsible org'!$C$17:$I$170,5,FALSE)</f>
        <v>720</v>
      </c>
      <c r="BE44">
        <f>VLOOKUP($B44,'[14]LA - by responsible org'!$C$17:$I$170,6,FALSE)</f>
        <v>169</v>
      </c>
      <c r="BF44">
        <f>VLOOKUP($B44,'[14]LA - by responsible org'!$C$17:$I$170,7,FALSE)</f>
        <v>2052</v>
      </c>
    </row>
    <row r="45" spans="1:58" ht="15">
      <c r="A45" s="14" t="s">
        <v>72</v>
      </c>
      <c r="B45" s="14" t="s">
        <v>100</v>
      </c>
      <c r="C45" s="4" t="s">
        <v>101</v>
      </c>
      <c r="D45" s="4" t="s">
        <v>102</v>
      </c>
      <c r="E45" s="24" t="str">
        <f t="shared" si="0"/>
        <v>E09000010</v>
      </c>
      <c r="F45" s="25">
        <f>VLOOKUP(B45,'[7]FullDashboard'!$C$4:$I$156,7,FALSE)</f>
        <v>247600</v>
      </c>
      <c r="G45" s="24">
        <f>VLOOKUP($B45,'[8]LA - by responsible org'!$C$17:$I$170,4,FALSE)</f>
        <v>295</v>
      </c>
      <c r="H45" s="24">
        <f>VLOOKUP($B45,'[8]LA - by responsible org'!$C$17:$I$170,5,FALSE)</f>
        <v>215</v>
      </c>
      <c r="I45" s="24">
        <f>VLOOKUP($B45,'[8]LA - by responsible org'!$C$17:$I$170,6,FALSE)</f>
        <v>31</v>
      </c>
      <c r="J45" s="24">
        <f>VLOOKUP($B45,'[8]LA - by responsible org'!$C$17:$I$170,7,FALSE)</f>
        <v>541</v>
      </c>
      <c r="K45" s="24">
        <f>VLOOKUP($B45,'[9]LA - by responsible org'!$C$17:$I$170,4,FALSE)</f>
        <v>446</v>
      </c>
      <c r="L45" s="24">
        <f>VLOOKUP($B45,'[9]LA - by responsible org'!$C$17:$I$170,5,FALSE)</f>
        <v>317</v>
      </c>
      <c r="M45" s="24">
        <f>VLOOKUP($B45,'[9]LA - by responsible org'!$C$17:$I$170,6,FALSE)</f>
        <v>30</v>
      </c>
      <c r="N45" s="24">
        <f>VLOOKUP($B45,'[9]LA - by responsible org'!$C$17:$I$170,7,FALSE)</f>
        <v>793</v>
      </c>
      <c r="O45" s="24">
        <f>VLOOKUP($B45,'[10]LA - by responsible org'!$C$17:$I$170,4,FALSE)</f>
        <v>287</v>
      </c>
      <c r="P45" s="24">
        <f>VLOOKUP($B45,'[10]LA - by responsible org'!$C$17:$I$170,5,FALSE)</f>
        <v>288</v>
      </c>
      <c r="Q45" s="24">
        <f>VLOOKUP($B45,'[10]LA - by responsible org'!$C$17:$I$170,6,FALSE)</f>
        <v>31</v>
      </c>
      <c r="R45" s="24">
        <f>VLOOKUP($B45,'[10]LA - by responsible org'!$C$17:$I$170,7,FALSE)</f>
        <v>606</v>
      </c>
      <c r="S45" s="24">
        <f>VLOOKUP($B45,'[11]LA - by responsible org'!$C$17:$I$170,4,FALSE)</f>
        <v>591</v>
      </c>
      <c r="T45" s="24">
        <f>VLOOKUP($B45,'[11]LA - by responsible org'!$C$17:$I$170,5,FALSE)</f>
        <v>260</v>
      </c>
      <c r="U45" s="24">
        <f>VLOOKUP($B45,'[11]LA - by responsible org'!$C$17:$I$170,6,FALSE)</f>
        <v>19</v>
      </c>
      <c r="V45" s="24">
        <f>VLOOKUP($B45,'[11]LA - by responsible org'!$C$17:$I$170,7,FALSE)</f>
        <v>870</v>
      </c>
      <c r="W45" s="24">
        <f>VLOOKUP($C45,'[2]LA - by responsible org'!$D$14:$I$170,3,FALSE)</f>
        <v>657</v>
      </c>
      <c r="X45" s="24">
        <f>VLOOKUP($C45,'[2]LA - by responsible org'!$D$14:$I$170,4,FALSE)</f>
        <v>139</v>
      </c>
      <c r="Y45" s="24">
        <f>VLOOKUP($C45,'[2]LA - by responsible org'!$D$14:$I$170,5,FALSE)</f>
        <v>0</v>
      </c>
      <c r="Z45" s="24">
        <f>VLOOKUP($C45,'[2]LA - by responsible org'!$D$14:$I$170,6,FALSE)</f>
        <v>796</v>
      </c>
      <c r="AA45" s="24">
        <f>VLOOKUP($C45,'[3]LA - by responsible org'!$D$14:$I$170,3,FALSE)</f>
        <v>501</v>
      </c>
      <c r="AB45" s="24">
        <f>VLOOKUP($C45,'[3]LA - by responsible org'!$D$14:$I$170,4,FALSE)</f>
        <v>148</v>
      </c>
      <c r="AC45" s="24">
        <f>VLOOKUP($C45,'[3]LA - by responsible org'!$D$14:$I$170,5,FALSE)</f>
        <v>0</v>
      </c>
      <c r="AD45" s="24">
        <f>VLOOKUP($C45,'[3]LA - by responsible org'!$D$14:$I$170,6,FALSE)</f>
        <v>649</v>
      </c>
      <c r="AE45" s="24">
        <f>VLOOKUP($C45,'[4]LA - by responsible org'!$D$14:$I$170,3,FALSE)</f>
        <v>420</v>
      </c>
      <c r="AF45" s="24">
        <f>VLOOKUP($C45,'[4]LA - by responsible org'!$D$14:$I$170,4,FALSE)</f>
        <v>102</v>
      </c>
      <c r="AG45" s="24">
        <f>VLOOKUP($C45,'[4]LA - by responsible org'!$D$14:$I$170,5,FALSE)</f>
        <v>6</v>
      </c>
      <c r="AH45" s="24">
        <f>VLOOKUP($C45,'[4]LA - by responsible org'!$D$14:$I$170,6,FALSE)</f>
        <v>528</v>
      </c>
      <c r="AI45" s="24">
        <f>VLOOKUP($C45,'[5]LA - by responsible org'!$D$14:$I$170,3,FALSE)</f>
        <v>288</v>
      </c>
      <c r="AJ45" s="24">
        <f>VLOOKUP($C45,'[5]LA - by responsible org'!$D$14:$I$170,4,FALSE)</f>
        <v>122</v>
      </c>
      <c r="AK45" s="24">
        <f>VLOOKUP($C45,'[5]LA - by responsible org'!$D$14:$I$170,5,FALSE)</f>
        <v>37</v>
      </c>
      <c r="AL45" s="24">
        <f>VLOOKUP($C45,'[5]LA - by responsible org'!$D$14:$I$170,6,FALSE)</f>
        <v>447</v>
      </c>
      <c r="AM45" s="24">
        <f>VLOOKUP($C45,'[6]LA - by responsible org'!$D$14:$I$170,3,FALSE)</f>
        <v>372</v>
      </c>
      <c r="AN45" s="24">
        <f>VLOOKUP($C45,'[6]LA - by responsible org'!$D$14:$I$170,4,FALSE)</f>
        <v>171</v>
      </c>
      <c r="AO45" s="24">
        <f>VLOOKUP($C45,'[6]LA - by responsible org'!$D$14:$I$170,5,FALSE)</f>
        <v>30</v>
      </c>
      <c r="AP45" s="24">
        <f>VLOOKUP($C45,'[6]LA - by responsible org'!$D$14:$I$170,6,FALSE)</f>
        <v>573</v>
      </c>
      <c r="AQ45" s="5">
        <v>426</v>
      </c>
      <c r="AR45" s="22">
        <v>162</v>
      </c>
      <c r="AS45" s="22">
        <v>32</v>
      </c>
      <c r="AT45" s="5">
        <v>620</v>
      </c>
      <c r="AU45">
        <f>VLOOKUP($C45,'[12]LA - by responsible org'!$D$17:$I$170,3,FALSE)</f>
        <v>515</v>
      </c>
      <c r="AV45">
        <f>VLOOKUP($C45,'[12]LA - by responsible org'!$D$17:$I$170,4,FALSE)</f>
        <v>85</v>
      </c>
      <c r="AW45">
        <f>VLOOKUP($C45,'[12]LA - by responsible org'!$D$17:$I$170,5,FALSE)</f>
        <v>70</v>
      </c>
      <c r="AX45">
        <f>VLOOKUP($C45,'[12]LA - by responsible org'!$D$17:$I$170,6,FALSE)</f>
        <v>670</v>
      </c>
      <c r="AY45">
        <f>VLOOKUP($B45,'[13]LA - by responsible org'!$C$17:$I$170,4,FALSE)</f>
        <v>286</v>
      </c>
      <c r="AZ45">
        <f>VLOOKUP($B45,'[13]LA - by responsible org'!$C$17:$I$170,5,FALSE)</f>
        <v>107</v>
      </c>
      <c r="BA45">
        <f>VLOOKUP($B45,'[13]LA - by responsible org'!$C$17:$I$170,6,FALSE)</f>
        <v>12</v>
      </c>
      <c r="BB45">
        <f>VLOOKUP($B45,'[13]LA - by responsible org'!$C$17:$I$170,7,FALSE)</f>
        <v>405</v>
      </c>
      <c r="BC45">
        <f>VLOOKUP($B45,'[14]LA - by responsible org'!$C$17:$I$170,4,FALSE)</f>
        <v>267</v>
      </c>
      <c r="BD45">
        <f>VLOOKUP($B45,'[14]LA - by responsible org'!$C$17:$I$170,5,FALSE)</f>
        <v>185</v>
      </c>
      <c r="BE45">
        <f>VLOOKUP($B45,'[14]LA - by responsible org'!$C$17:$I$170,6,FALSE)</f>
        <v>32</v>
      </c>
      <c r="BF45">
        <f>VLOOKUP($B45,'[14]LA - by responsible org'!$C$17:$I$170,7,FALSE)</f>
        <v>484</v>
      </c>
    </row>
    <row r="46" spans="1:58" ht="15">
      <c r="A46" s="14" t="s">
        <v>38</v>
      </c>
      <c r="B46" s="14" t="s">
        <v>48</v>
      </c>
      <c r="C46" s="4" t="s">
        <v>49</v>
      </c>
      <c r="D46" s="4" t="s">
        <v>50</v>
      </c>
      <c r="E46" s="24" t="str">
        <f t="shared" si="0"/>
        <v>E10000012</v>
      </c>
      <c r="F46" s="25">
        <f>VLOOKUP(B46,'[7]FullDashboard'!$C$4:$I$156,7,FALSE)</f>
        <v>1149800</v>
      </c>
      <c r="G46" s="24">
        <f>VLOOKUP($B46,'[8]LA - by responsible org'!$C$17:$I$170,4,FALSE)</f>
        <v>3061</v>
      </c>
      <c r="H46" s="24">
        <f>VLOOKUP($B46,'[8]LA - by responsible org'!$C$17:$I$170,5,FALSE)</f>
        <v>2299</v>
      </c>
      <c r="I46" s="24">
        <f>VLOOKUP($B46,'[8]LA - by responsible org'!$C$17:$I$170,6,FALSE)</f>
        <v>215</v>
      </c>
      <c r="J46" s="24">
        <f>VLOOKUP($B46,'[8]LA - by responsible org'!$C$17:$I$170,7,FALSE)</f>
        <v>5575</v>
      </c>
      <c r="K46" s="24">
        <f>VLOOKUP($B46,'[9]LA - by responsible org'!$C$17:$I$170,4,FALSE)</f>
        <v>3012</v>
      </c>
      <c r="L46" s="24">
        <f>VLOOKUP($B46,'[9]LA - by responsible org'!$C$17:$I$170,5,FALSE)</f>
        <v>2404</v>
      </c>
      <c r="M46" s="24">
        <f>VLOOKUP($B46,'[9]LA - by responsible org'!$C$17:$I$170,6,FALSE)</f>
        <v>270</v>
      </c>
      <c r="N46" s="24">
        <f>VLOOKUP($B46,'[9]LA - by responsible org'!$C$17:$I$170,7,FALSE)</f>
        <v>5686</v>
      </c>
      <c r="O46" s="24">
        <f>VLOOKUP($B46,'[10]LA - by responsible org'!$C$17:$I$170,4,FALSE)</f>
        <v>2580</v>
      </c>
      <c r="P46" s="24">
        <f>VLOOKUP($B46,'[10]LA - by responsible org'!$C$17:$I$170,5,FALSE)</f>
        <v>2119</v>
      </c>
      <c r="Q46" s="24">
        <f>VLOOKUP($B46,'[10]LA - by responsible org'!$C$17:$I$170,6,FALSE)</f>
        <v>282</v>
      </c>
      <c r="R46" s="24">
        <f>VLOOKUP($B46,'[10]LA - by responsible org'!$C$17:$I$170,7,FALSE)</f>
        <v>4981</v>
      </c>
      <c r="S46" s="24">
        <f>VLOOKUP($B46,'[11]LA - by responsible org'!$C$17:$I$170,4,FALSE)</f>
        <v>2567</v>
      </c>
      <c r="T46" s="24">
        <f>VLOOKUP($B46,'[11]LA - by responsible org'!$C$17:$I$170,5,FALSE)</f>
        <v>2106</v>
      </c>
      <c r="U46" s="24">
        <f>VLOOKUP($B46,'[11]LA - by responsible org'!$C$17:$I$170,6,FALSE)</f>
        <v>259</v>
      </c>
      <c r="V46" s="24">
        <f>VLOOKUP($B46,'[11]LA - by responsible org'!$C$17:$I$170,7,FALSE)</f>
        <v>4932</v>
      </c>
      <c r="W46" s="24">
        <f>VLOOKUP($C46,'[2]LA - by responsible org'!$D$14:$I$170,3,FALSE)</f>
        <v>2120</v>
      </c>
      <c r="X46" s="24">
        <f>VLOOKUP($C46,'[2]LA - by responsible org'!$D$14:$I$170,4,FALSE)</f>
        <v>1926</v>
      </c>
      <c r="Y46" s="24">
        <f>VLOOKUP($C46,'[2]LA - by responsible org'!$D$14:$I$170,5,FALSE)</f>
        <v>171</v>
      </c>
      <c r="Z46" s="24">
        <f>VLOOKUP($C46,'[2]LA - by responsible org'!$D$14:$I$170,6,FALSE)</f>
        <v>4217</v>
      </c>
      <c r="AA46" s="24">
        <f>VLOOKUP($C46,'[3]LA - by responsible org'!$D$14:$I$170,3,FALSE)</f>
        <v>2024</v>
      </c>
      <c r="AB46" s="24">
        <f>VLOOKUP($C46,'[3]LA - by responsible org'!$D$14:$I$170,4,FALSE)</f>
        <v>2062</v>
      </c>
      <c r="AC46" s="24">
        <f>VLOOKUP($C46,'[3]LA - by responsible org'!$D$14:$I$170,5,FALSE)</f>
        <v>216</v>
      </c>
      <c r="AD46" s="24">
        <f>VLOOKUP($C46,'[3]LA - by responsible org'!$D$14:$I$170,6,FALSE)</f>
        <v>4302</v>
      </c>
      <c r="AE46" s="24">
        <f>VLOOKUP($C46,'[4]LA - by responsible org'!$D$14:$I$170,3,FALSE)</f>
        <v>1740</v>
      </c>
      <c r="AF46" s="24">
        <f>VLOOKUP($C46,'[4]LA - by responsible org'!$D$14:$I$170,4,FALSE)</f>
        <v>1511</v>
      </c>
      <c r="AG46" s="24">
        <f>VLOOKUP($C46,'[4]LA - by responsible org'!$D$14:$I$170,5,FALSE)</f>
        <v>148</v>
      </c>
      <c r="AH46" s="24">
        <f>VLOOKUP($C46,'[4]LA - by responsible org'!$D$14:$I$170,6,FALSE)</f>
        <v>3399</v>
      </c>
      <c r="AI46" s="24">
        <f>VLOOKUP($C46,'[5]LA - by responsible org'!$D$14:$I$170,3,FALSE)</f>
        <v>1975</v>
      </c>
      <c r="AJ46" s="24">
        <f>VLOOKUP($C46,'[5]LA - by responsible org'!$D$14:$I$170,4,FALSE)</f>
        <v>1671</v>
      </c>
      <c r="AK46" s="24">
        <f>VLOOKUP($C46,'[5]LA - by responsible org'!$D$14:$I$170,5,FALSE)</f>
        <v>164</v>
      </c>
      <c r="AL46" s="24">
        <f>VLOOKUP($C46,'[5]LA - by responsible org'!$D$14:$I$170,6,FALSE)</f>
        <v>3810</v>
      </c>
      <c r="AM46" s="24">
        <f>VLOOKUP($C46,'[6]LA - by responsible org'!$D$14:$I$170,3,FALSE)</f>
        <v>1729</v>
      </c>
      <c r="AN46" s="24">
        <f>VLOOKUP($C46,'[6]LA - by responsible org'!$D$14:$I$170,4,FALSE)</f>
        <v>1063</v>
      </c>
      <c r="AO46" s="24">
        <f>VLOOKUP($C46,'[6]LA - by responsible org'!$D$14:$I$170,5,FALSE)</f>
        <v>99</v>
      </c>
      <c r="AP46" s="24">
        <f>VLOOKUP($C46,'[6]LA - by responsible org'!$D$14:$I$170,6,FALSE)</f>
        <v>2891</v>
      </c>
      <c r="AQ46" s="5">
        <v>2316</v>
      </c>
      <c r="AR46" s="22">
        <v>1344</v>
      </c>
      <c r="AS46" s="22">
        <v>112</v>
      </c>
      <c r="AT46" s="5">
        <v>3772</v>
      </c>
      <c r="AU46">
        <f>VLOOKUP($C46,'[12]LA - by responsible org'!$D$17:$I$170,3,FALSE)</f>
        <v>2535</v>
      </c>
      <c r="AV46">
        <f>VLOOKUP($C46,'[12]LA - by responsible org'!$D$17:$I$170,4,FALSE)</f>
        <v>1661</v>
      </c>
      <c r="AW46">
        <f>VLOOKUP($C46,'[12]LA - by responsible org'!$D$17:$I$170,5,FALSE)</f>
        <v>119</v>
      </c>
      <c r="AX46">
        <f>VLOOKUP($C46,'[12]LA - by responsible org'!$D$17:$I$170,6,FALSE)</f>
        <v>4315</v>
      </c>
      <c r="AY46">
        <f>VLOOKUP($B46,'[13]LA - by responsible org'!$C$17:$I$170,4,FALSE)</f>
        <v>2443</v>
      </c>
      <c r="AZ46">
        <f>VLOOKUP($B46,'[13]LA - by responsible org'!$C$17:$I$170,5,FALSE)</f>
        <v>1166</v>
      </c>
      <c r="BA46">
        <f>VLOOKUP($B46,'[13]LA - by responsible org'!$C$17:$I$170,6,FALSE)</f>
        <v>72</v>
      </c>
      <c r="BB46">
        <f>VLOOKUP($B46,'[13]LA - by responsible org'!$C$17:$I$170,7,FALSE)</f>
        <v>3681</v>
      </c>
      <c r="BC46">
        <f>VLOOKUP($B46,'[14]LA - by responsible org'!$C$17:$I$170,4,FALSE)</f>
        <v>2467</v>
      </c>
      <c r="BD46">
        <f>VLOOKUP($B46,'[14]LA - by responsible org'!$C$17:$I$170,5,FALSE)</f>
        <v>1163</v>
      </c>
      <c r="BE46">
        <f>VLOOKUP($B46,'[14]LA - by responsible org'!$C$17:$I$170,6,FALSE)</f>
        <v>115</v>
      </c>
      <c r="BF46">
        <f>VLOOKUP($B46,'[14]LA - by responsible org'!$C$17:$I$170,7,FALSE)</f>
        <v>3745</v>
      </c>
    </row>
    <row r="47" spans="1:58" ht="15">
      <c r="A47" s="14" t="s">
        <v>172</v>
      </c>
      <c r="B47" s="14" t="s">
        <v>179</v>
      </c>
      <c r="C47" s="4" t="s">
        <v>180</v>
      </c>
      <c r="D47" s="4" t="s">
        <v>181</v>
      </c>
      <c r="E47" s="24" t="str">
        <f t="shared" si="0"/>
        <v>E08000037</v>
      </c>
      <c r="F47" s="25">
        <v>161600</v>
      </c>
      <c r="G47" s="24">
        <f>VLOOKUP($B47,'[8]LA - by responsible org'!$C$17:$I$170,4,FALSE)</f>
        <v>270</v>
      </c>
      <c r="H47" s="24">
        <f>VLOOKUP($B47,'[8]LA - by responsible org'!$C$17:$I$170,5,FALSE)</f>
        <v>245</v>
      </c>
      <c r="I47" s="24">
        <f>VLOOKUP($B47,'[8]LA - by responsible org'!$C$17:$I$170,6,FALSE)</f>
        <v>0</v>
      </c>
      <c r="J47" s="24">
        <f>VLOOKUP($B47,'[8]LA - by responsible org'!$C$17:$I$170,7,FALSE)</f>
        <v>515</v>
      </c>
      <c r="K47" s="24">
        <f>VLOOKUP($B47,'[9]LA - by responsible org'!$C$17:$I$170,4,FALSE)</f>
        <v>305</v>
      </c>
      <c r="L47" s="24">
        <f>VLOOKUP($B47,'[9]LA - by responsible org'!$C$17:$I$170,5,FALSE)</f>
        <v>311</v>
      </c>
      <c r="M47" s="24">
        <f>VLOOKUP($B47,'[9]LA - by responsible org'!$C$17:$I$170,6,FALSE)</f>
        <v>16</v>
      </c>
      <c r="N47" s="24">
        <f>VLOOKUP($B47,'[9]LA - by responsible org'!$C$17:$I$170,7,FALSE)</f>
        <v>632</v>
      </c>
      <c r="O47" s="24">
        <f>VLOOKUP($B47,'[10]LA - by responsible org'!$C$17:$I$170,4,FALSE)</f>
        <v>231</v>
      </c>
      <c r="P47" s="24">
        <f>VLOOKUP($B47,'[10]LA - by responsible org'!$C$17:$I$170,5,FALSE)</f>
        <v>402</v>
      </c>
      <c r="Q47" s="24">
        <f>VLOOKUP($B47,'[10]LA - by responsible org'!$C$17:$I$170,6,FALSE)</f>
        <v>62</v>
      </c>
      <c r="R47" s="24">
        <f>VLOOKUP($B47,'[10]LA - by responsible org'!$C$17:$I$170,7,FALSE)</f>
        <v>695</v>
      </c>
      <c r="S47" s="24">
        <f>VLOOKUP($B47,'[11]LA - by responsible org'!$C$17:$I$170,4,FALSE)</f>
        <v>198</v>
      </c>
      <c r="T47" s="24">
        <f>VLOOKUP($B47,'[11]LA - by responsible org'!$C$17:$I$170,5,FALSE)</f>
        <v>327</v>
      </c>
      <c r="U47" s="24">
        <f>VLOOKUP($B47,'[11]LA - by responsible org'!$C$17:$I$170,6,FALSE)</f>
        <v>16</v>
      </c>
      <c r="V47" s="24">
        <f>VLOOKUP($B47,'[11]LA - by responsible org'!$C$17:$I$170,7,FALSE)</f>
        <v>541</v>
      </c>
      <c r="W47" s="24">
        <f>VLOOKUP($C47,'[2]LA - by responsible org'!$D$14:$I$170,3,FALSE)</f>
        <v>280</v>
      </c>
      <c r="X47" s="24">
        <f>VLOOKUP($C47,'[2]LA - by responsible org'!$D$14:$I$170,4,FALSE)</f>
        <v>187</v>
      </c>
      <c r="Y47" s="24">
        <f>VLOOKUP($C47,'[2]LA - by responsible org'!$D$14:$I$170,5,FALSE)</f>
        <v>0</v>
      </c>
      <c r="Z47" s="24">
        <f>VLOOKUP($C47,'[2]LA - by responsible org'!$D$14:$I$170,6,FALSE)</f>
        <v>467</v>
      </c>
      <c r="AA47" s="24">
        <f>VLOOKUP($C47,'[3]LA - by responsible org'!$D$14:$I$170,3,FALSE)</f>
        <v>210</v>
      </c>
      <c r="AB47" s="24">
        <f>VLOOKUP($C47,'[3]LA - by responsible org'!$D$14:$I$170,4,FALSE)</f>
        <v>269</v>
      </c>
      <c r="AC47" s="24">
        <f>VLOOKUP($C47,'[3]LA - by responsible org'!$D$14:$I$170,5,FALSE)</f>
        <v>0</v>
      </c>
      <c r="AD47" s="24">
        <f>VLOOKUP($C47,'[3]LA - by responsible org'!$D$14:$I$170,6,FALSE)</f>
        <v>479</v>
      </c>
      <c r="AE47" s="24">
        <f>VLOOKUP($C47,'[4]LA - by responsible org'!$D$14:$I$170,3,FALSE)</f>
        <v>265</v>
      </c>
      <c r="AF47" s="24">
        <f>VLOOKUP($C47,'[4]LA - by responsible org'!$D$14:$I$170,4,FALSE)</f>
        <v>191</v>
      </c>
      <c r="AG47" s="24">
        <f>VLOOKUP($C47,'[4]LA - by responsible org'!$D$14:$I$170,5,FALSE)</f>
        <v>0</v>
      </c>
      <c r="AH47" s="24">
        <f>VLOOKUP($C47,'[4]LA - by responsible org'!$D$14:$I$170,6,FALSE)</f>
        <v>456</v>
      </c>
      <c r="AI47" s="24">
        <f>VLOOKUP($C47,'[5]LA - by responsible org'!$D$14:$I$170,3,FALSE)</f>
        <v>282</v>
      </c>
      <c r="AJ47" s="24">
        <f>VLOOKUP($C47,'[5]LA - by responsible org'!$D$14:$I$170,4,FALSE)</f>
        <v>209</v>
      </c>
      <c r="AK47" s="24">
        <f>VLOOKUP($C47,'[5]LA - by responsible org'!$D$14:$I$170,5,FALSE)</f>
        <v>0</v>
      </c>
      <c r="AL47" s="24">
        <f>VLOOKUP($C47,'[5]LA - by responsible org'!$D$14:$I$170,6,FALSE)</f>
        <v>491</v>
      </c>
      <c r="AM47" s="24">
        <f>VLOOKUP($C47,'[6]LA - by responsible org'!$D$14:$I$170,3,FALSE)</f>
        <v>157</v>
      </c>
      <c r="AN47" s="24">
        <f>VLOOKUP($C47,'[6]LA - by responsible org'!$D$14:$I$170,4,FALSE)</f>
        <v>272</v>
      </c>
      <c r="AO47" s="24">
        <f>VLOOKUP($C47,'[6]LA - by responsible org'!$D$14:$I$170,5,FALSE)</f>
        <v>0</v>
      </c>
      <c r="AP47" s="24">
        <f>VLOOKUP($C47,'[6]LA - by responsible org'!$D$14:$I$170,6,FALSE)</f>
        <v>429</v>
      </c>
      <c r="AQ47" s="5">
        <v>190</v>
      </c>
      <c r="AR47" s="22">
        <v>198</v>
      </c>
      <c r="AS47" s="22">
        <v>0</v>
      </c>
      <c r="AT47" s="5">
        <v>388</v>
      </c>
      <c r="AU47">
        <f>VLOOKUP($C47,'[12]LA - by responsible org'!$D$17:$I$170,3,FALSE)</f>
        <v>165</v>
      </c>
      <c r="AV47">
        <f>VLOOKUP($C47,'[12]LA - by responsible org'!$D$17:$I$170,4,FALSE)</f>
        <v>192</v>
      </c>
      <c r="AW47">
        <f>VLOOKUP($C47,'[12]LA - by responsible org'!$D$17:$I$170,5,FALSE)</f>
        <v>0</v>
      </c>
      <c r="AX47">
        <f>VLOOKUP($C47,'[12]LA - by responsible org'!$D$17:$I$170,6,FALSE)</f>
        <v>357</v>
      </c>
      <c r="AY47">
        <f>VLOOKUP($B47,'[13]LA - by responsible org'!$C$17:$I$170,4,FALSE)</f>
        <v>271</v>
      </c>
      <c r="AZ47">
        <f>VLOOKUP($B47,'[13]LA - by responsible org'!$C$17:$I$170,5,FALSE)</f>
        <v>63</v>
      </c>
      <c r="BA47">
        <f>VLOOKUP($B47,'[13]LA - by responsible org'!$C$17:$I$170,6,FALSE)</f>
        <v>0</v>
      </c>
      <c r="BB47">
        <f>VLOOKUP($B47,'[13]LA - by responsible org'!$C$17:$I$170,7,FALSE)</f>
        <v>334</v>
      </c>
      <c r="BC47">
        <f>VLOOKUP($B47,'[14]LA - by responsible org'!$C$17:$I$170,4,FALSE)</f>
        <v>116</v>
      </c>
      <c r="BD47">
        <f>VLOOKUP($B47,'[14]LA - by responsible org'!$C$17:$I$170,5,FALSE)</f>
        <v>32</v>
      </c>
      <c r="BE47">
        <f>VLOOKUP($B47,'[14]LA - by responsible org'!$C$17:$I$170,6,FALSE)</f>
        <v>0</v>
      </c>
      <c r="BF47">
        <f>VLOOKUP($B47,'[14]LA - by responsible org'!$C$17:$I$170,7,FALSE)</f>
        <v>148</v>
      </c>
    </row>
    <row r="48" spans="1:58" ht="15">
      <c r="A48" s="14" t="s">
        <v>337</v>
      </c>
      <c r="B48" s="14" t="s">
        <v>356</v>
      </c>
      <c r="C48" s="4" t="s">
        <v>357</v>
      </c>
      <c r="D48" s="4" t="s">
        <v>358</v>
      </c>
      <c r="E48" s="24" t="str">
        <f t="shared" si="0"/>
        <v>E10000013</v>
      </c>
      <c r="F48" s="25">
        <f>VLOOKUP(B48,'[7]FullDashboard'!$C$4:$I$156,7,FALSE)</f>
        <v>496800</v>
      </c>
      <c r="G48" s="24">
        <f>VLOOKUP($B48,'[8]LA - by responsible org'!$C$17:$I$170,4,FALSE)</f>
        <v>1714</v>
      </c>
      <c r="H48" s="24">
        <f>VLOOKUP($B48,'[8]LA - by responsible org'!$C$17:$I$170,5,FALSE)</f>
        <v>359</v>
      </c>
      <c r="I48" s="24">
        <f>VLOOKUP($B48,'[8]LA - by responsible org'!$C$17:$I$170,6,FALSE)</f>
        <v>24</v>
      </c>
      <c r="J48" s="24">
        <f>VLOOKUP($B48,'[8]LA - by responsible org'!$C$17:$I$170,7,FALSE)</f>
        <v>2097</v>
      </c>
      <c r="K48" s="24">
        <f>VLOOKUP($B48,'[9]LA - by responsible org'!$C$17:$I$170,4,FALSE)</f>
        <v>2156</v>
      </c>
      <c r="L48" s="24">
        <f>VLOOKUP($B48,'[9]LA - by responsible org'!$C$17:$I$170,5,FALSE)</f>
        <v>383</v>
      </c>
      <c r="M48" s="24">
        <f>VLOOKUP($B48,'[9]LA - by responsible org'!$C$17:$I$170,6,FALSE)</f>
        <v>28</v>
      </c>
      <c r="N48" s="24">
        <f>VLOOKUP($B48,'[9]LA - by responsible org'!$C$17:$I$170,7,FALSE)</f>
        <v>2567</v>
      </c>
      <c r="O48" s="24">
        <f>VLOOKUP($B48,'[10]LA - by responsible org'!$C$17:$I$170,4,FALSE)</f>
        <v>2870</v>
      </c>
      <c r="P48" s="24">
        <f>VLOOKUP($B48,'[10]LA - by responsible org'!$C$17:$I$170,5,FALSE)</f>
        <v>263</v>
      </c>
      <c r="Q48" s="24">
        <f>VLOOKUP($B48,'[10]LA - by responsible org'!$C$17:$I$170,6,FALSE)</f>
        <v>14</v>
      </c>
      <c r="R48" s="24">
        <f>VLOOKUP($B48,'[10]LA - by responsible org'!$C$17:$I$170,7,FALSE)</f>
        <v>3147</v>
      </c>
      <c r="S48" s="24">
        <f>VLOOKUP($B48,'[11]LA - by responsible org'!$C$17:$I$170,4,FALSE)</f>
        <v>1555</v>
      </c>
      <c r="T48" s="24">
        <f>VLOOKUP($B48,'[11]LA - by responsible org'!$C$17:$I$170,5,FALSE)</f>
        <v>372</v>
      </c>
      <c r="U48" s="24">
        <f>VLOOKUP($B48,'[11]LA - by responsible org'!$C$17:$I$170,6,FALSE)</f>
        <v>14</v>
      </c>
      <c r="V48" s="24">
        <f>VLOOKUP($B48,'[11]LA - by responsible org'!$C$17:$I$170,7,FALSE)</f>
        <v>1941</v>
      </c>
      <c r="W48" s="24">
        <f>VLOOKUP($C48,'[2]LA - by responsible org'!$D$14:$I$170,3,FALSE)</f>
        <v>2172</v>
      </c>
      <c r="X48" s="24">
        <f>VLOOKUP($C48,'[2]LA - by responsible org'!$D$14:$I$170,4,FALSE)</f>
        <v>273</v>
      </c>
      <c r="Y48" s="24">
        <f>VLOOKUP($C48,'[2]LA - by responsible org'!$D$14:$I$170,5,FALSE)</f>
        <v>19</v>
      </c>
      <c r="Z48" s="24">
        <f>VLOOKUP($C48,'[2]LA - by responsible org'!$D$14:$I$170,6,FALSE)</f>
        <v>2464</v>
      </c>
      <c r="AA48" s="24">
        <f>VLOOKUP($C48,'[3]LA - by responsible org'!$D$14:$I$170,3,FALSE)</f>
        <v>891</v>
      </c>
      <c r="AB48" s="24">
        <f>VLOOKUP($C48,'[3]LA - by responsible org'!$D$14:$I$170,4,FALSE)</f>
        <v>1107</v>
      </c>
      <c r="AC48" s="24">
        <f>VLOOKUP($C48,'[3]LA - by responsible org'!$D$14:$I$170,5,FALSE)</f>
        <v>25</v>
      </c>
      <c r="AD48" s="24">
        <f>VLOOKUP($C48,'[3]LA - by responsible org'!$D$14:$I$170,6,FALSE)</f>
        <v>2023</v>
      </c>
      <c r="AE48" s="24">
        <f>VLOOKUP($C48,'[4]LA - by responsible org'!$D$14:$I$170,3,FALSE)</f>
        <v>846</v>
      </c>
      <c r="AF48" s="24">
        <f>VLOOKUP($C48,'[4]LA - by responsible org'!$D$14:$I$170,4,FALSE)</f>
        <v>976</v>
      </c>
      <c r="AG48" s="24">
        <f>VLOOKUP($C48,'[4]LA - by responsible org'!$D$14:$I$170,5,FALSE)</f>
        <v>59</v>
      </c>
      <c r="AH48" s="24">
        <f>VLOOKUP($C48,'[4]LA - by responsible org'!$D$14:$I$170,6,FALSE)</f>
        <v>1881</v>
      </c>
      <c r="AI48" s="24">
        <f>VLOOKUP($C48,'[5]LA - by responsible org'!$D$14:$I$170,3,FALSE)</f>
        <v>828</v>
      </c>
      <c r="AJ48" s="24">
        <f>VLOOKUP($C48,'[5]LA - by responsible org'!$D$14:$I$170,4,FALSE)</f>
        <v>772</v>
      </c>
      <c r="AK48" s="24">
        <f>VLOOKUP($C48,'[5]LA - by responsible org'!$D$14:$I$170,5,FALSE)</f>
        <v>183</v>
      </c>
      <c r="AL48" s="24">
        <f>VLOOKUP($C48,'[5]LA - by responsible org'!$D$14:$I$170,6,FALSE)</f>
        <v>1783</v>
      </c>
      <c r="AM48" s="24">
        <f>VLOOKUP($C48,'[6]LA - by responsible org'!$D$14:$I$170,3,FALSE)</f>
        <v>636</v>
      </c>
      <c r="AN48" s="24">
        <f>VLOOKUP($C48,'[6]LA - by responsible org'!$D$14:$I$170,4,FALSE)</f>
        <v>610</v>
      </c>
      <c r="AO48" s="24">
        <f>VLOOKUP($C48,'[6]LA - by responsible org'!$D$14:$I$170,5,FALSE)</f>
        <v>246</v>
      </c>
      <c r="AP48" s="24">
        <f>VLOOKUP($C48,'[6]LA - by responsible org'!$D$14:$I$170,6,FALSE)</f>
        <v>1492</v>
      </c>
      <c r="AQ48" s="5">
        <v>1125</v>
      </c>
      <c r="AR48" s="22">
        <v>829</v>
      </c>
      <c r="AS48" s="22">
        <v>255</v>
      </c>
      <c r="AT48" s="5">
        <v>2209</v>
      </c>
      <c r="AU48">
        <f>VLOOKUP($C48,'[12]LA - by responsible org'!$D$17:$I$170,3,FALSE)</f>
        <v>565</v>
      </c>
      <c r="AV48">
        <f>VLOOKUP($C48,'[12]LA - by responsible org'!$D$17:$I$170,4,FALSE)</f>
        <v>811</v>
      </c>
      <c r="AW48">
        <f>VLOOKUP($C48,'[12]LA - by responsible org'!$D$17:$I$170,5,FALSE)</f>
        <v>242</v>
      </c>
      <c r="AX48">
        <f>VLOOKUP($C48,'[12]LA - by responsible org'!$D$17:$I$170,6,FALSE)</f>
        <v>1618</v>
      </c>
      <c r="AY48">
        <f>VLOOKUP($B48,'[13]LA - by responsible org'!$C$17:$I$170,4,FALSE)</f>
        <v>618</v>
      </c>
      <c r="AZ48">
        <f>VLOOKUP($B48,'[13]LA - by responsible org'!$C$17:$I$170,5,FALSE)</f>
        <v>633</v>
      </c>
      <c r="BA48">
        <f>VLOOKUP($B48,'[13]LA - by responsible org'!$C$17:$I$170,6,FALSE)</f>
        <v>138</v>
      </c>
      <c r="BB48">
        <f>VLOOKUP($B48,'[13]LA - by responsible org'!$C$17:$I$170,7,FALSE)</f>
        <v>1389</v>
      </c>
      <c r="BC48">
        <f>VLOOKUP($B48,'[14]LA - by responsible org'!$C$17:$I$170,4,FALSE)</f>
        <v>651</v>
      </c>
      <c r="BD48">
        <f>VLOOKUP($B48,'[14]LA - by responsible org'!$C$17:$I$170,5,FALSE)</f>
        <v>567</v>
      </c>
      <c r="BE48">
        <f>VLOOKUP($B48,'[14]LA - by responsible org'!$C$17:$I$170,6,FALSE)</f>
        <v>174</v>
      </c>
      <c r="BF48">
        <f>VLOOKUP($B48,'[14]LA - by responsible org'!$C$17:$I$170,7,FALSE)</f>
        <v>1392</v>
      </c>
    </row>
    <row r="49" spans="1:58" ht="15">
      <c r="A49" s="14" t="s">
        <v>72</v>
      </c>
      <c r="B49" s="14" t="s">
        <v>103</v>
      </c>
      <c r="C49" s="4" t="s">
        <v>104</v>
      </c>
      <c r="D49" s="4" t="s">
        <v>105</v>
      </c>
      <c r="E49" s="24" t="str">
        <f t="shared" si="0"/>
        <v>E09000011</v>
      </c>
      <c r="F49" s="25">
        <f>VLOOKUP(B49,'[7]FullDashboard'!$C$4:$I$156,7,FALSE)</f>
        <v>212400</v>
      </c>
      <c r="G49" s="24">
        <f>VLOOKUP($B49,'[8]LA - by responsible org'!$C$17:$I$170,4,FALSE)</f>
        <v>372</v>
      </c>
      <c r="H49" s="24">
        <f>VLOOKUP($B49,'[8]LA - by responsible org'!$C$17:$I$170,5,FALSE)</f>
        <v>473</v>
      </c>
      <c r="I49" s="24">
        <f>VLOOKUP($B49,'[8]LA - by responsible org'!$C$17:$I$170,6,FALSE)</f>
        <v>31</v>
      </c>
      <c r="J49" s="24">
        <f>VLOOKUP($B49,'[8]LA - by responsible org'!$C$17:$I$170,7,FALSE)</f>
        <v>876</v>
      </c>
      <c r="K49" s="24">
        <f>VLOOKUP($B49,'[9]LA - by responsible org'!$C$17:$I$170,4,FALSE)</f>
        <v>383</v>
      </c>
      <c r="L49" s="24">
        <f>VLOOKUP($B49,'[9]LA - by responsible org'!$C$17:$I$170,5,FALSE)</f>
        <v>213</v>
      </c>
      <c r="M49" s="24">
        <f>VLOOKUP($B49,'[9]LA - by responsible org'!$C$17:$I$170,6,FALSE)</f>
        <v>0</v>
      </c>
      <c r="N49" s="24">
        <f>VLOOKUP($B49,'[9]LA - by responsible org'!$C$17:$I$170,7,FALSE)</f>
        <v>596</v>
      </c>
      <c r="O49" s="24">
        <f>VLOOKUP($B49,'[10]LA - by responsible org'!$C$17:$I$170,4,FALSE)</f>
        <v>275</v>
      </c>
      <c r="P49" s="24">
        <f>VLOOKUP($B49,'[10]LA - by responsible org'!$C$17:$I$170,5,FALSE)</f>
        <v>231</v>
      </c>
      <c r="Q49" s="24">
        <f>VLOOKUP($B49,'[10]LA - by responsible org'!$C$17:$I$170,6,FALSE)</f>
        <v>0</v>
      </c>
      <c r="R49" s="24">
        <f>VLOOKUP($B49,'[10]LA - by responsible org'!$C$17:$I$170,7,FALSE)</f>
        <v>506</v>
      </c>
      <c r="S49" s="24">
        <f>VLOOKUP($B49,'[11]LA - by responsible org'!$C$17:$I$170,4,FALSE)</f>
        <v>191</v>
      </c>
      <c r="T49" s="24">
        <f>VLOOKUP($B49,'[11]LA - by responsible org'!$C$17:$I$170,5,FALSE)</f>
        <v>111</v>
      </c>
      <c r="U49" s="24">
        <f>VLOOKUP($B49,'[11]LA - by responsible org'!$C$17:$I$170,6,FALSE)</f>
        <v>0</v>
      </c>
      <c r="V49" s="24">
        <f>VLOOKUP($B49,'[11]LA - by responsible org'!$C$17:$I$170,7,FALSE)</f>
        <v>302</v>
      </c>
      <c r="W49" s="24">
        <f>VLOOKUP($C49,'[2]LA - by responsible org'!$D$14:$I$170,3,FALSE)</f>
        <v>61</v>
      </c>
      <c r="X49" s="24">
        <f>VLOOKUP($C49,'[2]LA - by responsible org'!$D$14:$I$170,4,FALSE)</f>
        <v>161</v>
      </c>
      <c r="Y49" s="24">
        <f>VLOOKUP($C49,'[2]LA - by responsible org'!$D$14:$I$170,5,FALSE)</f>
        <v>0</v>
      </c>
      <c r="Z49" s="24">
        <f>VLOOKUP($C49,'[2]LA - by responsible org'!$D$14:$I$170,6,FALSE)</f>
        <v>222</v>
      </c>
      <c r="AA49" s="24">
        <f>VLOOKUP($C49,'[3]LA - by responsible org'!$D$14:$I$170,3,FALSE)</f>
        <v>130</v>
      </c>
      <c r="AB49" s="24">
        <f>VLOOKUP($C49,'[3]LA - by responsible org'!$D$14:$I$170,4,FALSE)</f>
        <v>97</v>
      </c>
      <c r="AC49" s="24">
        <f>VLOOKUP($C49,'[3]LA - by responsible org'!$D$14:$I$170,5,FALSE)</f>
        <v>0</v>
      </c>
      <c r="AD49" s="24">
        <f>VLOOKUP($C49,'[3]LA - by responsible org'!$D$14:$I$170,6,FALSE)</f>
        <v>227</v>
      </c>
      <c r="AE49" s="24">
        <f>VLOOKUP($C49,'[4]LA - by responsible org'!$D$14:$I$170,3,FALSE)</f>
        <v>162</v>
      </c>
      <c r="AF49" s="24">
        <f>VLOOKUP($C49,'[4]LA - by responsible org'!$D$14:$I$170,4,FALSE)</f>
        <v>181</v>
      </c>
      <c r="AG49" s="24">
        <f>VLOOKUP($C49,'[4]LA - by responsible org'!$D$14:$I$170,5,FALSE)</f>
        <v>13</v>
      </c>
      <c r="AH49" s="24">
        <f>VLOOKUP($C49,'[4]LA - by responsible org'!$D$14:$I$170,6,FALSE)</f>
        <v>356</v>
      </c>
      <c r="AI49" s="24">
        <f>VLOOKUP($C49,'[5]LA - by responsible org'!$D$14:$I$170,3,FALSE)</f>
        <v>184</v>
      </c>
      <c r="AJ49" s="24">
        <f>VLOOKUP($C49,'[5]LA - by responsible org'!$D$14:$I$170,4,FALSE)</f>
        <v>89</v>
      </c>
      <c r="AK49" s="24">
        <f>VLOOKUP($C49,'[5]LA - by responsible org'!$D$14:$I$170,5,FALSE)</f>
        <v>2</v>
      </c>
      <c r="AL49" s="24">
        <f>VLOOKUP($C49,'[5]LA - by responsible org'!$D$14:$I$170,6,FALSE)</f>
        <v>275</v>
      </c>
      <c r="AM49" s="24">
        <f>VLOOKUP($C49,'[6]LA - by responsible org'!$D$14:$I$170,3,FALSE)</f>
        <v>116</v>
      </c>
      <c r="AN49" s="24">
        <f>VLOOKUP($C49,'[6]LA - by responsible org'!$D$14:$I$170,4,FALSE)</f>
        <v>121</v>
      </c>
      <c r="AO49" s="24">
        <f>VLOOKUP($C49,'[6]LA - by responsible org'!$D$14:$I$170,5,FALSE)</f>
        <v>0</v>
      </c>
      <c r="AP49" s="24">
        <f>VLOOKUP($C49,'[6]LA - by responsible org'!$D$14:$I$170,6,FALSE)</f>
        <v>237</v>
      </c>
      <c r="AQ49" s="5">
        <v>287</v>
      </c>
      <c r="AR49" s="22">
        <v>190</v>
      </c>
      <c r="AS49" s="22">
        <v>0</v>
      </c>
      <c r="AT49" s="5">
        <v>477</v>
      </c>
      <c r="AU49">
        <f>VLOOKUP($C49,'[12]LA - by responsible org'!$D$17:$I$170,3,FALSE)</f>
        <v>206</v>
      </c>
      <c r="AV49">
        <f>VLOOKUP($C49,'[12]LA - by responsible org'!$D$17:$I$170,4,FALSE)</f>
        <v>374</v>
      </c>
      <c r="AW49">
        <f>VLOOKUP($C49,'[12]LA - by responsible org'!$D$17:$I$170,5,FALSE)</f>
        <v>3</v>
      </c>
      <c r="AX49">
        <f>VLOOKUP($C49,'[12]LA - by responsible org'!$D$17:$I$170,6,FALSE)</f>
        <v>583</v>
      </c>
      <c r="AY49">
        <f>VLOOKUP($B49,'[13]LA - by responsible org'!$C$17:$I$170,4,FALSE)</f>
        <v>295</v>
      </c>
      <c r="AZ49">
        <f>VLOOKUP($B49,'[13]LA - by responsible org'!$C$17:$I$170,5,FALSE)</f>
        <v>316</v>
      </c>
      <c r="BA49">
        <f>VLOOKUP($B49,'[13]LA - by responsible org'!$C$17:$I$170,6,FALSE)</f>
        <v>0</v>
      </c>
      <c r="BB49">
        <f>VLOOKUP($B49,'[13]LA - by responsible org'!$C$17:$I$170,7,FALSE)</f>
        <v>611</v>
      </c>
      <c r="BC49">
        <f>VLOOKUP($B49,'[14]LA - by responsible org'!$C$17:$I$170,4,FALSE)</f>
        <v>309</v>
      </c>
      <c r="BD49">
        <f>VLOOKUP($B49,'[14]LA - by responsible org'!$C$17:$I$170,5,FALSE)</f>
        <v>329</v>
      </c>
      <c r="BE49">
        <f>VLOOKUP($B49,'[14]LA - by responsible org'!$C$17:$I$170,6,FALSE)</f>
        <v>16</v>
      </c>
      <c r="BF49">
        <f>VLOOKUP($B49,'[14]LA - by responsible org'!$C$17:$I$170,7,FALSE)</f>
        <v>654</v>
      </c>
    </row>
    <row r="50" spans="1:58" ht="15">
      <c r="A50" s="14" t="s">
        <v>72</v>
      </c>
      <c r="B50" s="14" t="s">
        <v>106</v>
      </c>
      <c r="C50" s="4" t="s">
        <v>107</v>
      </c>
      <c r="D50" s="4" t="s">
        <v>108</v>
      </c>
      <c r="E50" s="24" t="str">
        <f t="shared" si="0"/>
        <v>E09000012</v>
      </c>
      <c r="F50" s="25">
        <f>VLOOKUP(B50,'[7]FullDashboard'!$C$4:$I$156,7,FALSE)</f>
        <v>211100</v>
      </c>
      <c r="G50" s="24">
        <f>VLOOKUP($B50,'[8]LA - by responsible org'!$C$17:$I$170,4,FALSE)</f>
        <v>162</v>
      </c>
      <c r="H50" s="24">
        <f>VLOOKUP($B50,'[8]LA - by responsible org'!$C$17:$I$170,5,FALSE)</f>
        <v>368</v>
      </c>
      <c r="I50" s="24">
        <f>VLOOKUP($B50,'[8]LA - by responsible org'!$C$17:$I$170,6,FALSE)</f>
        <v>19</v>
      </c>
      <c r="J50" s="24">
        <f>VLOOKUP($B50,'[8]LA - by responsible org'!$C$17:$I$170,7,FALSE)</f>
        <v>549</v>
      </c>
      <c r="K50" s="24">
        <f>VLOOKUP($B50,'[9]LA - by responsible org'!$C$17:$I$170,4,FALSE)</f>
        <v>234</v>
      </c>
      <c r="L50" s="24">
        <f>VLOOKUP($B50,'[9]LA - by responsible org'!$C$17:$I$170,5,FALSE)</f>
        <v>255</v>
      </c>
      <c r="M50" s="24">
        <f>VLOOKUP($B50,'[9]LA - by responsible org'!$C$17:$I$170,6,FALSE)</f>
        <v>23</v>
      </c>
      <c r="N50" s="24">
        <f>VLOOKUP($B50,'[9]LA - by responsible org'!$C$17:$I$170,7,FALSE)</f>
        <v>512</v>
      </c>
      <c r="O50" s="24">
        <f>VLOOKUP($B50,'[10]LA - by responsible org'!$C$17:$I$170,4,FALSE)</f>
        <v>223</v>
      </c>
      <c r="P50" s="24">
        <f>VLOOKUP($B50,'[10]LA - by responsible org'!$C$17:$I$170,5,FALSE)</f>
        <v>105</v>
      </c>
      <c r="Q50" s="24">
        <f>VLOOKUP($B50,'[10]LA - by responsible org'!$C$17:$I$170,6,FALSE)</f>
        <v>0</v>
      </c>
      <c r="R50" s="24">
        <f>VLOOKUP($B50,'[10]LA - by responsible org'!$C$17:$I$170,7,FALSE)</f>
        <v>328</v>
      </c>
      <c r="S50" s="24">
        <f>VLOOKUP($B50,'[11]LA - by responsible org'!$C$17:$I$170,4,FALSE)</f>
        <v>240</v>
      </c>
      <c r="T50" s="24">
        <f>VLOOKUP($B50,'[11]LA - by responsible org'!$C$17:$I$170,5,FALSE)</f>
        <v>188</v>
      </c>
      <c r="U50" s="24">
        <f>VLOOKUP($B50,'[11]LA - by responsible org'!$C$17:$I$170,6,FALSE)</f>
        <v>0</v>
      </c>
      <c r="V50" s="24">
        <f>VLOOKUP($B50,'[11]LA - by responsible org'!$C$17:$I$170,7,FALSE)</f>
        <v>428</v>
      </c>
      <c r="W50" s="24">
        <f>VLOOKUP($C50,'[2]LA - by responsible org'!$D$14:$I$170,3,FALSE)</f>
        <v>225</v>
      </c>
      <c r="X50" s="24">
        <f>VLOOKUP($C50,'[2]LA - by responsible org'!$D$14:$I$170,4,FALSE)</f>
        <v>379</v>
      </c>
      <c r="Y50" s="24">
        <f>VLOOKUP($C50,'[2]LA - by responsible org'!$D$14:$I$170,5,FALSE)</f>
        <v>0</v>
      </c>
      <c r="Z50" s="24">
        <f>VLOOKUP($C50,'[2]LA - by responsible org'!$D$14:$I$170,6,FALSE)</f>
        <v>604</v>
      </c>
      <c r="AA50" s="24">
        <f>VLOOKUP($C50,'[3]LA - by responsible org'!$D$14:$I$170,3,FALSE)</f>
        <v>325</v>
      </c>
      <c r="AB50" s="24">
        <f>VLOOKUP($C50,'[3]LA - by responsible org'!$D$14:$I$170,4,FALSE)</f>
        <v>463</v>
      </c>
      <c r="AC50" s="24">
        <f>VLOOKUP($C50,'[3]LA - by responsible org'!$D$14:$I$170,5,FALSE)</f>
        <v>0</v>
      </c>
      <c r="AD50" s="24">
        <f>VLOOKUP($C50,'[3]LA - by responsible org'!$D$14:$I$170,6,FALSE)</f>
        <v>788</v>
      </c>
      <c r="AE50" s="24">
        <f>VLOOKUP($C50,'[4]LA - by responsible org'!$D$14:$I$170,3,FALSE)</f>
        <v>299</v>
      </c>
      <c r="AF50" s="24">
        <f>VLOOKUP($C50,'[4]LA - by responsible org'!$D$14:$I$170,4,FALSE)</f>
        <v>522</v>
      </c>
      <c r="AG50" s="24">
        <f>VLOOKUP($C50,'[4]LA - by responsible org'!$D$14:$I$170,5,FALSE)</f>
        <v>0</v>
      </c>
      <c r="AH50" s="24">
        <f>VLOOKUP($C50,'[4]LA - by responsible org'!$D$14:$I$170,6,FALSE)</f>
        <v>821</v>
      </c>
      <c r="AI50" s="24">
        <f>VLOOKUP($C50,'[5]LA - by responsible org'!$D$14:$I$170,3,FALSE)</f>
        <v>325</v>
      </c>
      <c r="AJ50" s="24">
        <f>VLOOKUP($C50,'[5]LA - by responsible org'!$D$14:$I$170,4,FALSE)</f>
        <v>694</v>
      </c>
      <c r="AK50" s="24">
        <f>VLOOKUP($C50,'[5]LA - by responsible org'!$D$14:$I$170,5,FALSE)</f>
        <v>0</v>
      </c>
      <c r="AL50" s="24">
        <f>VLOOKUP($C50,'[5]LA - by responsible org'!$D$14:$I$170,6,FALSE)</f>
        <v>1019</v>
      </c>
      <c r="AM50" s="24">
        <f>VLOOKUP($C50,'[6]LA - by responsible org'!$D$14:$I$170,3,FALSE)</f>
        <v>318</v>
      </c>
      <c r="AN50" s="24">
        <f>VLOOKUP($C50,'[6]LA - by responsible org'!$D$14:$I$170,4,FALSE)</f>
        <v>514</v>
      </c>
      <c r="AO50" s="24">
        <f>VLOOKUP($C50,'[6]LA - by responsible org'!$D$14:$I$170,5,FALSE)</f>
        <v>11</v>
      </c>
      <c r="AP50" s="24">
        <f>VLOOKUP($C50,'[6]LA - by responsible org'!$D$14:$I$170,6,FALSE)</f>
        <v>843</v>
      </c>
      <c r="AQ50" s="5">
        <v>219</v>
      </c>
      <c r="AR50" s="22">
        <v>594</v>
      </c>
      <c r="AS50" s="22">
        <v>24</v>
      </c>
      <c r="AT50" s="5">
        <v>837</v>
      </c>
      <c r="AU50">
        <f>VLOOKUP($C50,'[12]LA - by responsible org'!$D$17:$I$170,3,FALSE)</f>
        <v>218</v>
      </c>
      <c r="AV50">
        <f>VLOOKUP($C50,'[12]LA - by responsible org'!$D$17:$I$170,4,FALSE)</f>
        <v>619</v>
      </c>
      <c r="AW50">
        <f>VLOOKUP($C50,'[12]LA - by responsible org'!$D$17:$I$170,5,FALSE)</f>
        <v>31</v>
      </c>
      <c r="AX50">
        <f>VLOOKUP($C50,'[12]LA - by responsible org'!$D$17:$I$170,6,FALSE)</f>
        <v>868</v>
      </c>
      <c r="AY50">
        <f>VLOOKUP($B50,'[13]LA - by responsible org'!$C$17:$I$170,4,FALSE)</f>
        <v>225</v>
      </c>
      <c r="AZ50">
        <f>VLOOKUP($B50,'[13]LA - by responsible org'!$C$17:$I$170,5,FALSE)</f>
        <v>513</v>
      </c>
      <c r="BA50">
        <f>VLOOKUP($B50,'[13]LA - by responsible org'!$C$17:$I$170,6,FALSE)</f>
        <v>30</v>
      </c>
      <c r="BB50">
        <f>VLOOKUP($B50,'[13]LA - by responsible org'!$C$17:$I$170,7,FALSE)</f>
        <v>768</v>
      </c>
      <c r="BC50">
        <f>VLOOKUP($B50,'[14]LA - by responsible org'!$C$17:$I$170,4,FALSE)</f>
        <v>345</v>
      </c>
      <c r="BD50">
        <f>VLOOKUP($B50,'[14]LA - by responsible org'!$C$17:$I$170,5,FALSE)</f>
        <v>336</v>
      </c>
      <c r="BE50">
        <f>VLOOKUP($B50,'[14]LA - by responsible org'!$C$17:$I$170,6,FALSE)</f>
        <v>27</v>
      </c>
      <c r="BF50">
        <f>VLOOKUP($B50,'[14]LA - by responsible org'!$C$17:$I$170,7,FALSE)</f>
        <v>708</v>
      </c>
    </row>
    <row r="51" spans="1:58" ht="15">
      <c r="A51" s="14" t="s">
        <v>209</v>
      </c>
      <c r="B51" s="14" t="s">
        <v>231</v>
      </c>
      <c r="C51" s="4" t="s">
        <v>232</v>
      </c>
      <c r="D51" s="4" t="s">
        <v>233</v>
      </c>
      <c r="E51" s="24" t="str">
        <f t="shared" si="0"/>
        <v>E06000006</v>
      </c>
      <c r="F51" s="25">
        <f>VLOOKUP(B51,'[7]FullDashboard'!$C$4:$I$156,7,FALSE)</f>
        <v>98600</v>
      </c>
      <c r="G51" s="24">
        <f>VLOOKUP($B51,'[8]LA - by responsible org'!$C$17:$I$170,4,FALSE)</f>
        <v>348</v>
      </c>
      <c r="H51" s="24">
        <f>VLOOKUP($B51,'[8]LA - by responsible org'!$C$17:$I$170,5,FALSE)</f>
        <v>175</v>
      </c>
      <c r="I51" s="24">
        <f>VLOOKUP($B51,'[8]LA - by responsible org'!$C$17:$I$170,6,FALSE)</f>
        <v>47</v>
      </c>
      <c r="J51" s="24">
        <f>VLOOKUP($B51,'[8]LA - by responsible org'!$C$17:$I$170,7,FALSE)</f>
        <v>570</v>
      </c>
      <c r="K51" s="24">
        <f>VLOOKUP($B51,'[9]LA - by responsible org'!$C$17:$I$170,4,FALSE)</f>
        <v>375</v>
      </c>
      <c r="L51" s="24">
        <f>VLOOKUP($B51,'[9]LA - by responsible org'!$C$17:$I$170,5,FALSE)</f>
        <v>181</v>
      </c>
      <c r="M51" s="24">
        <f>VLOOKUP($B51,'[9]LA - by responsible org'!$C$17:$I$170,6,FALSE)</f>
        <v>30</v>
      </c>
      <c r="N51" s="24">
        <f>VLOOKUP($B51,'[9]LA - by responsible org'!$C$17:$I$170,7,FALSE)</f>
        <v>586</v>
      </c>
      <c r="O51" s="24">
        <f>VLOOKUP($B51,'[10]LA - by responsible org'!$C$17:$I$170,4,FALSE)</f>
        <v>468</v>
      </c>
      <c r="P51" s="24">
        <f>VLOOKUP($B51,'[10]LA - by responsible org'!$C$17:$I$170,5,FALSE)</f>
        <v>129</v>
      </c>
      <c r="Q51" s="24">
        <f>VLOOKUP($B51,'[10]LA - by responsible org'!$C$17:$I$170,6,FALSE)</f>
        <v>31</v>
      </c>
      <c r="R51" s="24">
        <f>VLOOKUP($B51,'[10]LA - by responsible org'!$C$17:$I$170,7,FALSE)</f>
        <v>628</v>
      </c>
      <c r="S51" s="24">
        <f>VLOOKUP($B51,'[11]LA - by responsible org'!$C$17:$I$170,4,FALSE)</f>
        <v>397</v>
      </c>
      <c r="T51" s="24">
        <f>VLOOKUP($B51,'[11]LA - by responsible org'!$C$17:$I$170,5,FALSE)</f>
        <v>103</v>
      </c>
      <c r="U51" s="24">
        <f>VLOOKUP($B51,'[11]LA - by responsible org'!$C$17:$I$170,6,FALSE)</f>
        <v>19</v>
      </c>
      <c r="V51" s="24">
        <f>VLOOKUP($B51,'[11]LA - by responsible org'!$C$17:$I$170,7,FALSE)</f>
        <v>519</v>
      </c>
      <c r="W51" s="24">
        <f>VLOOKUP($C51,'[2]LA - by responsible org'!$D$14:$I$170,3,FALSE)</f>
        <v>417</v>
      </c>
      <c r="X51" s="24">
        <f>VLOOKUP($C51,'[2]LA - by responsible org'!$D$14:$I$170,4,FALSE)</f>
        <v>126</v>
      </c>
      <c r="Y51" s="24">
        <f>VLOOKUP($C51,'[2]LA - by responsible org'!$D$14:$I$170,5,FALSE)</f>
        <v>12</v>
      </c>
      <c r="Z51" s="24">
        <f>VLOOKUP($C51,'[2]LA - by responsible org'!$D$14:$I$170,6,FALSE)</f>
        <v>555</v>
      </c>
      <c r="AA51" s="24">
        <f>VLOOKUP($C51,'[3]LA - by responsible org'!$D$14:$I$170,3,FALSE)</f>
        <v>551</v>
      </c>
      <c r="AB51" s="24">
        <f>VLOOKUP($C51,'[3]LA - by responsible org'!$D$14:$I$170,4,FALSE)</f>
        <v>92</v>
      </c>
      <c r="AC51" s="24">
        <f>VLOOKUP($C51,'[3]LA - by responsible org'!$D$14:$I$170,5,FALSE)</f>
        <v>0</v>
      </c>
      <c r="AD51" s="24">
        <f>VLOOKUP($C51,'[3]LA - by responsible org'!$D$14:$I$170,6,FALSE)</f>
        <v>643</v>
      </c>
      <c r="AE51" s="24">
        <f>VLOOKUP($C51,'[4]LA - by responsible org'!$D$14:$I$170,3,FALSE)</f>
        <v>458</v>
      </c>
      <c r="AF51" s="24">
        <f>VLOOKUP($C51,'[4]LA - by responsible org'!$D$14:$I$170,4,FALSE)</f>
        <v>62</v>
      </c>
      <c r="AG51" s="24">
        <f>VLOOKUP($C51,'[4]LA - by responsible org'!$D$14:$I$170,5,FALSE)</f>
        <v>0</v>
      </c>
      <c r="AH51" s="24">
        <f>VLOOKUP($C51,'[4]LA - by responsible org'!$D$14:$I$170,6,FALSE)</f>
        <v>520</v>
      </c>
      <c r="AI51" s="24">
        <f>VLOOKUP($C51,'[5]LA - by responsible org'!$D$14:$I$170,3,FALSE)</f>
        <v>334</v>
      </c>
      <c r="AJ51" s="24">
        <f>VLOOKUP($C51,'[5]LA - by responsible org'!$D$14:$I$170,4,FALSE)</f>
        <v>73</v>
      </c>
      <c r="AK51" s="24">
        <f>VLOOKUP($C51,'[5]LA - by responsible org'!$D$14:$I$170,5,FALSE)</f>
        <v>0</v>
      </c>
      <c r="AL51" s="24">
        <f>VLOOKUP($C51,'[5]LA - by responsible org'!$D$14:$I$170,6,FALSE)</f>
        <v>407</v>
      </c>
      <c r="AM51" s="24">
        <f>VLOOKUP($C51,'[6]LA - by responsible org'!$D$14:$I$170,3,FALSE)</f>
        <v>171</v>
      </c>
      <c r="AN51" s="24">
        <f>VLOOKUP($C51,'[6]LA - by responsible org'!$D$14:$I$170,4,FALSE)</f>
        <v>85</v>
      </c>
      <c r="AO51" s="24">
        <f>VLOOKUP($C51,'[6]LA - by responsible org'!$D$14:$I$170,5,FALSE)</f>
        <v>2</v>
      </c>
      <c r="AP51" s="24">
        <f>VLOOKUP($C51,'[6]LA - by responsible org'!$D$14:$I$170,6,FALSE)</f>
        <v>258</v>
      </c>
      <c r="AQ51" s="5">
        <v>256</v>
      </c>
      <c r="AR51" s="22">
        <v>69</v>
      </c>
      <c r="AS51" s="22">
        <v>0</v>
      </c>
      <c r="AT51" s="5">
        <v>325</v>
      </c>
      <c r="AU51">
        <f>VLOOKUP($C51,'[12]LA - by responsible org'!$D$17:$I$170,3,FALSE)</f>
        <v>390</v>
      </c>
      <c r="AV51">
        <f>VLOOKUP($C51,'[12]LA - by responsible org'!$D$17:$I$170,4,FALSE)</f>
        <v>70</v>
      </c>
      <c r="AW51">
        <f>VLOOKUP($C51,'[12]LA - by responsible org'!$D$17:$I$170,5,FALSE)</f>
        <v>54</v>
      </c>
      <c r="AX51">
        <f>VLOOKUP($C51,'[12]LA - by responsible org'!$D$17:$I$170,6,FALSE)</f>
        <v>514</v>
      </c>
      <c r="AY51">
        <f>VLOOKUP($B51,'[13]LA - by responsible org'!$C$17:$I$170,4,FALSE)</f>
        <v>419</v>
      </c>
      <c r="AZ51">
        <f>VLOOKUP($B51,'[13]LA - by responsible org'!$C$17:$I$170,5,FALSE)</f>
        <v>107</v>
      </c>
      <c r="BA51">
        <f>VLOOKUP($B51,'[13]LA - by responsible org'!$C$17:$I$170,6,FALSE)</f>
        <v>64</v>
      </c>
      <c r="BB51">
        <f>VLOOKUP($B51,'[13]LA - by responsible org'!$C$17:$I$170,7,FALSE)</f>
        <v>590</v>
      </c>
      <c r="BC51">
        <f>VLOOKUP($B51,'[14]LA - by responsible org'!$C$17:$I$170,4,FALSE)</f>
        <v>483</v>
      </c>
      <c r="BD51">
        <f>VLOOKUP($B51,'[14]LA - by responsible org'!$C$17:$I$170,5,FALSE)</f>
        <v>56</v>
      </c>
      <c r="BE51">
        <f>VLOOKUP($B51,'[14]LA - by responsible org'!$C$17:$I$170,6,FALSE)</f>
        <v>24</v>
      </c>
      <c r="BF51">
        <f>VLOOKUP($B51,'[14]LA - by responsible org'!$C$17:$I$170,7,FALSE)</f>
        <v>563</v>
      </c>
    </row>
    <row r="52" spans="1:58" ht="15">
      <c r="A52" s="14" t="s">
        <v>72</v>
      </c>
      <c r="B52" s="14" t="s">
        <v>109</v>
      </c>
      <c r="C52" s="4" t="s">
        <v>110</v>
      </c>
      <c r="D52" s="4" t="s">
        <v>111</v>
      </c>
      <c r="E52" s="24" t="str">
        <f t="shared" si="0"/>
        <v>E09000013</v>
      </c>
      <c r="F52" s="25">
        <f>VLOOKUP(B52,'[7]FullDashboard'!$C$4:$I$156,7,FALSE)</f>
        <v>144600</v>
      </c>
      <c r="G52" s="24">
        <f>VLOOKUP($B52,'[8]LA - by responsible org'!$C$17:$I$170,4,FALSE)</f>
        <v>151</v>
      </c>
      <c r="H52" s="24">
        <f>VLOOKUP($B52,'[8]LA - by responsible org'!$C$17:$I$170,5,FALSE)</f>
        <v>185</v>
      </c>
      <c r="I52" s="24">
        <f>VLOOKUP($B52,'[8]LA - by responsible org'!$C$17:$I$170,6,FALSE)</f>
        <v>72</v>
      </c>
      <c r="J52" s="24">
        <f>VLOOKUP($B52,'[8]LA - by responsible org'!$C$17:$I$170,7,FALSE)</f>
        <v>408</v>
      </c>
      <c r="K52" s="24">
        <f>VLOOKUP($B52,'[9]LA - by responsible org'!$C$17:$I$170,4,FALSE)</f>
        <v>161</v>
      </c>
      <c r="L52" s="24">
        <f>VLOOKUP($B52,'[9]LA - by responsible org'!$C$17:$I$170,5,FALSE)</f>
        <v>243</v>
      </c>
      <c r="M52" s="24">
        <f>VLOOKUP($B52,'[9]LA - by responsible org'!$C$17:$I$170,6,FALSE)</f>
        <v>60</v>
      </c>
      <c r="N52" s="24">
        <f>VLOOKUP($B52,'[9]LA - by responsible org'!$C$17:$I$170,7,FALSE)</f>
        <v>464</v>
      </c>
      <c r="O52" s="24">
        <f>VLOOKUP($B52,'[10]LA - by responsible org'!$C$17:$I$170,4,FALSE)</f>
        <v>201</v>
      </c>
      <c r="P52" s="24">
        <f>VLOOKUP($B52,'[10]LA - by responsible org'!$C$17:$I$170,5,FALSE)</f>
        <v>271</v>
      </c>
      <c r="Q52" s="24">
        <f>VLOOKUP($B52,'[10]LA - by responsible org'!$C$17:$I$170,6,FALSE)</f>
        <v>135</v>
      </c>
      <c r="R52" s="24">
        <f>VLOOKUP($B52,'[10]LA - by responsible org'!$C$17:$I$170,7,FALSE)</f>
        <v>607</v>
      </c>
      <c r="S52" s="24">
        <f>VLOOKUP($B52,'[11]LA - by responsible org'!$C$17:$I$170,4,FALSE)</f>
        <v>167</v>
      </c>
      <c r="T52" s="24">
        <f>VLOOKUP($B52,'[11]LA - by responsible org'!$C$17:$I$170,5,FALSE)</f>
        <v>171</v>
      </c>
      <c r="U52" s="24">
        <f>VLOOKUP($B52,'[11]LA - by responsible org'!$C$17:$I$170,6,FALSE)</f>
        <v>107</v>
      </c>
      <c r="V52" s="24">
        <f>VLOOKUP($B52,'[11]LA - by responsible org'!$C$17:$I$170,7,FALSE)</f>
        <v>445</v>
      </c>
      <c r="W52" s="24">
        <f>VLOOKUP($C52,'[2]LA - by responsible org'!$D$14:$I$170,3,FALSE)</f>
        <v>227</v>
      </c>
      <c r="X52" s="24">
        <f>VLOOKUP($C52,'[2]LA - by responsible org'!$D$14:$I$170,4,FALSE)</f>
        <v>193</v>
      </c>
      <c r="Y52" s="24">
        <f>VLOOKUP($C52,'[2]LA - by responsible org'!$D$14:$I$170,5,FALSE)</f>
        <v>57</v>
      </c>
      <c r="Z52" s="24">
        <f>VLOOKUP($C52,'[2]LA - by responsible org'!$D$14:$I$170,6,FALSE)</f>
        <v>477</v>
      </c>
      <c r="AA52" s="24">
        <f>VLOOKUP($C52,'[3]LA - by responsible org'!$D$14:$I$170,3,FALSE)</f>
        <v>330</v>
      </c>
      <c r="AB52" s="24">
        <f>VLOOKUP($C52,'[3]LA - by responsible org'!$D$14:$I$170,4,FALSE)</f>
        <v>210</v>
      </c>
      <c r="AC52" s="24">
        <f>VLOOKUP($C52,'[3]LA - by responsible org'!$D$14:$I$170,5,FALSE)</f>
        <v>62</v>
      </c>
      <c r="AD52" s="24">
        <f>VLOOKUP($C52,'[3]LA - by responsible org'!$D$14:$I$170,6,FALSE)</f>
        <v>602</v>
      </c>
      <c r="AE52" s="24">
        <f>VLOOKUP($C52,'[4]LA - by responsible org'!$D$14:$I$170,3,FALSE)</f>
        <v>295</v>
      </c>
      <c r="AF52" s="24">
        <f>VLOOKUP($C52,'[4]LA - by responsible org'!$D$14:$I$170,4,FALSE)</f>
        <v>270</v>
      </c>
      <c r="AG52" s="24">
        <f>VLOOKUP($C52,'[4]LA - by responsible org'!$D$14:$I$170,5,FALSE)</f>
        <v>30</v>
      </c>
      <c r="AH52" s="24">
        <f>VLOOKUP($C52,'[4]LA - by responsible org'!$D$14:$I$170,6,FALSE)</f>
        <v>595</v>
      </c>
      <c r="AI52" s="24">
        <f>VLOOKUP($C52,'[5]LA - by responsible org'!$D$14:$I$170,3,FALSE)</f>
        <v>289</v>
      </c>
      <c r="AJ52" s="24">
        <f>VLOOKUP($C52,'[5]LA - by responsible org'!$D$14:$I$170,4,FALSE)</f>
        <v>296</v>
      </c>
      <c r="AK52" s="24">
        <f>VLOOKUP($C52,'[5]LA - by responsible org'!$D$14:$I$170,5,FALSE)</f>
        <v>31</v>
      </c>
      <c r="AL52" s="24">
        <f>VLOOKUP($C52,'[5]LA - by responsible org'!$D$14:$I$170,6,FALSE)</f>
        <v>616</v>
      </c>
      <c r="AM52" s="24">
        <f>VLOOKUP($C52,'[6]LA - by responsible org'!$D$14:$I$170,3,FALSE)</f>
        <v>225</v>
      </c>
      <c r="AN52" s="24">
        <f>VLOOKUP($C52,'[6]LA - by responsible org'!$D$14:$I$170,4,FALSE)</f>
        <v>369</v>
      </c>
      <c r="AO52" s="24">
        <f>VLOOKUP($C52,'[6]LA - by responsible org'!$D$14:$I$170,5,FALSE)</f>
        <v>63</v>
      </c>
      <c r="AP52" s="24">
        <f>VLOOKUP($C52,'[6]LA - by responsible org'!$D$14:$I$170,6,FALSE)</f>
        <v>657</v>
      </c>
      <c r="AQ52" s="5">
        <v>174</v>
      </c>
      <c r="AR52" s="22">
        <v>242</v>
      </c>
      <c r="AS52" s="22">
        <v>42</v>
      </c>
      <c r="AT52" s="5">
        <v>458</v>
      </c>
      <c r="AU52">
        <f>VLOOKUP($C52,'[12]LA - by responsible org'!$D$17:$I$170,3,FALSE)</f>
        <v>197</v>
      </c>
      <c r="AV52">
        <f>VLOOKUP($C52,'[12]LA - by responsible org'!$D$17:$I$170,4,FALSE)</f>
        <v>206</v>
      </c>
      <c r="AW52">
        <f>VLOOKUP($C52,'[12]LA - by responsible org'!$D$17:$I$170,5,FALSE)</f>
        <v>42</v>
      </c>
      <c r="AX52">
        <f>VLOOKUP($C52,'[12]LA - by responsible org'!$D$17:$I$170,6,FALSE)</f>
        <v>445</v>
      </c>
      <c r="AY52">
        <f>VLOOKUP($B52,'[13]LA - by responsible org'!$C$17:$I$170,4,FALSE)</f>
        <v>97</v>
      </c>
      <c r="AZ52">
        <f>VLOOKUP($B52,'[13]LA - by responsible org'!$C$17:$I$170,5,FALSE)</f>
        <v>143</v>
      </c>
      <c r="BA52">
        <f>VLOOKUP($B52,'[13]LA - by responsible org'!$C$17:$I$170,6,FALSE)</f>
        <v>41</v>
      </c>
      <c r="BB52">
        <f>VLOOKUP($B52,'[13]LA - by responsible org'!$C$17:$I$170,7,FALSE)</f>
        <v>281</v>
      </c>
      <c r="BC52">
        <f>VLOOKUP($B52,'[14]LA - by responsible org'!$C$17:$I$170,4,FALSE)</f>
        <v>99</v>
      </c>
      <c r="BD52">
        <f>VLOOKUP($B52,'[14]LA - by responsible org'!$C$17:$I$170,5,FALSE)</f>
        <v>60</v>
      </c>
      <c r="BE52">
        <f>VLOOKUP($B52,'[14]LA - by responsible org'!$C$17:$I$170,6,FALSE)</f>
        <v>92</v>
      </c>
      <c r="BF52">
        <f>VLOOKUP($B52,'[14]LA - by responsible org'!$C$17:$I$170,7,FALSE)</f>
        <v>251</v>
      </c>
    </row>
    <row r="53" spans="1:58" ht="15">
      <c r="A53" s="14" t="s">
        <v>279</v>
      </c>
      <c r="B53" s="14" t="s">
        <v>292</v>
      </c>
      <c r="C53" s="4" t="s">
        <v>293</v>
      </c>
      <c r="D53" s="4" t="s">
        <v>294</v>
      </c>
      <c r="E53" s="24" t="str">
        <f t="shared" si="0"/>
        <v>E10000014</v>
      </c>
      <c r="F53" s="25">
        <f>VLOOKUP(B53,'[7]FullDashboard'!$C$4:$I$156,7,FALSE)</f>
        <v>1077600</v>
      </c>
      <c r="G53" s="24">
        <f>VLOOKUP($B53,'[8]LA - by responsible org'!$C$17:$I$170,4,FALSE)</f>
        <v>3514</v>
      </c>
      <c r="H53" s="24">
        <f>VLOOKUP($B53,'[8]LA - by responsible org'!$C$17:$I$170,5,FALSE)</f>
        <v>4503</v>
      </c>
      <c r="I53" s="24">
        <f>VLOOKUP($B53,'[8]LA - by responsible org'!$C$17:$I$170,6,FALSE)</f>
        <v>528</v>
      </c>
      <c r="J53" s="24">
        <f>VLOOKUP($B53,'[8]LA - by responsible org'!$C$17:$I$170,7,FALSE)</f>
        <v>8545</v>
      </c>
      <c r="K53" s="24">
        <f>VLOOKUP($B53,'[9]LA - by responsible org'!$C$17:$I$170,4,FALSE)</f>
        <v>2929</v>
      </c>
      <c r="L53" s="24">
        <f>VLOOKUP($B53,'[9]LA - by responsible org'!$C$17:$I$170,5,FALSE)</f>
        <v>4749</v>
      </c>
      <c r="M53" s="24">
        <f>VLOOKUP($B53,'[9]LA - by responsible org'!$C$17:$I$170,6,FALSE)</f>
        <v>428</v>
      </c>
      <c r="N53" s="24">
        <f>VLOOKUP($B53,'[9]LA - by responsible org'!$C$17:$I$170,7,FALSE)</f>
        <v>8106</v>
      </c>
      <c r="O53" s="24">
        <f>VLOOKUP($B53,'[10]LA - by responsible org'!$C$17:$I$170,4,FALSE)</f>
        <v>3066</v>
      </c>
      <c r="P53" s="24">
        <f>VLOOKUP($B53,'[10]LA - by responsible org'!$C$17:$I$170,5,FALSE)</f>
        <v>4460</v>
      </c>
      <c r="Q53" s="24">
        <f>VLOOKUP($B53,'[10]LA - by responsible org'!$C$17:$I$170,6,FALSE)</f>
        <v>357</v>
      </c>
      <c r="R53" s="24">
        <f>VLOOKUP($B53,'[10]LA - by responsible org'!$C$17:$I$170,7,FALSE)</f>
        <v>7883</v>
      </c>
      <c r="S53" s="24">
        <f>VLOOKUP($B53,'[11]LA - by responsible org'!$C$17:$I$170,4,FALSE)</f>
        <v>2740</v>
      </c>
      <c r="T53" s="24">
        <f>VLOOKUP($B53,'[11]LA - by responsible org'!$C$17:$I$170,5,FALSE)</f>
        <v>3768</v>
      </c>
      <c r="U53" s="24">
        <f>VLOOKUP($B53,'[11]LA - by responsible org'!$C$17:$I$170,6,FALSE)</f>
        <v>576</v>
      </c>
      <c r="V53" s="24">
        <f>VLOOKUP($B53,'[11]LA - by responsible org'!$C$17:$I$170,7,FALSE)</f>
        <v>7084</v>
      </c>
      <c r="W53" s="24">
        <f>VLOOKUP($C53,'[2]LA - by responsible org'!$D$14:$I$170,3,FALSE)</f>
        <v>2581</v>
      </c>
      <c r="X53" s="24">
        <f>VLOOKUP($C53,'[2]LA - by responsible org'!$D$14:$I$170,4,FALSE)</f>
        <v>3520</v>
      </c>
      <c r="Y53" s="24">
        <f>VLOOKUP($C53,'[2]LA - by responsible org'!$D$14:$I$170,5,FALSE)</f>
        <v>456</v>
      </c>
      <c r="Z53" s="24">
        <f>VLOOKUP($C53,'[2]LA - by responsible org'!$D$14:$I$170,6,FALSE)</f>
        <v>6557</v>
      </c>
      <c r="AA53" s="24">
        <f>VLOOKUP($C53,'[3]LA - by responsible org'!$D$14:$I$170,3,FALSE)</f>
        <v>3258</v>
      </c>
      <c r="AB53" s="24">
        <f>VLOOKUP($C53,'[3]LA - by responsible org'!$D$14:$I$170,4,FALSE)</f>
        <v>4345</v>
      </c>
      <c r="AC53" s="24">
        <f>VLOOKUP($C53,'[3]LA - by responsible org'!$D$14:$I$170,5,FALSE)</f>
        <v>595</v>
      </c>
      <c r="AD53" s="24">
        <f>VLOOKUP($C53,'[3]LA - by responsible org'!$D$14:$I$170,6,FALSE)</f>
        <v>8198</v>
      </c>
      <c r="AE53" s="24">
        <f>VLOOKUP($C53,'[4]LA - by responsible org'!$D$14:$I$170,3,FALSE)</f>
        <v>2705</v>
      </c>
      <c r="AF53" s="24">
        <f>VLOOKUP($C53,'[4]LA - by responsible org'!$D$14:$I$170,4,FALSE)</f>
        <v>4947</v>
      </c>
      <c r="AG53" s="24">
        <f>VLOOKUP($C53,'[4]LA - by responsible org'!$D$14:$I$170,5,FALSE)</f>
        <v>598</v>
      </c>
      <c r="AH53" s="24">
        <f>VLOOKUP($C53,'[4]LA - by responsible org'!$D$14:$I$170,6,FALSE)</f>
        <v>8250</v>
      </c>
      <c r="AI53" s="24">
        <f>VLOOKUP($C53,'[5]LA - by responsible org'!$D$14:$I$170,3,FALSE)</f>
        <v>3141</v>
      </c>
      <c r="AJ53" s="24">
        <f>VLOOKUP($C53,'[5]LA - by responsible org'!$D$14:$I$170,4,FALSE)</f>
        <v>5328</v>
      </c>
      <c r="AK53" s="24">
        <f>VLOOKUP($C53,'[5]LA - by responsible org'!$D$14:$I$170,5,FALSE)</f>
        <v>680</v>
      </c>
      <c r="AL53" s="24">
        <f>VLOOKUP($C53,'[5]LA - by responsible org'!$D$14:$I$170,6,FALSE)</f>
        <v>9149</v>
      </c>
      <c r="AM53" s="24">
        <f>VLOOKUP($C53,'[6]LA - by responsible org'!$D$14:$I$170,3,FALSE)</f>
        <v>3004</v>
      </c>
      <c r="AN53" s="24">
        <f>VLOOKUP($C53,'[6]LA - by responsible org'!$D$14:$I$170,4,FALSE)</f>
        <v>4036</v>
      </c>
      <c r="AO53" s="24">
        <f>VLOOKUP($C53,'[6]LA - by responsible org'!$D$14:$I$170,5,FALSE)</f>
        <v>603</v>
      </c>
      <c r="AP53" s="24">
        <f>VLOOKUP($C53,'[6]LA - by responsible org'!$D$14:$I$170,6,FALSE)</f>
        <v>7643</v>
      </c>
      <c r="AQ53" s="5">
        <v>3528</v>
      </c>
      <c r="AR53" s="22">
        <v>4676</v>
      </c>
      <c r="AS53" s="22">
        <v>615</v>
      </c>
      <c r="AT53" s="5">
        <v>8819</v>
      </c>
      <c r="AU53">
        <f>VLOOKUP($C53,'[12]LA - by responsible org'!$D$17:$I$170,3,FALSE)</f>
        <v>4478</v>
      </c>
      <c r="AV53">
        <f>VLOOKUP($C53,'[12]LA - by responsible org'!$D$17:$I$170,4,FALSE)</f>
        <v>4093</v>
      </c>
      <c r="AW53">
        <f>VLOOKUP($C53,'[12]LA - by responsible org'!$D$17:$I$170,5,FALSE)</f>
        <v>546</v>
      </c>
      <c r="AX53">
        <f>VLOOKUP($C53,'[12]LA - by responsible org'!$D$17:$I$170,6,FALSE)</f>
        <v>9117</v>
      </c>
      <c r="AY53">
        <f>VLOOKUP($B53,'[13]LA - by responsible org'!$C$17:$I$170,4,FALSE)</f>
        <v>3505</v>
      </c>
      <c r="AZ53">
        <f>VLOOKUP($B53,'[13]LA - by responsible org'!$C$17:$I$170,5,FALSE)</f>
        <v>4638</v>
      </c>
      <c r="BA53">
        <f>VLOOKUP($B53,'[13]LA - by responsible org'!$C$17:$I$170,6,FALSE)</f>
        <v>654</v>
      </c>
      <c r="BB53">
        <f>VLOOKUP($B53,'[13]LA - by responsible org'!$C$17:$I$170,7,FALSE)</f>
        <v>8797</v>
      </c>
      <c r="BC53">
        <f>VLOOKUP($B53,'[14]LA - by responsible org'!$C$17:$I$170,4,FALSE)</f>
        <v>3749</v>
      </c>
      <c r="BD53">
        <f>VLOOKUP($B53,'[14]LA - by responsible org'!$C$17:$I$170,5,FALSE)</f>
        <v>5038</v>
      </c>
      <c r="BE53">
        <f>VLOOKUP($B53,'[14]LA - by responsible org'!$C$17:$I$170,6,FALSE)</f>
        <v>500</v>
      </c>
      <c r="BF53">
        <f>VLOOKUP($B53,'[14]LA - by responsible org'!$C$17:$I$170,7,FALSE)</f>
        <v>9287</v>
      </c>
    </row>
    <row r="54" spans="1:58" ht="15">
      <c r="A54" s="14" t="s">
        <v>72</v>
      </c>
      <c r="B54" s="14" t="s">
        <v>112</v>
      </c>
      <c r="C54" s="4" t="s">
        <v>113</v>
      </c>
      <c r="D54" s="4" t="s">
        <v>114</v>
      </c>
      <c r="E54" s="24" t="str">
        <f t="shared" si="0"/>
        <v>E09000014</v>
      </c>
      <c r="F54" s="25">
        <f>VLOOKUP(B54,'[7]FullDashboard'!$C$4:$I$156,7,FALSE)</f>
        <v>217000</v>
      </c>
      <c r="G54" s="24">
        <f>VLOOKUP($B54,'[8]LA - by responsible org'!$C$17:$I$170,4,FALSE)</f>
        <v>164</v>
      </c>
      <c r="H54" s="24">
        <f>VLOOKUP($B54,'[8]LA - by responsible org'!$C$17:$I$170,5,FALSE)</f>
        <v>259</v>
      </c>
      <c r="I54" s="24">
        <f>VLOOKUP($B54,'[8]LA - by responsible org'!$C$17:$I$170,6,FALSE)</f>
        <v>15</v>
      </c>
      <c r="J54" s="24">
        <f>VLOOKUP($B54,'[8]LA - by responsible org'!$C$17:$I$170,7,FALSE)</f>
        <v>438</v>
      </c>
      <c r="K54" s="24">
        <f>VLOOKUP($B54,'[9]LA - by responsible org'!$C$17:$I$170,4,FALSE)</f>
        <v>167</v>
      </c>
      <c r="L54" s="24">
        <f>VLOOKUP($B54,'[9]LA - by responsible org'!$C$17:$I$170,5,FALSE)</f>
        <v>282</v>
      </c>
      <c r="M54" s="24">
        <f>VLOOKUP($B54,'[9]LA - by responsible org'!$C$17:$I$170,6,FALSE)</f>
        <v>10</v>
      </c>
      <c r="N54" s="24">
        <f>VLOOKUP($B54,'[9]LA - by responsible org'!$C$17:$I$170,7,FALSE)</f>
        <v>459</v>
      </c>
      <c r="O54" s="24">
        <f>VLOOKUP($B54,'[10]LA - by responsible org'!$C$17:$I$170,4,FALSE)</f>
        <v>176</v>
      </c>
      <c r="P54" s="24">
        <f>VLOOKUP($B54,'[10]LA - by responsible org'!$C$17:$I$170,5,FALSE)</f>
        <v>237</v>
      </c>
      <c r="Q54" s="24">
        <f>VLOOKUP($B54,'[10]LA - by responsible org'!$C$17:$I$170,6,FALSE)</f>
        <v>0</v>
      </c>
      <c r="R54" s="24">
        <f>VLOOKUP($B54,'[10]LA - by responsible org'!$C$17:$I$170,7,FALSE)</f>
        <v>413</v>
      </c>
      <c r="S54" s="24">
        <f>VLOOKUP($B54,'[11]LA - by responsible org'!$C$17:$I$170,4,FALSE)</f>
        <v>319</v>
      </c>
      <c r="T54" s="24">
        <f>VLOOKUP($B54,'[11]LA - by responsible org'!$C$17:$I$170,5,FALSE)</f>
        <v>237</v>
      </c>
      <c r="U54" s="24">
        <f>VLOOKUP($B54,'[11]LA - by responsible org'!$C$17:$I$170,6,FALSE)</f>
        <v>29</v>
      </c>
      <c r="V54" s="24">
        <f>VLOOKUP($B54,'[11]LA - by responsible org'!$C$17:$I$170,7,FALSE)</f>
        <v>585</v>
      </c>
      <c r="W54" s="24">
        <f>VLOOKUP($C54,'[2]LA - by responsible org'!$D$14:$I$170,3,FALSE)</f>
        <v>340</v>
      </c>
      <c r="X54" s="24">
        <f>VLOOKUP($C54,'[2]LA - by responsible org'!$D$14:$I$170,4,FALSE)</f>
        <v>189</v>
      </c>
      <c r="Y54" s="24">
        <f>VLOOKUP($C54,'[2]LA - by responsible org'!$D$14:$I$170,5,FALSE)</f>
        <v>26</v>
      </c>
      <c r="Z54" s="24">
        <f>VLOOKUP($C54,'[2]LA - by responsible org'!$D$14:$I$170,6,FALSE)</f>
        <v>555</v>
      </c>
      <c r="AA54" s="24">
        <f>VLOOKUP($C54,'[3]LA - by responsible org'!$D$14:$I$170,3,FALSE)</f>
        <v>294</v>
      </c>
      <c r="AB54" s="24">
        <f>VLOOKUP($C54,'[3]LA - by responsible org'!$D$14:$I$170,4,FALSE)</f>
        <v>301</v>
      </c>
      <c r="AC54" s="24">
        <f>VLOOKUP($C54,'[3]LA - by responsible org'!$D$14:$I$170,5,FALSE)</f>
        <v>0</v>
      </c>
      <c r="AD54" s="24">
        <f>VLOOKUP($C54,'[3]LA - by responsible org'!$D$14:$I$170,6,FALSE)</f>
        <v>595</v>
      </c>
      <c r="AE54" s="24">
        <f>VLOOKUP($C54,'[4]LA - by responsible org'!$D$14:$I$170,3,FALSE)</f>
        <v>542</v>
      </c>
      <c r="AF54" s="24">
        <f>VLOOKUP($C54,'[4]LA - by responsible org'!$D$14:$I$170,4,FALSE)</f>
        <v>372</v>
      </c>
      <c r="AG54" s="24">
        <f>VLOOKUP($C54,'[4]LA - by responsible org'!$D$14:$I$170,5,FALSE)</f>
        <v>0</v>
      </c>
      <c r="AH54" s="24">
        <f>VLOOKUP($C54,'[4]LA - by responsible org'!$D$14:$I$170,6,FALSE)</f>
        <v>914</v>
      </c>
      <c r="AI54" s="24">
        <f>VLOOKUP($C54,'[5]LA - by responsible org'!$D$14:$I$170,3,FALSE)</f>
        <v>515</v>
      </c>
      <c r="AJ54" s="24">
        <f>VLOOKUP($C54,'[5]LA - by responsible org'!$D$14:$I$170,4,FALSE)</f>
        <v>329</v>
      </c>
      <c r="AK54" s="24">
        <f>VLOOKUP($C54,'[5]LA - by responsible org'!$D$14:$I$170,5,FALSE)</f>
        <v>0</v>
      </c>
      <c r="AL54" s="24">
        <f>VLOOKUP($C54,'[5]LA - by responsible org'!$D$14:$I$170,6,FALSE)</f>
        <v>844</v>
      </c>
      <c r="AM54" s="24">
        <f>VLOOKUP($C54,'[6]LA - by responsible org'!$D$14:$I$170,3,FALSE)</f>
        <v>203</v>
      </c>
      <c r="AN54" s="24">
        <f>VLOOKUP($C54,'[6]LA - by responsible org'!$D$14:$I$170,4,FALSE)</f>
        <v>420</v>
      </c>
      <c r="AO54" s="24">
        <f>VLOOKUP($C54,'[6]LA - by responsible org'!$D$14:$I$170,5,FALSE)</f>
        <v>5</v>
      </c>
      <c r="AP54" s="24">
        <f>VLOOKUP($C54,'[6]LA - by responsible org'!$D$14:$I$170,6,FALSE)</f>
        <v>628</v>
      </c>
      <c r="AQ54" s="5">
        <v>331</v>
      </c>
      <c r="AR54" s="22">
        <v>311</v>
      </c>
      <c r="AS54" s="22">
        <v>2</v>
      </c>
      <c r="AT54" s="5">
        <v>644</v>
      </c>
      <c r="AU54">
        <f>VLOOKUP($C54,'[12]LA - by responsible org'!$D$17:$I$170,3,FALSE)</f>
        <v>245</v>
      </c>
      <c r="AV54">
        <f>VLOOKUP($C54,'[12]LA - by responsible org'!$D$17:$I$170,4,FALSE)</f>
        <v>162</v>
      </c>
      <c r="AW54">
        <f>VLOOKUP($C54,'[12]LA - by responsible org'!$D$17:$I$170,5,FALSE)</f>
        <v>0</v>
      </c>
      <c r="AX54">
        <f>VLOOKUP($C54,'[12]LA - by responsible org'!$D$17:$I$170,6,FALSE)</f>
        <v>407</v>
      </c>
      <c r="AY54">
        <f>VLOOKUP($B54,'[13]LA - by responsible org'!$C$17:$I$170,4,FALSE)</f>
        <v>83</v>
      </c>
      <c r="AZ54">
        <f>VLOOKUP($B54,'[13]LA - by responsible org'!$C$17:$I$170,5,FALSE)</f>
        <v>233</v>
      </c>
      <c r="BA54">
        <f>VLOOKUP($B54,'[13]LA - by responsible org'!$C$17:$I$170,6,FALSE)</f>
        <v>6</v>
      </c>
      <c r="BB54">
        <f>VLOOKUP($B54,'[13]LA - by responsible org'!$C$17:$I$170,7,FALSE)</f>
        <v>322</v>
      </c>
      <c r="BC54">
        <f>VLOOKUP($B54,'[14]LA - by responsible org'!$C$17:$I$170,4,FALSE)</f>
        <v>292</v>
      </c>
      <c r="BD54">
        <f>VLOOKUP($B54,'[14]LA - by responsible org'!$C$17:$I$170,5,FALSE)</f>
        <v>205</v>
      </c>
      <c r="BE54">
        <f>VLOOKUP($B54,'[14]LA - by responsible org'!$C$17:$I$170,6,FALSE)</f>
        <v>17</v>
      </c>
      <c r="BF54">
        <f>VLOOKUP($B54,'[14]LA - by responsible org'!$C$17:$I$170,7,FALSE)</f>
        <v>514</v>
      </c>
    </row>
    <row r="55" spans="1:58" ht="15">
      <c r="A55" s="14" t="s">
        <v>72</v>
      </c>
      <c r="B55" s="14" t="s">
        <v>115</v>
      </c>
      <c r="C55" s="4" t="s">
        <v>116</v>
      </c>
      <c r="D55" s="4" t="s">
        <v>117</v>
      </c>
      <c r="E55" s="24" t="str">
        <f t="shared" si="0"/>
        <v>E09000015</v>
      </c>
      <c r="F55" s="25">
        <f>VLOOKUP(B55,'[7]FullDashboard'!$C$4:$I$156,7,FALSE)</f>
        <v>191400</v>
      </c>
      <c r="G55" s="24">
        <f>VLOOKUP($B55,'[8]LA - by responsible org'!$C$17:$I$170,4,FALSE)</f>
        <v>291</v>
      </c>
      <c r="H55" s="24">
        <f>VLOOKUP($B55,'[8]LA - by responsible org'!$C$17:$I$170,5,FALSE)</f>
        <v>72</v>
      </c>
      <c r="I55" s="24">
        <f>VLOOKUP($B55,'[8]LA - by responsible org'!$C$17:$I$170,6,FALSE)</f>
        <v>80</v>
      </c>
      <c r="J55" s="24">
        <f>VLOOKUP($B55,'[8]LA - by responsible org'!$C$17:$I$170,7,FALSE)</f>
        <v>443</v>
      </c>
      <c r="K55" s="24">
        <f>VLOOKUP($B55,'[9]LA - by responsible org'!$C$17:$I$170,4,FALSE)</f>
        <v>307</v>
      </c>
      <c r="L55" s="24">
        <f>VLOOKUP($B55,'[9]LA - by responsible org'!$C$17:$I$170,5,FALSE)</f>
        <v>69</v>
      </c>
      <c r="M55" s="24">
        <f>VLOOKUP($B55,'[9]LA - by responsible org'!$C$17:$I$170,6,FALSE)</f>
        <v>48</v>
      </c>
      <c r="N55" s="24">
        <f>VLOOKUP($B55,'[9]LA - by responsible org'!$C$17:$I$170,7,FALSE)</f>
        <v>424</v>
      </c>
      <c r="O55" s="24">
        <f>VLOOKUP($B55,'[10]LA - by responsible org'!$C$17:$I$170,4,FALSE)</f>
        <v>327</v>
      </c>
      <c r="P55" s="24">
        <f>VLOOKUP($B55,'[10]LA - by responsible org'!$C$17:$I$170,5,FALSE)</f>
        <v>121</v>
      </c>
      <c r="Q55" s="24">
        <f>VLOOKUP($B55,'[10]LA - by responsible org'!$C$17:$I$170,6,FALSE)</f>
        <v>57</v>
      </c>
      <c r="R55" s="24">
        <f>VLOOKUP($B55,'[10]LA - by responsible org'!$C$17:$I$170,7,FALSE)</f>
        <v>505</v>
      </c>
      <c r="S55" s="24">
        <f>VLOOKUP($B55,'[11]LA - by responsible org'!$C$17:$I$170,4,FALSE)</f>
        <v>175</v>
      </c>
      <c r="T55" s="24">
        <f>VLOOKUP($B55,'[11]LA - by responsible org'!$C$17:$I$170,5,FALSE)</f>
        <v>118</v>
      </c>
      <c r="U55" s="24">
        <f>VLOOKUP($B55,'[11]LA - by responsible org'!$C$17:$I$170,6,FALSE)</f>
        <v>124</v>
      </c>
      <c r="V55" s="24">
        <f>VLOOKUP($B55,'[11]LA - by responsible org'!$C$17:$I$170,7,FALSE)</f>
        <v>417</v>
      </c>
      <c r="W55" s="24">
        <f>VLOOKUP($C55,'[2]LA - by responsible org'!$D$14:$I$170,3,FALSE)</f>
        <v>358</v>
      </c>
      <c r="X55" s="24">
        <f>VLOOKUP($C55,'[2]LA - by responsible org'!$D$14:$I$170,4,FALSE)</f>
        <v>80</v>
      </c>
      <c r="Y55" s="24">
        <f>VLOOKUP($C55,'[2]LA - by responsible org'!$D$14:$I$170,5,FALSE)</f>
        <v>79</v>
      </c>
      <c r="Z55" s="24">
        <f>VLOOKUP($C55,'[2]LA - by responsible org'!$D$14:$I$170,6,FALSE)</f>
        <v>517</v>
      </c>
      <c r="AA55" s="24">
        <f>VLOOKUP($C55,'[3]LA - by responsible org'!$D$14:$I$170,3,FALSE)</f>
        <v>306</v>
      </c>
      <c r="AB55" s="24">
        <f>VLOOKUP($C55,'[3]LA - by responsible org'!$D$14:$I$170,4,FALSE)</f>
        <v>200</v>
      </c>
      <c r="AC55" s="24">
        <f>VLOOKUP($C55,'[3]LA - by responsible org'!$D$14:$I$170,5,FALSE)</f>
        <v>31</v>
      </c>
      <c r="AD55" s="24">
        <f>VLOOKUP($C55,'[3]LA - by responsible org'!$D$14:$I$170,6,FALSE)</f>
        <v>537</v>
      </c>
      <c r="AE55" s="24">
        <f>VLOOKUP($C55,'[4]LA - by responsible org'!$D$14:$I$170,3,FALSE)</f>
        <v>229</v>
      </c>
      <c r="AF55" s="24">
        <f>VLOOKUP($C55,'[4]LA - by responsible org'!$D$14:$I$170,4,FALSE)</f>
        <v>108</v>
      </c>
      <c r="AG55" s="24">
        <f>VLOOKUP($C55,'[4]LA - by responsible org'!$D$14:$I$170,5,FALSE)</f>
        <v>2</v>
      </c>
      <c r="AH55" s="24">
        <f>VLOOKUP($C55,'[4]LA - by responsible org'!$D$14:$I$170,6,FALSE)</f>
        <v>339</v>
      </c>
      <c r="AI55" s="24">
        <f>VLOOKUP($C55,'[5]LA - by responsible org'!$D$14:$I$170,3,FALSE)</f>
        <v>212</v>
      </c>
      <c r="AJ55" s="24">
        <f>VLOOKUP($C55,'[5]LA - by responsible org'!$D$14:$I$170,4,FALSE)</f>
        <v>136</v>
      </c>
      <c r="AK55" s="24">
        <f>VLOOKUP($C55,'[5]LA - by responsible org'!$D$14:$I$170,5,FALSE)</f>
        <v>21</v>
      </c>
      <c r="AL55" s="24">
        <f>VLOOKUP($C55,'[5]LA - by responsible org'!$D$14:$I$170,6,FALSE)</f>
        <v>369</v>
      </c>
      <c r="AM55" s="24">
        <f>VLOOKUP($C55,'[6]LA - by responsible org'!$D$14:$I$170,3,FALSE)</f>
        <v>389</v>
      </c>
      <c r="AN55" s="24">
        <f>VLOOKUP($C55,'[6]LA - by responsible org'!$D$14:$I$170,4,FALSE)</f>
        <v>180</v>
      </c>
      <c r="AO55" s="24">
        <f>VLOOKUP($C55,'[6]LA - by responsible org'!$D$14:$I$170,5,FALSE)</f>
        <v>44</v>
      </c>
      <c r="AP55" s="24">
        <f>VLOOKUP($C55,'[6]LA - by responsible org'!$D$14:$I$170,6,FALSE)</f>
        <v>613</v>
      </c>
      <c r="AQ55" s="5">
        <v>304</v>
      </c>
      <c r="AR55" s="22">
        <v>162</v>
      </c>
      <c r="AS55" s="22">
        <v>0</v>
      </c>
      <c r="AT55" s="5">
        <v>466</v>
      </c>
      <c r="AU55">
        <f>VLOOKUP($C55,'[12]LA - by responsible org'!$D$17:$I$170,3,FALSE)</f>
        <v>346</v>
      </c>
      <c r="AV55">
        <f>VLOOKUP($C55,'[12]LA - by responsible org'!$D$17:$I$170,4,FALSE)</f>
        <v>319</v>
      </c>
      <c r="AW55">
        <f>VLOOKUP($C55,'[12]LA - by responsible org'!$D$17:$I$170,5,FALSE)</f>
        <v>21</v>
      </c>
      <c r="AX55">
        <f>VLOOKUP($C55,'[12]LA - by responsible org'!$D$17:$I$170,6,FALSE)</f>
        <v>686</v>
      </c>
      <c r="AY55">
        <f>VLOOKUP($B55,'[13]LA - by responsible org'!$C$17:$I$170,4,FALSE)</f>
        <v>238</v>
      </c>
      <c r="AZ55">
        <f>VLOOKUP($B55,'[13]LA - by responsible org'!$C$17:$I$170,5,FALSE)</f>
        <v>463</v>
      </c>
      <c r="BA55">
        <f>VLOOKUP($B55,'[13]LA - by responsible org'!$C$17:$I$170,6,FALSE)</f>
        <v>7</v>
      </c>
      <c r="BB55">
        <f>VLOOKUP($B55,'[13]LA - by responsible org'!$C$17:$I$170,7,FALSE)</f>
        <v>708</v>
      </c>
      <c r="BC55">
        <f>VLOOKUP($B55,'[14]LA - by responsible org'!$C$17:$I$170,4,FALSE)</f>
        <v>214</v>
      </c>
      <c r="BD55">
        <f>VLOOKUP($B55,'[14]LA - by responsible org'!$C$17:$I$170,5,FALSE)</f>
        <v>186</v>
      </c>
      <c r="BE55">
        <f>VLOOKUP($B55,'[14]LA - by responsible org'!$C$17:$I$170,6,FALSE)</f>
        <v>31</v>
      </c>
      <c r="BF55">
        <f>VLOOKUP($B55,'[14]LA - by responsible org'!$C$17:$I$170,7,FALSE)</f>
        <v>431</v>
      </c>
    </row>
    <row r="56" spans="1:58" ht="15">
      <c r="A56" s="14" t="s">
        <v>172</v>
      </c>
      <c r="B56" s="14" t="s">
        <v>182</v>
      </c>
      <c r="C56" s="4" t="s">
        <v>183</v>
      </c>
      <c r="D56" s="4" t="s">
        <v>184</v>
      </c>
      <c r="E56" s="24" t="str">
        <f t="shared" si="0"/>
        <v>E06000001</v>
      </c>
      <c r="F56" s="25">
        <f>VLOOKUP(B56,'[7]FullDashboard'!$C$4:$I$156,7,FALSE)</f>
        <v>72800</v>
      </c>
      <c r="G56" s="24">
        <f>VLOOKUP($B56,'[8]LA - by responsible org'!$C$17:$I$170,4,FALSE)</f>
        <v>436</v>
      </c>
      <c r="H56" s="24">
        <f>VLOOKUP($B56,'[8]LA - by responsible org'!$C$17:$I$170,5,FALSE)</f>
        <v>363</v>
      </c>
      <c r="I56" s="24">
        <f>VLOOKUP($B56,'[8]LA - by responsible org'!$C$17:$I$170,6,FALSE)</f>
        <v>5</v>
      </c>
      <c r="J56" s="24">
        <f>VLOOKUP($B56,'[8]LA - by responsible org'!$C$17:$I$170,7,FALSE)</f>
        <v>804</v>
      </c>
      <c r="K56" s="24">
        <f>VLOOKUP($B56,'[9]LA - by responsible org'!$C$17:$I$170,4,FALSE)</f>
        <v>293</v>
      </c>
      <c r="L56" s="24">
        <f>VLOOKUP($B56,'[9]LA - by responsible org'!$C$17:$I$170,5,FALSE)</f>
        <v>325</v>
      </c>
      <c r="M56" s="24">
        <f>VLOOKUP($B56,'[9]LA - by responsible org'!$C$17:$I$170,6,FALSE)</f>
        <v>13</v>
      </c>
      <c r="N56" s="24">
        <f>VLOOKUP($B56,'[9]LA - by responsible org'!$C$17:$I$170,7,FALSE)</f>
        <v>631</v>
      </c>
      <c r="O56" s="24">
        <f>VLOOKUP($B56,'[10]LA - by responsible org'!$C$17:$I$170,4,FALSE)</f>
        <v>475</v>
      </c>
      <c r="P56" s="24">
        <f>VLOOKUP($B56,'[10]LA - by responsible org'!$C$17:$I$170,5,FALSE)</f>
        <v>170</v>
      </c>
      <c r="Q56" s="24">
        <f>VLOOKUP($B56,'[10]LA - by responsible org'!$C$17:$I$170,6,FALSE)</f>
        <v>0</v>
      </c>
      <c r="R56" s="24">
        <f>VLOOKUP($B56,'[10]LA - by responsible org'!$C$17:$I$170,7,FALSE)</f>
        <v>645</v>
      </c>
      <c r="S56" s="24">
        <f>VLOOKUP($B56,'[11]LA - by responsible org'!$C$17:$I$170,4,FALSE)</f>
        <v>416</v>
      </c>
      <c r="T56" s="24">
        <f>VLOOKUP($B56,'[11]LA - by responsible org'!$C$17:$I$170,5,FALSE)</f>
        <v>18</v>
      </c>
      <c r="U56" s="24">
        <f>VLOOKUP($B56,'[11]LA - by responsible org'!$C$17:$I$170,6,FALSE)</f>
        <v>0</v>
      </c>
      <c r="V56" s="24">
        <f>VLOOKUP($B56,'[11]LA - by responsible org'!$C$17:$I$170,7,FALSE)</f>
        <v>434</v>
      </c>
      <c r="W56" s="24">
        <f>VLOOKUP($C56,'[2]LA - by responsible org'!$D$14:$I$170,3,FALSE)</f>
        <v>303</v>
      </c>
      <c r="X56" s="24">
        <f>VLOOKUP($C56,'[2]LA - by responsible org'!$D$14:$I$170,4,FALSE)</f>
        <v>5</v>
      </c>
      <c r="Y56" s="24">
        <f>VLOOKUP($C56,'[2]LA - by responsible org'!$D$14:$I$170,5,FALSE)</f>
        <v>0</v>
      </c>
      <c r="Z56" s="24">
        <f>VLOOKUP($C56,'[2]LA - by responsible org'!$D$14:$I$170,6,FALSE)</f>
        <v>308</v>
      </c>
      <c r="AA56" s="24">
        <f>VLOOKUP($C56,'[3]LA - by responsible org'!$D$14:$I$170,3,FALSE)</f>
        <v>384</v>
      </c>
      <c r="AB56" s="24">
        <f>VLOOKUP($C56,'[3]LA - by responsible org'!$D$14:$I$170,4,FALSE)</f>
        <v>3</v>
      </c>
      <c r="AC56" s="24">
        <f>VLOOKUP($C56,'[3]LA - by responsible org'!$D$14:$I$170,5,FALSE)</f>
        <v>0</v>
      </c>
      <c r="AD56" s="24">
        <f>VLOOKUP($C56,'[3]LA - by responsible org'!$D$14:$I$170,6,FALSE)</f>
        <v>387</v>
      </c>
      <c r="AE56" s="24">
        <f>VLOOKUP($C56,'[4]LA - by responsible org'!$D$14:$I$170,3,FALSE)</f>
        <v>364</v>
      </c>
      <c r="AF56" s="24">
        <f>VLOOKUP($C56,'[4]LA - by responsible org'!$D$14:$I$170,4,FALSE)</f>
        <v>14</v>
      </c>
      <c r="AG56" s="24">
        <f>VLOOKUP($C56,'[4]LA - by responsible org'!$D$14:$I$170,5,FALSE)</f>
        <v>0</v>
      </c>
      <c r="AH56" s="24">
        <f>VLOOKUP($C56,'[4]LA - by responsible org'!$D$14:$I$170,6,FALSE)</f>
        <v>378</v>
      </c>
      <c r="AI56" s="24">
        <f>VLOOKUP($C56,'[5]LA - by responsible org'!$D$14:$I$170,3,FALSE)</f>
        <v>458</v>
      </c>
      <c r="AJ56" s="24">
        <f>VLOOKUP($C56,'[5]LA - by responsible org'!$D$14:$I$170,4,FALSE)</f>
        <v>9</v>
      </c>
      <c r="AK56" s="24">
        <f>VLOOKUP($C56,'[5]LA - by responsible org'!$D$14:$I$170,5,FALSE)</f>
        <v>0</v>
      </c>
      <c r="AL56" s="24">
        <f>VLOOKUP($C56,'[5]LA - by responsible org'!$D$14:$I$170,6,FALSE)</f>
        <v>467</v>
      </c>
      <c r="AM56" s="24">
        <f>VLOOKUP($C56,'[6]LA - by responsible org'!$D$14:$I$170,3,FALSE)</f>
        <v>342</v>
      </c>
      <c r="AN56" s="24">
        <f>VLOOKUP($C56,'[6]LA - by responsible org'!$D$14:$I$170,4,FALSE)</f>
        <v>3</v>
      </c>
      <c r="AO56" s="24">
        <f>VLOOKUP($C56,'[6]LA - by responsible org'!$D$14:$I$170,5,FALSE)</f>
        <v>0</v>
      </c>
      <c r="AP56" s="24">
        <f>VLOOKUP($C56,'[6]LA - by responsible org'!$D$14:$I$170,6,FALSE)</f>
        <v>345</v>
      </c>
      <c r="AQ56" s="5">
        <v>267</v>
      </c>
      <c r="AR56" s="22">
        <v>11</v>
      </c>
      <c r="AS56" s="22">
        <v>0</v>
      </c>
      <c r="AT56" s="5">
        <v>278</v>
      </c>
      <c r="AU56">
        <f>VLOOKUP($C56,'[12]LA - by responsible org'!$D$17:$I$170,3,FALSE)</f>
        <v>262</v>
      </c>
      <c r="AV56">
        <f>VLOOKUP($C56,'[12]LA - by responsible org'!$D$17:$I$170,4,FALSE)</f>
        <v>38</v>
      </c>
      <c r="AW56">
        <f>VLOOKUP($C56,'[12]LA - by responsible org'!$D$17:$I$170,5,FALSE)</f>
        <v>0</v>
      </c>
      <c r="AX56">
        <f>VLOOKUP($C56,'[12]LA - by responsible org'!$D$17:$I$170,6,FALSE)</f>
        <v>300</v>
      </c>
      <c r="AY56">
        <f>VLOOKUP($B56,'[13]LA - by responsible org'!$C$17:$I$170,4,FALSE)</f>
        <v>258</v>
      </c>
      <c r="AZ56">
        <f>VLOOKUP($B56,'[13]LA - by responsible org'!$C$17:$I$170,5,FALSE)</f>
        <v>30</v>
      </c>
      <c r="BA56">
        <f>VLOOKUP($B56,'[13]LA - by responsible org'!$C$17:$I$170,6,FALSE)</f>
        <v>16</v>
      </c>
      <c r="BB56">
        <f>VLOOKUP($B56,'[13]LA - by responsible org'!$C$17:$I$170,7,FALSE)</f>
        <v>304</v>
      </c>
      <c r="BC56">
        <f>VLOOKUP($B56,'[14]LA - by responsible org'!$C$17:$I$170,4,FALSE)</f>
        <v>265</v>
      </c>
      <c r="BD56">
        <f>VLOOKUP($B56,'[14]LA - by responsible org'!$C$17:$I$170,5,FALSE)</f>
        <v>40</v>
      </c>
      <c r="BE56">
        <f>VLOOKUP($B56,'[14]LA - by responsible org'!$C$17:$I$170,6,FALSE)</f>
        <v>31</v>
      </c>
      <c r="BF56">
        <f>VLOOKUP($B56,'[14]LA - by responsible org'!$C$17:$I$170,7,FALSE)</f>
        <v>336</v>
      </c>
    </row>
    <row r="57" spans="1:58" ht="15">
      <c r="A57" s="14" t="s">
        <v>72</v>
      </c>
      <c r="B57" s="14" t="s">
        <v>118</v>
      </c>
      <c r="C57" s="4" t="s">
        <v>119</v>
      </c>
      <c r="D57" s="4" t="s">
        <v>120</v>
      </c>
      <c r="E57" s="24" t="str">
        <f t="shared" si="0"/>
        <v>E09000016</v>
      </c>
      <c r="F57" s="25">
        <f>VLOOKUP(B57,'[7]FullDashboard'!$C$4:$I$156,7,FALSE)</f>
        <v>197200</v>
      </c>
      <c r="G57" s="24">
        <f>VLOOKUP($B57,'[8]LA - by responsible org'!$C$17:$I$170,4,FALSE)</f>
        <v>389</v>
      </c>
      <c r="H57" s="24">
        <f>VLOOKUP($B57,'[8]LA - by responsible org'!$C$17:$I$170,5,FALSE)</f>
        <v>87</v>
      </c>
      <c r="I57" s="24">
        <f>VLOOKUP($B57,'[8]LA - by responsible org'!$C$17:$I$170,6,FALSE)</f>
        <v>3</v>
      </c>
      <c r="J57" s="24">
        <f>VLOOKUP($B57,'[8]LA - by responsible org'!$C$17:$I$170,7,FALSE)</f>
        <v>479</v>
      </c>
      <c r="K57" s="24">
        <f>VLOOKUP($B57,'[9]LA - by responsible org'!$C$17:$I$170,4,FALSE)</f>
        <v>380</v>
      </c>
      <c r="L57" s="24">
        <f>VLOOKUP($B57,'[9]LA - by responsible org'!$C$17:$I$170,5,FALSE)</f>
        <v>138</v>
      </c>
      <c r="M57" s="24">
        <f>VLOOKUP($B57,'[9]LA - by responsible org'!$C$17:$I$170,6,FALSE)</f>
        <v>0</v>
      </c>
      <c r="N57" s="24">
        <f>VLOOKUP($B57,'[9]LA - by responsible org'!$C$17:$I$170,7,FALSE)</f>
        <v>518</v>
      </c>
      <c r="O57" s="24">
        <f>VLOOKUP($B57,'[10]LA - by responsible org'!$C$17:$I$170,4,FALSE)</f>
        <v>351</v>
      </c>
      <c r="P57" s="24">
        <f>VLOOKUP($B57,'[10]LA - by responsible org'!$C$17:$I$170,5,FALSE)</f>
        <v>128</v>
      </c>
      <c r="Q57" s="24">
        <f>VLOOKUP($B57,'[10]LA - by responsible org'!$C$17:$I$170,6,FALSE)</f>
        <v>0</v>
      </c>
      <c r="R57" s="24">
        <f>VLOOKUP($B57,'[10]LA - by responsible org'!$C$17:$I$170,7,FALSE)</f>
        <v>479</v>
      </c>
      <c r="S57" s="24">
        <f>VLOOKUP($B57,'[11]LA - by responsible org'!$C$17:$I$170,4,FALSE)</f>
        <v>331</v>
      </c>
      <c r="T57" s="24">
        <f>VLOOKUP($B57,'[11]LA - by responsible org'!$C$17:$I$170,5,FALSE)</f>
        <v>99</v>
      </c>
      <c r="U57" s="24">
        <f>VLOOKUP($B57,'[11]LA - by responsible org'!$C$17:$I$170,6,FALSE)</f>
        <v>4</v>
      </c>
      <c r="V57" s="24">
        <f>VLOOKUP($B57,'[11]LA - by responsible org'!$C$17:$I$170,7,FALSE)</f>
        <v>434</v>
      </c>
      <c r="W57" s="24">
        <f>VLOOKUP($C57,'[2]LA - by responsible org'!$D$14:$I$170,3,FALSE)</f>
        <v>282</v>
      </c>
      <c r="X57" s="24">
        <f>VLOOKUP($C57,'[2]LA - by responsible org'!$D$14:$I$170,4,FALSE)</f>
        <v>79</v>
      </c>
      <c r="Y57" s="24">
        <f>VLOOKUP($C57,'[2]LA - by responsible org'!$D$14:$I$170,5,FALSE)</f>
        <v>4</v>
      </c>
      <c r="Z57" s="24">
        <f>VLOOKUP($C57,'[2]LA - by responsible org'!$D$14:$I$170,6,FALSE)</f>
        <v>365</v>
      </c>
      <c r="AA57" s="24">
        <f>VLOOKUP($C57,'[3]LA - by responsible org'!$D$14:$I$170,3,FALSE)</f>
        <v>227</v>
      </c>
      <c r="AB57" s="24">
        <f>VLOOKUP($C57,'[3]LA - by responsible org'!$D$14:$I$170,4,FALSE)</f>
        <v>88</v>
      </c>
      <c r="AC57" s="24">
        <f>VLOOKUP($C57,'[3]LA - by responsible org'!$D$14:$I$170,5,FALSE)</f>
        <v>31</v>
      </c>
      <c r="AD57" s="24">
        <f>VLOOKUP($C57,'[3]LA - by responsible org'!$D$14:$I$170,6,FALSE)</f>
        <v>346</v>
      </c>
      <c r="AE57" s="24">
        <f>VLOOKUP($C57,'[4]LA - by responsible org'!$D$14:$I$170,3,FALSE)</f>
        <v>235</v>
      </c>
      <c r="AF57" s="24">
        <f>VLOOKUP($C57,'[4]LA - by responsible org'!$D$14:$I$170,4,FALSE)</f>
        <v>60</v>
      </c>
      <c r="AG57" s="24">
        <f>VLOOKUP($C57,'[4]LA - by responsible org'!$D$14:$I$170,5,FALSE)</f>
        <v>0</v>
      </c>
      <c r="AH57" s="24">
        <f>VLOOKUP($C57,'[4]LA - by responsible org'!$D$14:$I$170,6,FALSE)</f>
        <v>295</v>
      </c>
      <c r="AI57" s="24">
        <f>VLOOKUP($C57,'[5]LA - by responsible org'!$D$14:$I$170,3,FALSE)</f>
        <v>234</v>
      </c>
      <c r="AJ57" s="24">
        <f>VLOOKUP($C57,'[5]LA - by responsible org'!$D$14:$I$170,4,FALSE)</f>
        <v>54</v>
      </c>
      <c r="AK57" s="24">
        <f>VLOOKUP($C57,'[5]LA - by responsible org'!$D$14:$I$170,5,FALSE)</f>
        <v>0</v>
      </c>
      <c r="AL57" s="24">
        <f>VLOOKUP($C57,'[5]LA - by responsible org'!$D$14:$I$170,6,FALSE)</f>
        <v>288</v>
      </c>
      <c r="AM57" s="24">
        <f>VLOOKUP($C57,'[6]LA - by responsible org'!$D$14:$I$170,3,FALSE)</f>
        <v>268</v>
      </c>
      <c r="AN57" s="24">
        <f>VLOOKUP($C57,'[6]LA - by responsible org'!$D$14:$I$170,4,FALSE)</f>
        <v>39</v>
      </c>
      <c r="AO57" s="24">
        <f>VLOOKUP($C57,'[6]LA - by responsible org'!$D$14:$I$170,5,FALSE)</f>
        <v>0</v>
      </c>
      <c r="AP57" s="24">
        <f>VLOOKUP($C57,'[6]LA - by responsible org'!$D$14:$I$170,6,FALSE)</f>
        <v>307</v>
      </c>
      <c r="AQ57" s="5">
        <v>320</v>
      </c>
      <c r="AR57" s="22">
        <v>35</v>
      </c>
      <c r="AS57" s="22">
        <v>0</v>
      </c>
      <c r="AT57" s="5">
        <v>355</v>
      </c>
      <c r="AU57">
        <f>VLOOKUP($C57,'[12]LA - by responsible org'!$D$17:$I$170,3,FALSE)</f>
        <v>308</v>
      </c>
      <c r="AV57">
        <f>VLOOKUP($C57,'[12]LA - by responsible org'!$D$17:$I$170,4,FALSE)</f>
        <v>97</v>
      </c>
      <c r="AW57">
        <f>VLOOKUP($C57,'[12]LA - by responsible org'!$D$17:$I$170,5,FALSE)</f>
        <v>42</v>
      </c>
      <c r="AX57">
        <f>VLOOKUP($C57,'[12]LA - by responsible org'!$D$17:$I$170,6,FALSE)</f>
        <v>447</v>
      </c>
      <c r="AY57">
        <f>VLOOKUP($B57,'[13]LA - by responsible org'!$C$17:$I$170,4,FALSE)</f>
        <v>346</v>
      </c>
      <c r="AZ57">
        <f>VLOOKUP($B57,'[13]LA - by responsible org'!$C$17:$I$170,5,FALSE)</f>
        <v>84</v>
      </c>
      <c r="BA57">
        <f>VLOOKUP($B57,'[13]LA - by responsible org'!$C$17:$I$170,6,FALSE)</f>
        <v>74</v>
      </c>
      <c r="BB57">
        <f>VLOOKUP($B57,'[13]LA - by responsible org'!$C$17:$I$170,7,FALSE)</f>
        <v>504</v>
      </c>
      <c r="BC57">
        <f>VLOOKUP($B57,'[14]LA - by responsible org'!$C$17:$I$170,4,FALSE)</f>
        <v>268</v>
      </c>
      <c r="BD57">
        <f>VLOOKUP($B57,'[14]LA - by responsible org'!$C$17:$I$170,5,FALSE)</f>
        <v>7</v>
      </c>
      <c r="BE57">
        <f>VLOOKUP($B57,'[14]LA - by responsible org'!$C$17:$I$170,6,FALSE)</f>
        <v>5</v>
      </c>
      <c r="BF57">
        <f>VLOOKUP($B57,'[14]LA - by responsible org'!$C$17:$I$170,7,FALSE)</f>
        <v>280</v>
      </c>
    </row>
    <row r="58" spans="1:58" ht="15">
      <c r="A58" s="14" t="s">
        <v>383</v>
      </c>
      <c r="B58" s="14" t="s">
        <v>393</v>
      </c>
      <c r="C58" s="4" t="s">
        <v>394</v>
      </c>
      <c r="D58" s="4" t="s">
        <v>395</v>
      </c>
      <c r="E58" s="24" t="str">
        <f t="shared" si="0"/>
        <v>E06000019</v>
      </c>
      <c r="F58" s="25">
        <f>VLOOKUP(B58,'[7]FullDashboard'!$C$4:$I$156,7,FALSE)</f>
        <v>153300</v>
      </c>
      <c r="G58" s="24">
        <f>VLOOKUP($B58,'[8]LA - by responsible org'!$C$17:$I$170,4,FALSE)</f>
        <v>575</v>
      </c>
      <c r="H58" s="24">
        <f>VLOOKUP($B58,'[8]LA - by responsible org'!$C$17:$I$170,5,FALSE)</f>
        <v>192</v>
      </c>
      <c r="I58" s="24">
        <f>VLOOKUP($B58,'[8]LA - by responsible org'!$C$17:$I$170,6,FALSE)</f>
        <v>31</v>
      </c>
      <c r="J58" s="24">
        <f>VLOOKUP($B58,'[8]LA - by responsible org'!$C$17:$I$170,7,FALSE)</f>
        <v>798</v>
      </c>
      <c r="K58" s="24">
        <f>VLOOKUP($B58,'[9]LA - by responsible org'!$C$17:$I$170,4,FALSE)</f>
        <v>552</v>
      </c>
      <c r="L58" s="24">
        <f>VLOOKUP($B58,'[9]LA - by responsible org'!$C$17:$I$170,5,FALSE)</f>
        <v>124</v>
      </c>
      <c r="M58" s="24">
        <f>VLOOKUP($B58,'[9]LA - by responsible org'!$C$17:$I$170,6,FALSE)</f>
        <v>42</v>
      </c>
      <c r="N58" s="24">
        <f>VLOOKUP($B58,'[9]LA - by responsible org'!$C$17:$I$170,7,FALSE)</f>
        <v>718</v>
      </c>
      <c r="O58" s="24">
        <f>VLOOKUP($B58,'[10]LA - by responsible org'!$C$17:$I$170,4,FALSE)</f>
        <v>422</v>
      </c>
      <c r="P58" s="24">
        <f>VLOOKUP($B58,'[10]LA - by responsible org'!$C$17:$I$170,5,FALSE)</f>
        <v>258</v>
      </c>
      <c r="Q58" s="24">
        <f>VLOOKUP($B58,'[10]LA - by responsible org'!$C$17:$I$170,6,FALSE)</f>
        <v>31</v>
      </c>
      <c r="R58" s="24">
        <f>VLOOKUP($B58,'[10]LA - by responsible org'!$C$17:$I$170,7,FALSE)</f>
        <v>711</v>
      </c>
      <c r="S58" s="24">
        <f>VLOOKUP($B58,'[11]LA - by responsible org'!$C$17:$I$170,4,FALSE)</f>
        <v>462</v>
      </c>
      <c r="T58" s="24">
        <f>VLOOKUP($B58,'[11]LA - by responsible org'!$C$17:$I$170,5,FALSE)</f>
        <v>370</v>
      </c>
      <c r="U58" s="24">
        <f>VLOOKUP($B58,'[11]LA - by responsible org'!$C$17:$I$170,6,FALSE)</f>
        <v>3</v>
      </c>
      <c r="V58" s="24">
        <f>VLOOKUP($B58,'[11]LA - by responsible org'!$C$17:$I$170,7,FALSE)</f>
        <v>835</v>
      </c>
      <c r="W58" s="24">
        <f>VLOOKUP($C58,'[2]LA - by responsible org'!$D$14:$I$170,3,FALSE)</f>
        <v>404</v>
      </c>
      <c r="X58" s="24">
        <f>VLOOKUP($C58,'[2]LA - by responsible org'!$D$14:$I$170,4,FALSE)</f>
        <v>353</v>
      </c>
      <c r="Y58" s="24">
        <f>VLOOKUP($C58,'[2]LA - by responsible org'!$D$14:$I$170,5,FALSE)</f>
        <v>0</v>
      </c>
      <c r="Z58" s="24">
        <f>VLOOKUP($C58,'[2]LA - by responsible org'!$D$14:$I$170,6,FALSE)</f>
        <v>757</v>
      </c>
      <c r="AA58" s="24">
        <f>VLOOKUP($C58,'[3]LA - by responsible org'!$D$14:$I$170,3,FALSE)</f>
        <v>348</v>
      </c>
      <c r="AB58" s="24">
        <f>VLOOKUP($C58,'[3]LA - by responsible org'!$D$14:$I$170,4,FALSE)</f>
        <v>228</v>
      </c>
      <c r="AC58" s="24">
        <f>VLOOKUP($C58,'[3]LA - by responsible org'!$D$14:$I$170,5,FALSE)</f>
        <v>0</v>
      </c>
      <c r="AD58" s="24">
        <f>VLOOKUP($C58,'[3]LA - by responsible org'!$D$14:$I$170,6,FALSE)</f>
        <v>576</v>
      </c>
      <c r="AE58" s="24">
        <f>VLOOKUP($C58,'[4]LA - by responsible org'!$D$14:$I$170,3,FALSE)</f>
        <v>464</v>
      </c>
      <c r="AF58" s="24">
        <f>VLOOKUP($C58,'[4]LA - by responsible org'!$D$14:$I$170,4,FALSE)</f>
        <v>153</v>
      </c>
      <c r="AG58" s="24">
        <f>VLOOKUP($C58,'[4]LA - by responsible org'!$D$14:$I$170,5,FALSE)</f>
        <v>0</v>
      </c>
      <c r="AH58" s="24">
        <f>VLOOKUP($C58,'[4]LA - by responsible org'!$D$14:$I$170,6,FALSE)</f>
        <v>617</v>
      </c>
      <c r="AI58" s="24">
        <f>VLOOKUP($C58,'[5]LA - by responsible org'!$D$14:$I$170,3,FALSE)</f>
        <v>337</v>
      </c>
      <c r="AJ58" s="24">
        <f>VLOOKUP($C58,'[5]LA - by responsible org'!$D$14:$I$170,4,FALSE)</f>
        <v>159</v>
      </c>
      <c r="AK58" s="24">
        <f>VLOOKUP($C58,'[5]LA - by responsible org'!$D$14:$I$170,5,FALSE)</f>
        <v>0</v>
      </c>
      <c r="AL58" s="24">
        <f>VLOOKUP($C58,'[5]LA - by responsible org'!$D$14:$I$170,6,FALSE)</f>
        <v>496</v>
      </c>
      <c r="AM58" s="24">
        <f>VLOOKUP($C58,'[6]LA - by responsible org'!$D$14:$I$170,3,FALSE)</f>
        <v>457</v>
      </c>
      <c r="AN58" s="24">
        <f>VLOOKUP($C58,'[6]LA - by responsible org'!$D$14:$I$170,4,FALSE)</f>
        <v>141</v>
      </c>
      <c r="AO58" s="24">
        <f>VLOOKUP($C58,'[6]LA - by responsible org'!$D$14:$I$170,5,FALSE)</f>
        <v>0</v>
      </c>
      <c r="AP58" s="24">
        <f>VLOOKUP($C58,'[6]LA - by responsible org'!$D$14:$I$170,6,FALSE)</f>
        <v>598</v>
      </c>
      <c r="AQ58" s="5">
        <v>483</v>
      </c>
      <c r="AR58" s="22">
        <v>198</v>
      </c>
      <c r="AS58" s="22">
        <v>20</v>
      </c>
      <c r="AT58" s="5">
        <v>701</v>
      </c>
      <c r="AU58">
        <f>VLOOKUP($C58,'[12]LA - by responsible org'!$D$17:$I$170,3,FALSE)</f>
        <v>436</v>
      </c>
      <c r="AV58">
        <f>VLOOKUP($C58,'[12]LA - by responsible org'!$D$17:$I$170,4,FALSE)</f>
        <v>289</v>
      </c>
      <c r="AW58">
        <f>VLOOKUP($C58,'[12]LA - by responsible org'!$D$17:$I$170,5,FALSE)</f>
        <v>11</v>
      </c>
      <c r="AX58">
        <f>VLOOKUP($C58,'[12]LA - by responsible org'!$D$17:$I$170,6,FALSE)</f>
        <v>736</v>
      </c>
      <c r="AY58">
        <f>VLOOKUP($B58,'[13]LA - by responsible org'!$C$17:$I$170,4,FALSE)</f>
        <v>417</v>
      </c>
      <c r="AZ58">
        <f>VLOOKUP($B58,'[13]LA - by responsible org'!$C$17:$I$170,5,FALSE)</f>
        <v>117</v>
      </c>
      <c r="BA58">
        <f>VLOOKUP($B58,'[13]LA - by responsible org'!$C$17:$I$170,6,FALSE)</f>
        <v>7</v>
      </c>
      <c r="BB58">
        <f>VLOOKUP($B58,'[13]LA - by responsible org'!$C$17:$I$170,7,FALSE)</f>
        <v>541</v>
      </c>
      <c r="BC58">
        <f>VLOOKUP($B58,'[14]LA - by responsible org'!$C$17:$I$170,4,FALSE)</f>
        <v>234</v>
      </c>
      <c r="BD58">
        <f>VLOOKUP($B58,'[14]LA - by responsible org'!$C$17:$I$170,5,FALSE)</f>
        <v>142</v>
      </c>
      <c r="BE58">
        <f>VLOOKUP($B58,'[14]LA - by responsible org'!$C$17:$I$170,6,FALSE)</f>
        <v>30</v>
      </c>
      <c r="BF58">
        <f>VLOOKUP($B58,'[14]LA - by responsible org'!$C$17:$I$170,7,FALSE)</f>
        <v>406</v>
      </c>
    </row>
    <row r="59" spans="1:58" ht="15">
      <c r="A59" s="14" t="s">
        <v>38</v>
      </c>
      <c r="B59" s="14" t="s">
        <v>51</v>
      </c>
      <c r="C59" s="4" t="s">
        <v>52</v>
      </c>
      <c r="D59" s="4" t="s">
        <v>53</v>
      </c>
      <c r="E59" s="24" t="str">
        <f t="shared" si="0"/>
        <v>E10000015</v>
      </c>
      <c r="F59" s="25">
        <f>VLOOKUP(B59,'[7]FullDashboard'!$C$4:$I$156,7,FALSE)</f>
        <v>909700</v>
      </c>
      <c r="G59" s="24">
        <f>VLOOKUP($B59,'[8]LA - by responsible org'!$C$17:$I$170,4,FALSE)</f>
        <v>3169</v>
      </c>
      <c r="H59" s="24">
        <f>VLOOKUP($B59,'[8]LA - by responsible org'!$C$17:$I$170,5,FALSE)</f>
        <v>1429</v>
      </c>
      <c r="I59" s="24">
        <f>VLOOKUP($B59,'[8]LA - by responsible org'!$C$17:$I$170,6,FALSE)</f>
        <v>29</v>
      </c>
      <c r="J59" s="24">
        <f>VLOOKUP($B59,'[8]LA - by responsible org'!$C$17:$I$170,7,FALSE)</f>
        <v>4627</v>
      </c>
      <c r="K59" s="24">
        <f>VLOOKUP($B59,'[9]LA - by responsible org'!$C$17:$I$170,4,FALSE)</f>
        <v>2974</v>
      </c>
      <c r="L59" s="24">
        <f>VLOOKUP($B59,'[9]LA - by responsible org'!$C$17:$I$170,5,FALSE)</f>
        <v>1178</v>
      </c>
      <c r="M59" s="24">
        <f>VLOOKUP($B59,'[9]LA - by responsible org'!$C$17:$I$170,6,FALSE)</f>
        <v>96</v>
      </c>
      <c r="N59" s="24">
        <f>VLOOKUP($B59,'[9]LA - by responsible org'!$C$17:$I$170,7,FALSE)</f>
        <v>4248</v>
      </c>
      <c r="O59" s="24">
        <f>VLOOKUP($B59,'[10]LA - by responsible org'!$C$17:$I$170,4,FALSE)</f>
        <v>2722</v>
      </c>
      <c r="P59" s="24">
        <f>VLOOKUP($B59,'[10]LA - by responsible org'!$C$17:$I$170,5,FALSE)</f>
        <v>1378</v>
      </c>
      <c r="Q59" s="24">
        <f>VLOOKUP($B59,'[10]LA - by responsible org'!$C$17:$I$170,6,FALSE)</f>
        <v>86</v>
      </c>
      <c r="R59" s="24">
        <f>VLOOKUP($B59,'[10]LA - by responsible org'!$C$17:$I$170,7,FALSE)</f>
        <v>4186</v>
      </c>
      <c r="S59" s="24">
        <f>VLOOKUP($B59,'[11]LA - by responsible org'!$C$17:$I$170,4,FALSE)</f>
        <v>2893</v>
      </c>
      <c r="T59" s="24">
        <f>VLOOKUP($B59,'[11]LA - by responsible org'!$C$17:$I$170,5,FALSE)</f>
        <v>1482</v>
      </c>
      <c r="U59" s="24">
        <f>VLOOKUP($B59,'[11]LA - by responsible org'!$C$17:$I$170,6,FALSE)</f>
        <v>108</v>
      </c>
      <c r="V59" s="24">
        <f>VLOOKUP($B59,'[11]LA - by responsible org'!$C$17:$I$170,7,FALSE)</f>
        <v>4483</v>
      </c>
      <c r="W59" s="24">
        <f>VLOOKUP($C59,'[2]LA - by responsible org'!$D$14:$I$170,3,FALSE)</f>
        <v>3804</v>
      </c>
      <c r="X59" s="24">
        <f>VLOOKUP($C59,'[2]LA - by responsible org'!$D$14:$I$170,4,FALSE)</f>
        <v>1780</v>
      </c>
      <c r="Y59" s="24">
        <f>VLOOKUP($C59,'[2]LA - by responsible org'!$D$14:$I$170,5,FALSE)</f>
        <v>73</v>
      </c>
      <c r="Z59" s="24">
        <f>VLOOKUP($C59,'[2]LA - by responsible org'!$D$14:$I$170,6,FALSE)</f>
        <v>5657</v>
      </c>
      <c r="AA59" s="24">
        <f>VLOOKUP($C59,'[3]LA - by responsible org'!$D$14:$I$170,3,FALSE)</f>
        <v>3711</v>
      </c>
      <c r="AB59" s="24">
        <f>VLOOKUP($C59,'[3]LA - by responsible org'!$D$14:$I$170,4,FALSE)</f>
        <v>2467</v>
      </c>
      <c r="AC59" s="24">
        <f>VLOOKUP($C59,'[3]LA - by responsible org'!$D$14:$I$170,5,FALSE)</f>
        <v>56</v>
      </c>
      <c r="AD59" s="24">
        <f>VLOOKUP($C59,'[3]LA - by responsible org'!$D$14:$I$170,6,FALSE)</f>
        <v>6234</v>
      </c>
      <c r="AE59" s="24">
        <f>VLOOKUP($C59,'[4]LA - by responsible org'!$D$14:$I$170,3,FALSE)</f>
        <v>3422</v>
      </c>
      <c r="AF59" s="24">
        <f>VLOOKUP($C59,'[4]LA - by responsible org'!$D$14:$I$170,4,FALSE)</f>
        <v>2017</v>
      </c>
      <c r="AG59" s="24">
        <f>VLOOKUP($C59,'[4]LA - by responsible org'!$D$14:$I$170,5,FALSE)</f>
        <v>108</v>
      </c>
      <c r="AH59" s="24">
        <f>VLOOKUP($C59,'[4]LA - by responsible org'!$D$14:$I$170,6,FALSE)</f>
        <v>5547</v>
      </c>
      <c r="AI59" s="24">
        <f>VLOOKUP($C59,'[5]LA - by responsible org'!$D$14:$I$170,3,FALSE)</f>
        <v>2738</v>
      </c>
      <c r="AJ59" s="24">
        <f>VLOOKUP($C59,'[5]LA - by responsible org'!$D$14:$I$170,4,FALSE)</f>
        <v>1998</v>
      </c>
      <c r="AK59" s="24">
        <f>VLOOKUP($C59,'[5]LA - by responsible org'!$D$14:$I$170,5,FALSE)</f>
        <v>98</v>
      </c>
      <c r="AL59" s="24">
        <f>VLOOKUP($C59,'[5]LA - by responsible org'!$D$14:$I$170,6,FALSE)</f>
        <v>4834</v>
      </c>
      <c r="AM59" s="24">
        <f>VLOOKUP($C59,'[6]LA - by responsible org'!$D$14:$I$170,3,FALSE)</f>
        <v>3010</v>
      </c>
      <c r="AN59" s="24">
        <f>VLOOKUP($C59,'[6]LA - by responsible org'!$D$14:$I$170,4,FALSE)</f>
        <v>1812</v>
      </c>
      <c r="AO59" s="24">
        <f>VLOOKUP($C59,'[6]LA - by responsible org'!$D$14:$I$170,5,FALSE)</f>
        <v>98</v>
      </c>
      <c r="AP59" s="24">
        <f>VLOOKUP($C59,'[6]LA - by responsible org'!$D$14:$I$170,6,FALSE)</f>
        <v>4920</v>
      </c>
      <c r="AQ59" s="5">
        <v>2578</v>
      </c>
      <c r="AR59" s="22">
        <v>1355</v>
      </c>
      <c r="AS59" s="22">
        <v>58</v>
      </c>
      <c r="AT59" s="5">
        <v>3991</v>
      </c>
      <c r="AU59">
        <f>VLOOKUP($C59,'[12]LA - by responsible org'!$D$17:$I$170,3,FALSE)</f>
        <v>2642</v>
      </c>
      <c r="AV59">
        <f>VLOOKUP($C59,'[12]LA - by responsible org'!$D$17:$I$170,4,FALSE)</f>
        <v>1013</v>
      </c>
      <c r="AW59">
        <f>VLOOKUP($C59,'[12]LA - by responsible org'!$D$17:$I$170,5,FALSE)</f>
        <v>34</v>
      </c>
      <c r="AX59">
        <f>VLOOKUP($C59,'[12]LA - by responsible org'!$D$17:$I$170,6,FALSE)</f>
        <v>3689</v>
      </c>
      <c r="AY59">
        <f>VLOOKUP($B59,'[13]LA - by responsible org'!$C$17:$I$170,4,FALSE)</f>
        <v>2701</v>
      </c>
      <c r="AZ59">
        <f>VLOOKUP($B59,'[13]LA - by responsible org'!$C$17:$I$170,5,FALSE)</f>
        <v>973</v>
      </c>
      <c r="BA59">
        <f>VLOOKUP($B59,'[13]LA - by responsible org'!$C$17:$I$170,6,FALSE)</f>
        <v>57</v>
      </c>
      <c r="BB59">
        <f>VLOOKUP($B59,'[13]LA - by responsible org'!$C$17:$I$170,7,FALSE)</f>
        <v>3731</v>
      </c>
      <c r="BC59">
        <f>VLOOKUP($B59,'[14]LA - by responsible org'!$C$17:$I$170,4,FALSE)</f>
        <v>2852</v>
      </c>
      <c r="BD59">
        <f>VLOOKUP($B59,'[14]LA - by responsible org'!$C$17:$I$170,5,FALSE)</f>
        <v>1096</v>
      </c>
      <c r="BE59">
        <f>VLOOKUP($B59,'[14]LA - by responsible org'!$C$17:$I$170,6,FALSE)</f>
        <v>53</v>
      </c>
      <c r="BF59">
        <f>VLOOKUP($B59,'[14]LA - by responsible org'!$C$17:$I$170,7,FALSE)</f>
        <v>4001</v>
      </c>
    </row>
    <row r="60" spans="1:58" ht="15">
      <c r="A60" s="14" t="s">
        <v>72</v>
      </c>
      <c r="B60" s="14" t="s">
        <v>121</v>
      </c>
      <c r="C60" s="4" t="s">
        <v>122</v>
      </c>
      <c r="D60" s="4" t="s">
        <v>123</v>
      </c>
      <c r="E60" s="24" t="str">
        <f t="shared" si="0"/>
        <v>E09000017</v>
      </c>
      <c r="F60" s="25">
        <f>VLOOKUP(B60,'[7]FullDashboard'!$C$4:$I$156,7,FALSE)</f>
        <v>230400</v>
      </c>
      <c r="G60" s="24">
        <f>VLOOKUP($B60,'[8]LA - by responsible org'!$C$17:$I$170,4,FALSE)</f>
        <v>267</v>
      </c>
      <c r="H60" s="24">
        <f>VLOOKUP($B60,'[8]LA - by responsible org'!$C$17:$I$170,5,FALSE)</f>
        <v>185</v>
      </c>
      <c r="I60" s="24">
        <f>VLOOKUP($B60,'[8]LA - by responsible org'!$C$17:$I$170,6,FALSE)</f>
        <v>62</v>
      </c>
      <c r="J60" s="24">
        <f>VLOOKUP($B60,'[8]LA - by responsible org'!$C$17:$I$170,7,FALSE)</f>
        <v>514</v>
      </c>
      <c r="K60" s="24">
        <f>VLOOKUP($B60,'[9]LA - by responsible org'!$C$17:$I$170,4,FALSE)</f>
        <v>503</v>
      </c>
      <c r="L60" s="24">
        <f>VLOOKUP($B60,'[9]LA - by responsible org'!$C$17:$I$170,5,FALSE)</f>
        <v>268</v>
      </c>
      <c r="M60" s="24">
        <f>VLOOKUP($B60,'[9]LA - by responsible org'!$C$17:$I$170,6,FALSE)</f>
        <v>60</v>
      </c>
      <c r="N60" s="24">
        <f>VLOOKUP($B60,'[9]LA - by responsible org'!$C$17:$I$170,7,FALSE)</f>
        <v>831</v>
      </c>
      <c r="O60" s="24">
        <f>VLOOKUP($B60,'[10]LA - by responsible org'!$C$17:$I$170,4,FALSE)</f>
        <v>460</v>
      </c>
      <c r="P60" s="24">
        <f>VLOOKUP($B60,'[10]LA - by responsible org'!$C$17:$I$170,5,FALSE)</f>
        <v>236</v>
      </c>
      <c r="Q60" s="24">
        <f>VLOOKUP($B60,'[10]LA - by responsible org'!$C$17:$I$170,6,FALSE)</f>
        <v>81</v>
      </c>
      <c r="R60" s="24">
        <f>VLOOKUP($B60,'[10]LA - by responsible org'!$C$17:$I$170,7,FALSE)</f>
        <v>777</v>
      </c>
      <c r="S60" s="24">
        <f>VLOOKUP($B60,'[11]LA - by responsible org'!$C$17:$I$170,4,FALSE)</f>
        <v>400</v>
      </c>
      <c r="T60" s="24">
        <f>VLOOKUP($B60,'[11]LA - by responsible org'!$C$17:$I$170,5,FALSE)</f>
        <v>149</v>
      </c>
      <c r="U60" s="24">
        <f>VLOOKUP($B60,'[11]LA - by responsible org'!$C$17:$I$170,6,FALSE)</f>
        <v>148</v>
      </c>
      <c r="V60" s="24">
        <f>VLOOKUP($B60,'[11]LA - by responsible org'!$C$17:$I$170,7,FALSE)</f>
        <v>697</v>
      </c>
      <c r="W60" s="24">
        <f>VLOOKUP($C60,'[2]LA - by responsible org'!$D$14:$I$170,3,FALSE)</f>
        <v>459</v>
      </c>
      <c r="X60" s="24">
        <f>VLOOKUP($C60,'[2]LA - by responsible org'!$D$14:$I$170,4,FALSE)</f>
        <v>179</v>
      </c>
      <c r="Y60" s="24">
        <f>VLOOKUP($C60,'[2]LA - by responsible org'!$D$14:$I$170,5,FALSE)</f>
        <v>112</v>
      </c>
      <c r="Z60" s="24">
        <f>VLOOKUP($C60,'[2]LA - by responsible org'!$D$14:$I$170,6,FALSE)</f>
        <v>750</v>
      </c>
      <c r="AA60" s="24">
        <f>VLOOKUP($C60,'[3]LA - by responsible org'!$D$14:$I$170,3,FALSE)</f>
        <v>612</v>
      </c>
      <c r="AB60" s="24">
        <f>VLOOKUP($C60,'[3]LA - by responsible org'!$D$14:$I$170,4,FALSE)</f>
        <v>207</v>
      </c>
      <c r="AC60" s="24">
        <f>VLOOKUP($C60,'[3]LA - by responsible org'!$D$14:$I$170,5,FALSE)</f>
        <v>111</v>
      </c>
      <c r="AD60" s="24">
        <f>VLOOKUP($C60,'[3]LA - by responsible org'!$D$14:$I$170,6,FALSE)</f>
        <v>930</v>
      </c>
      <c r="AE60" s="24">
        <f>VLOOKUP($C60,'[4]LA - by responsible org'!$D$14:$I$170,3,FALSE)</f>
        <v>595</v>
      </c>
      <c r="AF60" s="24">
        <f>VLOOKUP($C60,'[4]LA - by responsible org'!$D$14:$I$170,4,FALSE)</f>
        <v>178</v>
      </c>
      <c r="AG60" s="24">
        <f>VLOOKUP($C60,'[4]LA - by responsible org'!$D$14:$I$170,5,FALSE)</f>
        <v>42</v>
      </c>
      <c r="AH60" s="24">
        <f>VLOOKUP($C60,'[4]LA - by responsible org'!$D$14:$I$170,6,FALSE)</f>
        <v>815</v>
      </c>
      <c r="AI60" s="24">
        <f>VLOOKUP($C60,'[5]LA - by responsible org'!$D$14:$I$170,3,FALSE)</f>
        <v>630</v>
      </c>
      <c r="AJ60" s="24">
        <f>VLOOKUP($C60,'[5]LA - by responsible org'!$D$14:$I$170,4,FALSE)</f>
        <v>199</v>
      </c>
      <c r="AK60" s="24">
        <f>VLOOKUP($C60,'[5]LA - by responsible org'!$D$14:$I$170,5,FALSE)</f>
        <v>37</v>
      </c>
      <c r="AL60" s="24">
        <f>VLOOKUP($C60,'[5]LA - by responsible org'!$D$14:$I$170,6,FALSE)</f>
        <v>866</v>
      </c>
      <c r="AM60" s="24">
        <f>VLOOKUP($C60,'[6]LA - by responsible org'!$D$14:$I$170,3,FALSE)</f>
        <v>487</v>
      </c>
      <c r="AN60" s="24">
        <f>VLOOKUP($C60,'[6]LA - by responsible org'!$D$14:$I$170,4,FALSE)</f>
        <v>229</v>
      </c>
      <c r="AO60" s="24">
        <f>VLOOKUP($C60,'[6]LA - by responsible org'!$D$14:$I$170,5,FALSE)</f>
        <v>37</v>
      </c>
      <c r="AP60" s="24">
        <f>VLOOKUP($C60,'[6]LA - by responsible org'!$D$14:$I$170,6,FALSE)</f>
        <v>753</v>
      </c>
      <c r="AQ60" s="5">
        <v>386</v>
      </c>
      <c r="AR60" s="22">
        <v>234</v>
      </c>
      <c r="AS60" s="22">
        <v>68</v>
      </c>
      <c r="AT60" s="5">
        <v>688</v>
      </c>
      <c r="AU60">
        <f>VLOOKUP($C60,'[12]LA - by responsible org'!$D$17:$I$170,3,FALSE)</f>
        <v>358</v>
      </c>
      <c r="AV60">
        <f>VLOOKUP($C60,'[12]LA - by responsible org'!$D$17:$I$170,4,FALSE)</f>
        <v>232</v>
      </c>
      <c r="AW60">
        <f>VLOOKUP($C60,'[12]LA - by responsible org'!$D$17:$I$170,5,FALSE)</f>
        <v>38</v>
      </c>
      <c r="AX60">
        <f>VLOOKUP($C60,'[12]LA - by responsible org'!$D$17:$I$170,6,FALSE)</f>
        <v>628</v>
      </c>
      <c r="AY60">
        <f>VLOOKUP($B60,'[13]LA - by responsible org'!$C$17:$I$170,4,FALSE)</f>
        <v>299</v>
      </c>
      <c r="AZ60">
        <f>VLOOKUP($B60,'[13]LA - by responsible org'!$C$17:$I$170,5,FALSE)</f>
        <v>219</v>
      </c>
      <c r="BA60">
        <f>VLOOKUP($B60,'[13]LA - by responsible org'!$C$17:$I$170,6,FALSE)</f>
        <v>33</v>
      </c>
      <c r="BB60">
        <f>VLOOKUP($B60,'[13]LA - by responsible org'!$C$17:$I$170,7,FALSE)</f>
        <v>551</v>
      </c>
      <c r="BC60">
        <f>VLOOKUP($B60,'[14]LA - by responsible org'!$C$17:$I$170,4,FALSE)</f>
        <v>252</v>
      </c>
      <c r="BD60">
        <f>VLOOKUP($B60,'[14]LA - by responsible org'!$C$17:$I$170,5,FALSE)</f>
        <v>130</v>
      </c>
      <c r="BE60">
        <f>VLOOKUP($B60,'[14]LA - by responsible org'!$C$17:$I$170,6,FALSE)</f>
        <v>68</v>
      </c>
      <c r="BF60">
        <f>VLOOKUP($B60,'[14]LA - by responsible org'!$C$17:$I$170,7,FALSE)</f>
        <v>450</v>
      </c>
    </row>
    <row r="61" spans="1:58" ht="15">
      <c r="A61" s="14" t="s">
        <v>72</v>
      </c>
      <c r="B61" s="14" t="s">
        <v>124</v>
      </c>
      <c r="C61" s="4" t="s">
        <v>125</v>
      </c>
      <c r="D61" s="4" t="s">
        <v>126</v>
      </c>
      <c r="E61" s="24" t="str">
        <f t="shared" si="0"/>
        <v>E09000018</v>
      </c>
      <c r="F61" s="25">
        <f>VLOOKUP(B61,'[7]FullDashboard'!$C$4:$I$156,7,FALSE)</f>
        <v>207500</v>
      </c>
      <c r="G61" s="24">
        <f>VLOOKUP($B61,'[8]LA - by responsible org'!$C$17:$I$170,4,FALSE)</f>
        <v>231</v>
      </c>
      <c r="H61" s="24">
        <f>VLOOKUP($B61,'[8]LA - by responsible org'!$C$17:$I$170,5,FALSE)</f>
        <v>211</v>
      </c>
      <c r="I61" s="24">
        <f>VLOOKUP($B61,'[8]LA - by responsible org'!$C$17:$I$170,6,FALSE)</f>
        <v>43</v>
      </c>
      <c r="J61" s="24">
        <f>VLOOKUP($B61,'[8]LA - by responsible org'!$C$17:$I$170,7,FALSE)</f>
        <v>485</v>
      </c>
      <c r="K61" s="24">
        <f>VLOOKUP($B61,'[9]LA - by responsible org'!$C$17:$I$170,4,FALSE)</f>
        <v>125</v>
      </c>
      <c r="L61" s="24">
        <f>VLOOKUP($B61,'[9]LA - by responsible org'!$C$17:$I$170,5,FALSE)</f>
        <v>186</v>
      </c>
      <c r="M61" s="24">
        <f>VLOOKUP($B61,'[9]LA - by responsible org'!$C$17:$I$170,6,FALSE)</f>
        <v>0</v>
      </c>
      <c r="N61" s="24">
        <f>VLOOKUP($B61,'[9]LA - by responsible org'!$C$17:$I$170,7,FALSE)</f>
        <v>311</v>
      </c>
      <c r="O61" s="24">
        <f>VLOOKUP($B61,'[10]LA - by responsible org'!$C$17:$I$170,4,FALSE)</f>
        <v>85</v>
      </c>
      <c r="P61" s="24">
        <f>VLOOKUP($B61,'[10]LA - by responsible org'!$C$17:$I$170,5,FALSE)</f>
        <v>257</v>
      </c>
      <c r="Q61" s="24">
        <f>VLOOKUP($B61,'[10]LA - by responsible org'!$C$17:$I$170,6,FALSE)</f>
        <v>45</v>
      </c>
      <c r="R61" s="24">
        <f>VLOOKUP($B61,'[10]LA - by responsible org'!$C$17:$I$170,7,FALSE)</f>
        <v>387</v>
      </c>
      <c r="S61" s="24">
        <f>VLOOKUP($B61,'[11]LA - by responsible org'!$C$17:$I$170,4,FALSE)</f>
        <v>104</v>
      </c>
      <c r="T61" s="24">
        <f>VLOOKUP($B61,'[11]LA - by responsible org'!$C$17:$I$170,5,FALSE)</f>
        <v>336</v>
      </c>
      <c r="U61" s="24">
        <f>VLOOKUP($B61,'[11]LA - by responsible org'!$C$17:$I$170,6,FALSE)</f>
        <v>42</v>
      </c>
      <c r="V61" s="24">
        <f>VLOOKUP($B61,'[11]LA - by responsible org'!$C$17:$I$170,7,FALSE)</f>
        <v>482</v>
      </c>
      <c r="W61" s="24">
        <f>VLOOKUP($C61,'[2]LA - by responsible org'!$D$14:$I$170,3,FALSE)</f>
        <v>172</v>
      </c>
      <c r="X61" s="24">
        <f>VLOOKUP($C61,'[2]LA - by responsible org'!$D$14:$I$170,4,FALSE)</f>
        <v>195</v>
      </c>
      <c r="Y61" s="24">
        <f>VLOOKUP($C61,'[2]LA - by responsible org'!$D$14:$I$170,5,FALSE)</f>
        <v>28</v>
      </c>
      <c r="Z61" s="24">
        <f>VLOOKUP($C61,'[2]LA - by responsible org'!$D$14:$I$170,6,FALSE)</f>
        <v>395</v>
      </c>
      <c r="AA61" s="24">
        <f>VLOOKUP($C61,'[3]LA - by responsible org'!$D$14:$I$170,3,FALSE)</f>
        <v>201</v>
      </c>
      <c r="AB61" s="24">
        <f>VLOOKUP($C61,'[3]LA - by responsible org'!$D$14:$I$170,4,FALSE)</f>
        <v>283</v>
      </c>
      <c r="AC61" s="24">
        <f>VLOOKUP($C61,'[3]LA - by responsible org'!$D$14:$I$170,5,FALSE)</f>
        <v>31</v>
      </c>
      <c r="AD61" s="24">
        <f>VLOOKUP($C61,'[3]LA - by responsible org'!$D$14:$I$170,6,FALSE)</f>
        <v>515</v>
      </c>
      <c r="AE61" s="24">
        <f>VLOOKUP($C61,'[4]LA - by responsible org'!$D$14:$I$170,3,FALSE)</f>
        <v>284</v>
      </c>
      <c r="AF61" s="24">
        <f>VLOOKUP($C61,'[4]LA - by responsible org'!$D$14:$I$170,4,FALSE)</f>
        <v>399</v>
      </c>
      <c r="AG61" s="24">
        <f>VLOOKUP($C61,'[4]LA - by responsible org'!$D$14:$I$170,5,FALSE)</f>
        <v>27</v>
      </c>
      <c r="AH61" s="24">
        <f>VLOOKUP($C61,'[4]LA - by responsible org'!$D$14:$I$170,6,FALSE)</f>
        <v>710</v>
      </c>
      <c r="AI61" s="24">
        <f>VLOOKUP($C61,'[5]LA - by responsible org'!$D$14:$I$170,3,FALSE)</f>
        <v>354</v>
      </c>
      <c r="AJ61" s="24">
        <f>VLOOKUP($C61,'[5]LA - by responsible org'!$D$14:$I$170,4,FALSE)</f>
        <v>381</v>
      </c>
      <c r="AK61" s="24">
        <f>VLOOKUP($C61,'[5]LA - by responsible org'!$D$14:$I$170,5,FALSE)</f>
        <v>31</v>
      </c>
      <c r="AL61" s="24">
        <f>VLOOKUP($C61,'[5]LA - by responsible org'!$D$14:$I$170,6,FALSE)</f>
        <v>766</v>
      </c>
      <c r="AM61" s="24">
        <f>VLOOKUP($C61,'[6]LA - by responsible org'!$D$14:$I$170,3,FALSE)</f>
        <v>209</v>
      </c>
      <c r="AN61" s="24">
        <f>VLOOKUP($C61,'[6]LA - by responsible org'!$D$14:$I$170,4,FALSE)</f>
        <v>238</v>
      </c>
      <c r="AO61" s="24">
        <f>VLOOKUP($C61,'[6]LA - by responsible org'!$D$14:$I$170,5,FALSE)</f>
        <v>30</v>
      </c>
      <c r="AP61" s="24">
        <f>VLOOKUP($C61,'[6]LA - by responsible org'!$D$14:$I$170,6,FALSE)</f>
        <v>477</v>
      </c>
      <c r="AQ61" s="5">
        <v>452</v>
      </c>
      <c r="AR61" s="22">
        <v>178</v>
      </c>
      <c r="AS61" s="22">
        <v>42</v>
      </c>
      <c r="AT61" s="5">
        <v>672</v>
      </c>
      <c r="AU61">
        <f>VLOOKUP($C61,'[12]LA - by responsible org'!$D$17:$I$170,3,FALSE)</f>
        <v>232</v>
      </c>
      <c r="AV61">
        <f>VLOOKUP($C61,'[12]LA - by responsible org'!$D$17:$I$170,4,FALSE)</f>
        <v>174</v>
      </c>
      <c r="AW61">
        <f>VLOOKUP($C61,'[12]LA - by responsible org'!$D$17:$I$170,5,FALSE)</f>
        <v>33</v>
      </c>
      <c r="AX61">
        <f>VLOOKUP($C61,'[12]LA - by responsible org'!$D$17:$I$170,6,FALSE)</f>
        <v>439</v>
      </c>
      <c r="AY61">
        <f>VLOOKUP($B61,'[13]LA - by responsible org'!$C$17:$I$170,4,FALSE)</f>
        <v>302</v>
      </c>
      <c r="AZ61">
        <f>VLOOKUP($B61,'[13]LA - by responsible org'!$C$17:$I$170,5,FALSE)</f>
        <v>130</v>
      </c>
      <c r="BA61">
        <f>VLOOKUP($B61,'[13]LA - by responsible org'!$C$17:$I$170,6,FALSE)</f>
        <v>8</v>
      </c>
      <c r="BB61">
        <f>VLOOKUP($B61,'[13]LA - by responsible org'!$C$17:$I$170,7,FALSE)</f>
        <v>440</v>
      </c>
      <c r="BC61">
        <f>VLOOKUP($B61,'[14]LA - by responsible org'!$C$17:$I$170,4,FALSE)</f>
        <v>225</v>
      </c>
      <c r="BD61">
        <f>VLOOKUP($B61,'[14]LA - by responsible org'!$C$17:$I$170,5,FALSE)</f>
        <v>127</v>
      </c>
      <c r="BE61">
        <f>VLOOKUP($B61,'[14]LA - by responsible org'!$C$17:$I$170,6,FALSE)</f>
        <v>23</v>
      </c>
      <c r="BF61">
        <f>VLOOKUP($B61,'[14]LA - by responsible org'!$C$17:$I$170,7,FALSE)</f>
        <v>375</v>
      </c>
    </row>
    <row r="62" spans="1:58" ht="15">
      <c r="A62" s="14" t="s">
        <v>279</v>
      </c>
      <c r="B62" s="14" t="s">
        <v>295</v>
      </c>
      <c r="C62" s="4" t="s">
        <v>296</v>
      </c>
      <c r="D62" s="4" t="s">
        <v>297</v>
      </c>
      <c r="E62" s="24" t="str">
        <f t="shared" si="0"/>
        <v>E06000046</v>
      </c>
      <c r="F62" s="25">
        <f>VLOOKUP(B62,'[7]FullDashboard'!$C$4:$I$156,7,FALSE)</f>
        <v>114600</v>
      </c>
      <c r="G62" s="24">
        <f>VLOOKUP($B62,'[8]LA - by responsible org'!$C$17:$I$170,4,FALSE)</f>
        <v>156</v>
      </c>
      <c r="H62" s="24">
        <f>VLOOKUP($B62,'[8]LA - by responsible org'!$C$17:$I$170,5,FALSE)</f>
        <v>385</v>
      </c>
      <c r="I62" s="24">
        <f>VLOOKUP($B62,'[8]LA - by responsible org'!$C$17:$I$170,6,FALSE)</f>
        <v>0</v>
      </c>
      <c r="J62" s="24">
        <f>VLOOKUP($B62,'[8]LA - by responsible org'!$C$17:$I$170,7,FALSE)</f>
        <v>541</v>
      </c>
      <c r="K62" s="24">
        <f>VLOOKUP($B62,'[9]LA - by responsible org'!$C$17:$I$170,4,FALSE)</f>
        <v>220</v>
      </c>
      <c r="L62" s="24">
        <f>VLOOKUP($B62,'[9]LA - by responsible org'!$C$17:$I$170,5,FALSE)</f>
        <v>351</v>
      </c>
      <c r="M62" s="24">
        <f>VLOOKUP($B62,'[9]LA - by responsible org'!$C$17:$I$170,6,FALSE)</f>
        <v>0</v>
      </c>
      <c r="N62" s="24">
        <f>VLOOKUP($B62,'[9]LA - by responsible org'!$C$17:$I$170,7,FALSE)</f>
        <v>571</v>
      </c>
      <c r="O62" s="24">
        <f>VLOOKUP($B62,'[10]LA - by responsible org'!$C$17:$I$170,4,FALSE)</f>
        <v>137</v>
      </c>
      <c r="P62" s="24">
        <f>VLOOKUP($B62,'[10]LA - by responsible org'!$C$17:$I$170,5,FALSE)</f>
        <v>441</v>
      </c>
      <c r="Q62" s="24">
        <f>VLOOKUP($B62,'[10]LA - by responsible org'!$C$17:$I$170,6,FALSE)</f>
        <v>0</v>
      </c>
      <c r="R62" s="24">
        <f>VLOOKUP($B62,'[10]LA - by responsible org'!$C$17:$I$170,7,FALSE)</f>
        <v>578</v>
      </c>
      <c r="S62" s="24">
        <f>VLOOKUP($B62,'[11]LA - by responsible org'!$C$17:$I$170,4,FALSE)</f>
        <v>45</v>
      </c>
      <c r="T62" s="24">
        <f>VLOOKUP($B62,'[11]LA - by responsible org'!$C$17:$I$170,5,FALSE)</f>
        <v>331</v>
      </c>
      <c r="U62" s="24">
        <f>VLOOKUP($B62,'[11]LA - by responsible org'!$C$17:$I$170,6,FALSE)</f>
        <v>0</v>
      </c>
      <c r="V62" s="24">
        <f>VLOOKUP($B62,'[11]LA - by responsible org'!$C$17:$I$170,7,FALSE)</f>
        <v>376</v>
      </c>
      <c r="W62" s="24">
        <f>VLOOKUP($C62,'[2]LA - by responsible org'!$D$14:$I$170,3,FALSE)</f>
        <v>133</v>
      </c>
      <c r="X62" s="24">
        <f>VLOOKUP($C62,'[2]LA - by responsible org'!$D$14:$I$170,4,FALSE)</f>
        <v>441</v>
      </c>
      <c r="Y62" s="24">
        <f>VLOOKUP($C62,'[2]LA - by responsible org'!$D$14:$I$170,5,FALSE)</f>
        <v>0</v>
      </c>
      <c r="Z62" s="24">
        <f>VLOOKUP($C62,'[2]LA - by responsible org'!$D$14:$I$170,6,FALSE)</f>
        <v>574</v>
      </c>
      <c r="AA62" s="24">
        <f>VLOOKUP($C62,'[3]LA - by responsible org'!$D$14:$I$170,3,FALSE)</f>
        <v>58</v>
      </c>
      <c r="AB62" s="24">
        <f>VLOOKUP($C62,'[3]LA - by responsible org'!$D$14:$I$170,4,FALSE)</f>
        <v>364</v>
      </c>
      <c r="AC62" s="24">
        <f>VLOOKUP($C62,'[3]LA - by responsible org'!$D$14:$I$170,5,FALSE)</f>
        <v>0</v>
      </c>
      <c r="AD62" s="24">
        <f>VLOOKUP($C62,'[3]LA - by responsible org'!$D$14:$I$170,6,FALSE)</f>
        <v>422</v>
      </c>
      <c r="AE62" s="24">
        <f>VLOOKUP($C62,'[4]LA - by responsible org'!$D$14:$I$170,3,FALSE)</f>
        <v>132</v>
      </c>
      <c r="AF62" s="24">
        <f>VLOOKUP($C62,'[4]LA - by responsible org'!$D$14:$I$170,4,FALSE)</f>
        <v>143</v>
      </c>
      <c r="AG62" s="24">
        <f>VLOOKUP($C62,'[4]LA - by responsible org'!$D$14:$I$170,5,FALSE)</f>
        <v>0</v>
      </c>
      <c r="AH62" s="24">
        <f>VLOOKUP($C62,'[4]LA - by responsible org'!$D$14:$I$170,6,FALSE)</f>
        <v>275</v>
      </c>
      <c r="AI62" s="24">
        <f>VLOOKUP($C62,'[5]LA - by responsible org'!$D$14:$I$170,3,FALSE)</f>
        <v>133</v>
      </c>
      <c r="AJ62" s="24">
        <f>VLOOKUP($C62,'[5]LA - by responsible org'!$D$14:$I$170,4,FALSE)</f>
        <v>140</v>
      </c>
      <c r="AK62" s="24">
        <f>VLOOKUP($C62,'[5]LA - by responsible org'!$D$14:$I$170,5,FALSE)</f>
        <v>0</v>
      </c>
      <c r="AL62" s="24">
        <f>VLOOKUP($C62,'[5]LA - by responsible org'!$D$14:$I$170,6,FALSE)</f>
        <v>273</v>
      </c>
      <c r="AM62" s="24">
        <f>VLOOKUP($C62,'[6]LA - by responsible org'!$D$14:$I$170,3,FALSE)</f>
        <v>124</v>
      </c>
      <c r="AN62" s="24">
        <f>VLOOKUP($C62,'[6]LA - by responsible org'!$D$14:$I$170,4,FALSE)</f>
        <v>96</v>
      </c>
      <c r="AO62" s="24">
        <f>VLOOKUP($C62,'[6]LA - by responsible org'!$D$14:$I$170,5,FALSE)</f>
        <v>0</v>
      </c>
      <c r="AP62" s="24">
        <f>VLOOKUP($C62,'[6]LA - by responsible org'!$D$14:$I$170,6,FALSE)</f>
        <v>220</v>
      </c>
      <c r="AQ62" s="5">
        <v>352</v>
      </c>
      <c r="AR62" s="22">
        <v>38</v>
      </c>
      <c r="AS62" s="22">
        <v>0</v>
      </c>
      <c r="AT62" s="5">
        <v>390</v>
      </c>
      <c r="AU62">
        <f>VLOOKUP($C62,'[12]LA - by responsible org'!$D$17:$I$170,3,FALSE)</f>
        <v>274</v>
      </c>
      <c r="AV62">
        <f>VLOOKUP($C62,'[12]LA - by responsible org'!$D$17:$I$170,4,FALSE)</f>
        <v>122</v>
      </c>
      <c r="AW62">
        <f>VLOOKUP($C62,'[12]LA - by responsible org'!$D$17:$I$170,5,FALSE)</f>
        <v>0</v>
      </c>
      <c r="AX62">
        <f>VLOOKUP($C62,'[12]LA - by responsible org'!$D$17:$I$170,6,FALSE)</f>
        <v>396</v>
      </c>
      <c r="AY62">
        <f>VLOOKUP($B62,'[13]LA - by responsible org'!$C$17:$I$170,4,FALSE)</f>
        <v>42</v>
      </c>
      <c r="AZ62">
        <f>VLOOKUP($B62,'[13]LA - by responsible org'!$C$17:$I$170,5,FALSE)</f>
        <v>40</v>
      </c>
      <c r="BA62">
        <f>VLOOKUP($B62,'[13]LA - by responsible org'!$C$17:$I$170,6,FALSE)</f>
        <v>0</v>
      </c>
      <c r="BB62">
        <f>VLOOKUP($B62,'[13]LA - by responsible org'!$C$17:$I$170,7,FALSE)</f>
        <v>82</v>
      </c>
      <c r="BC62">
        <f>VLOOKUP($B62,'[14]LA - by responsible org'!$C$17:$I$170,4,FALSE)</f>
        <v>45</v>
      </c>
      <c r="BD62">
        <f>VLOOKUP($B62,'[14]LA - by responsible org'!$C$17:$I$170,5,FALSE)</f>
        <v>134</v>
      </c>
      <c r="BE62">
        <f>VLOOKUP($B62,'[14]LA - by responsible org'!$C$17:$I$170,6,FALSE)</f>
        <v>0</v>
      </c>
      <c r="BF62">
        <f>VLOOKUP($B62,'[14]LA - by responsible org'!$C$17:$I$170,7,FALSE)</f>
        <v>179</v>
      </c>
    </row>
    <row r="63" spans="1:58" ht="15">
      <c r="A63" s="14" t="s">
        <v>72</v>
      </c>
      <c r="B63" s="14" t="s">
        <v>127</v>
      </c>
      <c r="C63" s="4" t="s">
        <v>128</v>
      </c>
      <c r="D63" s="4" t="s">
        <v>129</v>
      </c>
      <c r="E63" s="24" t="str">
        <f t="shared" si="0"/>
        <v>E09000019</v>
      </c>
      <c r="F63" s="25">
        <f>VLOOKUP(B63,'[7]FullDashboard'!$C$4:$I$156,7,FALSE)</f>
        <v>192000</v>
      </c>
      <c r="G63" s="24">
        <f>VLOOKUP($B63,'[8]LA - by responsible org'!$C$17:$I$170,4,FALSE)</f>
        <v>398</v>
      </c>
      <c r="H63" s="24">
        <f>VLOOKUP($B63,'[8]LA - by responsible org'!$C$17:$I$170,5,FALSE)</f>
        <v>298</v>
      </c>
      <c r="I63" s="24">
        <f>VLOOKUP($B63,'[8]LA - by responsible org'!$C$17:$I$170,6,FALSE)</f>
        <v>0</v>
      </c>
      <c r="J63" s="24">
        <f>VLOOKUP($B63,'[8]LA - by responsible org'!$C$17:$I$170,7,FALSE)</f>
        <v>696</v>
      </c>
      <c r="K63" s="24">
        <f>VLOOKUP($B63,'[9]LA - by responsible org'!$C$17:$I$170,4,FALSE)</f>
        <v>385</v>
      </c>
      <c r="L63" s="24">
        <f>VLOOKUP($B63,'[9]LA - by responsible org'!$C$17:$I$170,5,FALSE)</f>
        <v>239</v>
      </c>
      <c r="M63" s="24">
        <f>VLOOKUP($B63,'[9]LA - by responsible org'!$C$17:$I$170,6,FALSE)</f>
        <v>38</v>
      </c>
      <c r="N63" s="24">
        <f>VLOOKUP($B63,'[9]LA - by responsible org'!$C$17:$I$170,7,FALSE)</f>
        <v>662</v>
      </c>
      <c r="O63" s="24">
        <f>VLOOKUP($B63,'[10]LA - by responsible org'!$C$17:$I$170,4,FALSE)</f>
        <v>244</v>
      </c>
      <c r="P63" s="24">
        <f>VLOOKUP($B63,'[10]LA - by responsible org'!$C$17:$I$170,5,FALSE)</f>
        <v>169</v>
      </c>
      <c r="Q63" s="24">
        <f>VLOOKUP($B63,'[10]LA - by responsible org'!$C$17:$I$170,6,FALSE)</f>
        <v>36</v>
      </c>
      <c r="R63" s="24">
        <f>VLOOKUP($B63,'[10]LA - by responsible org'!$C$17:$I$170,7,FALSE)</f>
        <v>449</v>
      </c>
      <c r="S63" s="24">
        <f>VLOOKUP($B63,'[11]LA - by responsible org'!$C$17:$I$170,4,FALSE)</f>
        <v>273</v>
      </c>
      <c r="T63" s="24">
        <f>VLOOKUP($B63,'[11]LA - by responsible org'!$C$17:$I$170,5,FALSE)</f>
        <v>117</v>
      </c>
      <c r="U63" s="24">
        <f>VLOOKUP($B63,'[11]LA - by responsible org'!$C$17:$I$170,6,FALSE)</f>
        <v>31</v>
      </c>
      <c r="V63" s="24">
        <f>VLOOKUP($B63,'[11]LA - by responsible org'!$C$17:$I$170,7,FALSE)</f>
        <v>421</v>
      </c>
      <c r="W63" s="24">
        <f>VLOOKUP($C63,'[2]LA - by responsible org'!$D$14:$I$170,3,FALSE)</f>
        <v>345</v>
      </c>
      <c r="X63" s="24">
        <f>VLOOKUP($C63,'[2]LA - by responsible org'!$D$14:$I$170,4,FALSE)</f>
        <v>137</v>
      </c>
      <c r="Y63" s="24">
        <f>VLOOKUP($C63,'[2]LA - by responsible org'!$D$14:$I$170,5,FALSE)</f>
        <v>18</v>
      </c>
      <c r="Z63" s="24">
        <f>VLOOKUP($C63,'[2]LA - by responsible org'!$D$14:$I$170,6,FALSE)</f>
        <v>500</v>
      </c>
      <c r="AA63" s="24">
        <f>VLOOKUP($C63,'[3]LA - by responsible org'!$D$14:$I$170,3,FALSE)</f>
        <v>384</v>
      </c>
      <c r="AB63" s="24">
        <f>VLOOKUP($C63,'[3]LA - by responsible org'!$D$14:$I$170,4,FALSE)</f>
        <v>178</v>
      </c>
      <c r="AC63" s="24">
        <f>VLOOKUP($C63,'[3]LA - by responsible org'!$D$14:$I$170,5,FALSE)</f>
        <v>5</v>
      </c>
      <c r="AD63" s="24">
        <f>VLOOKUP($C63,'[3]LA - by responsible org'!$D$14:$I$170,6,FALSE)</f>
        <v>567</v>
      </c>
      <c r="AE63" s="24">
        <f>VLOOKUP($C63,'[4]LA - by responsible org'!$D$14:$I$170,3,FALSE)</f>
        <v>281</v>
      </c>
      <c r="AF63" s="24">
        <f>VLOOKUP($C63,'[4]LA - by responsible org'!$D$14:$I$170,4,FALSE)</f>
        <v>141</v>
      </c>
      <c r="AG63" s="24">
        <f>VLOOKUP($C63,'[4]LA - by responsible org'!$D$14:$I$170,5,FALSE)</f>
        <v>0</v>
      </c>
      <c r="AH63" s="24">
        <f>VLOOKUP($C63,'[4]LA - by responsible org'!$D$14:$I$170,6,FALSE)</f>
        <v>422</v>
      </c>
      <c r="AI63" s="24">
        <f>VLOOKUP($C63,'[5]LA - by responsible org'!$D$14:$I$170,3,FALSE)</f>
        <v>335</v>
      </c>
      <c r="AJ63" s="24">
        <f>VLOOKUP($C63,'[5]LA - by responsible org'!$D$14:$I$170,4,FALSE)</f>
        <v>220</v>
      </c>
      <c r="AK63" s="24">
        <f>VLOOKUP($C63,'[5]LA - by responsible org'!$D$14:$I$170,5,FALSE)</f>
        <v>5</v>
      </c>
      <c r="AL63" s="24">
        <f>VLOOKUP($C63,'[5]LA - by responsible org'!$D$14:$I$170,6,FALSE)</f>
        <v>560</v>
      </c>
      <c r="AM63" s="24">
        <f>VLOOKUP($C63,'[6]LA - by responsible org'!$D$14:$I$170,3,FALSE)</f>
        <v>197</v>
      </c>
      <c r="AN63" s="24">
        <f>VLOOKUP($C63,'[6]LA - by responsible org'!$D$14:$I$170,4,FALSE)</f>
        <v>229</v>
      </c>
      <c r="AO63" s="24">
        <f>VLOOKUP($C63,'[6]LA - by responsible org'!$D$14:$I$170,5,FALSE)</f>
        <v>0</v>
      </c>
      <c r="AP63" s="24">
        <f>VLOOKUP($C63,'[6]LA - by responsible org'!$D$14:$I$170,6,FALSE)</f>
        <v>426</v>
      </c>
      <c r="AQ63" s="5">
        <v>328</v>
      </c>
      <c r="AR63" s="22">
        <v>201</v>
      </c>
      <c r="AS63" s="22">
        <v>0</v>
      </c>
      <c r="AT63" s="5">
        <v>529</v>
      </c>
      <c r="AU63">
        <f>VLOOKUP($C63,'[12]LA - by responsible org'!$D$17:$I$170,3,FALSE)</f>
        <v>380</v>
      </c>
      <c r="AV63">
        <f>VLOOKUP($C63,'[12]LA - by responsible org'!$D$17:$I$170,4,FALSE)</f>
        <v>186</v>
      </c>
      <c r="AW63">
        <f>VLOOKUP($C63,'[12]LA - by responsible org'!$D$17:$I$170,5,FALSE)</f>
        <v>0</v>
      </c>
      <c r="AX63">
        <f>VLOOKUP($C63,'[12]LA - by responsible org'!$D$17:$I$170,6,FALSE)</f>
        <v>566</v>
      </c>
      <c r="AY63">
        <f>VLOOKUP($B63,'[13]LA - by responsible org'!$C$17:$I$170,4,FALSE)</f>
        <v>464</v>
      </c>
      <c r="AZ63">
        <f>VLOOKUP($B63,'[13]LA - by responsible org'!$C$17:$I$170,5,FALSE)</f>
        <v>247</v>
      </c>
      <c r="BA63">
        <f>VLOOKUP($B63,'[13]LA - by responsible org'!$C$17:$I$170,6,FALSE)</f>
        <v>0</v>
      </c>
      <c r="BB63">
        <f>VLOOKUP($B63,'[13]LA - by responsible org'!$C$17:$I$170,7,FALSE)</f>
        <v>711</v>
      </c>
      <c r="BC63">
        <f>VLOOKUP($B63,'[14]LA - by responsible org'!$C$17:$I$170,4,FALSE)</f>
        <v>455</v>
      </c>
      <c r="BD63">
        <f>VLOOKUP($B63,'[14]LA - by responsible org'!$C$17:$I$170,5,FALSE)</f>
        <v>263</v>
      </c>
      <c r="BE63">
        <f>VLOOKUP($B63,'[14]LA - by responsible org'!$C$17:$I$170,6,FALSE)</f>
        <v>23</v>
      </c>
      <c r="BF63">
        <f>VLOOKUP($B63,'[14]LA - by responsible org'!$C$17:$I$170,7,FALSE)</f>
        <v>741</v>
      </c>
    </row>
    <row r="64" spans="1:58" ht="15">
      <c r="A64" s="14" t="s">
        <v>72</v>
      </c>
      <c r="B64" s="14" t="s">
        <v>130</v>
      </c>
      <c r="C64" s="4" t="s">
        <v>131</v>
      </c>
      <c r="D64" s="4" t="s">
        <v>132</v>
      </c>
      <c r="E64" s="24" t="str">
        <f t="shared" si="0"/>
        <v>E09000020</v>
      </c>
      <c r="F64" s="25">
        <f>VLOOKUP(B64,'[7]FullDashboard'!$C$4:$I$156,7,FALSE)</f>
        <v>128200</v>
      </c>
      <c r="G64" s="24">
        <f>VLOOKUP($B64,'[8]LA - by responsible org'!$C$17:$I$170,4,FALSE)</f>
        <v>101</v>
      </c>
      <c r="H64" s="24">
        <f>VLOOKUP($B64,'[8]LA - by responsible org'!$C$17:$I$170,5,FALSE)</f>
        <v>62</v>
      </c>
      <c r="I64" s="24">
        <f>VLOOKUP($B64,'[8]LA - by responsible org'!$C$17:$I$170,6,FALSE)</f>
        <v>1</v>
      </c>
      <c r="J64" s="24">
        <f>VLOOKUP($B64,'[8]LA - by responsible org'!$C$17:$I$170,7,FALSE)</f>
        <v>164</v>
      </c>
      <c r="K64" s="24">
        <f>VLOOKUP($B64,'[9]LA - by responsible org'!$C$17:$I$170,4,FALSE)</f>
        <v>118</v>
      </c>
      <c r="L64" s="24">
        <f>VLOOKUP($B64,'[9]LA - by responsible org'!$C$17:$I$170,5,FALSE)</f>
        <v>32</v>
      </c>
      <c r="M64" s="24">
        <f>VLOOKUP($B64,'[9]LA - by responsible org'!$C$17:$I$170,6,FALSE)</f>
        <v>0</v>
      </c>
      <c r="N64" s="24">
        <f>VLOOKUP($B64,'[9]LA - by responsible org'!$C$17:$I$170,7,FALSE)</f>
        <v>150</v>
      </c>
      <c r="O64" s="24">
        <f>VLOOKUP($B64,'[10]LA - by responsible org'!$C$17:$I$170,4,FALSE)</f>
        <v>107</v>
      </c>
      <c r="P64" s="24">
        <f>VLOOKUP($B64,'[10]LA - by responsible org'!$C$17:$I$170,5,FALSE)</f>
        <v>102</v>
      </c>
      <c r="Q64" s="24">
        <f>VLOOKUP($B64,'[10]LA - by responsible org'!$C$17:$I$170,6,FALSE)</f>
        <v>31</v>
      </c>
      <c r="R64" s="24">
        <f>VLOOKUP($B64,'[10]LA - by responsible org'!$C$17:$I$170,7,FALSE)</f>
        <v>240</v>
      </c>
      <c r="S64" s="24">
        <f>VLOOKUP($B64,'[11]LA - by responsible org'!$C$17:$I$170,4,FALSE)</f>
        <v>103</v>
      </c>
      <c r="T64" s="24">
        <f>VLOOKUP($B64,'[11]LA - by responsible org'!$C$17:$I$170,5,FALSE)</f>
        <v>74</v>
      </c>
      <c r="U64" s="24">
        <f>VLOOKUP($B64,'[11]LA - by responsible org'!$C$17:$I$170,6,FALSE)</f>
        <v>37</v>
      </c>
      <c r="V64" s="24">
        <f>VLOOKUP($B64,'[11]LA - by responsible org'!$C$17:$I$170,7,FALSE)</f>
        <v>214</v>
      </c>
      <c r="W64" s="24">
        <f>VLOOKUP($C64,'[2]LA - by responsible org'!$D$14:$I$170,3,FALSE)</f>
        <v>119</v>
      </c>
      <c r="X64" s="24">
        <f>VLOOKUP($C64,'[2]LA - by responsible org'!$D$14:$I$170,4,FALSE)</f>
        <v>103</v>
      </c>
      <c r="Y64" s="24">
        <f>VLOOKUP($C64,'[2]LA - by responsible org'!$D$14:$I$170,5,FALSE)</f>
        <v>52</v>
      </c>
      <c r="Z64" s="24">
        <f>VLOOKUP($C64,'[2]LA - by responsible org'!$D$14:$I$170,6,FALSE)</f>
        <v>274</v>
      </c>
      <c r="AA64" s="24">
        <f>VLOOKUP($C64,'[3]LA - by responsible org'!$D$14:$I$170,3,FALSE)</f>
        <v>200</v>
      </c>
      <c r="AB64" s="24">
        <f>VLOOKUP($C64,'[3]LA - by responsible org'!$D$14:$I$170,4,FALSE)</f>
        <v>50</v>
      </c>
      <c r="AC64" s="24">
        <f>VLOOKUP($C64,'[3]LA - by responsible org'!$D$14:$I$170,5,FALSE)</f>
        <v>31</v>
      </c>
      <c r="AD64" s="24">
        <f>VLOOKUP($C64,'[3]LA - by responsible org'!$D$14:$I$170,6,FALSE)</f>
        <v>281</v>
      </c>
      <c r="AE64" s="24">
        <f>VLOOKUP($C64,'[4]LA - by responsible org'!$D$14:$I$170,3,FALSE)</f>
        <v>128</v>
      </c>
      <c r="AF64" s="24">
        <f>VLOOKUP($C64,'[4]LA - by responsible org'!$D$14:$I$170,4,FALSE)</f>
        <v>40</v>
      </c>
      <c r="AG64" s="24">
        <f>VLOOKUP($C64,'[4]LA - by responsible org'!$D$14:$I$170,5,FALSE)</f>
        <v>30</v>
      </c>
      <c r="AH64" s="24">
        <f>VLOOKUP($C64,'[4]LA - by responsible org'!$D$14:$I$170,6,FALSE)</f>
        <v>198</v>
      </c>
      <c r="AI64" s="24">
        <f>VLOOKUP($C64,'[5]LA - by responsible org'!$D$14:$I$170,3,FALSE)</f>
        <v>159</v>
      </c>
      <c r="AJ64" s="24">
        <f>VLOOKUP($C64,'[5]LA - by responsible org'!$D$14:$I$170,4,FALSE)</f>
        <v>33</v>
      </c>
      <c r="AK64" s="24">
        <f>VLOOKUP($C64,'[5]LA - by responsible org'!$D$14:$I$170,5,FALSE)</f>
        <v>11</v>
      </c>
      <c r="AL64" s="24">
        <f>VLOOKUP($C64,'[5]LA - by responsible org'!$D$14:$I$170,6,FALSE)</f>
        <v>203</v>
      </c>
      <c r="AM64" s="24">
        <f>VLOOKUP($C64,'[6]LA - by responsible org'!$D$14:$I$170,3,FALSE)</f>
        <v>324</v>
      </c>
      <c r="AN64" s="24">
        <f>VLOOKUP($C64,'[6]LA - by responsible org'!$D$14:$I$170,4,FALSE)</f>
        <v>15</v>
      </c>
      <c r="AO64" s="24">
        <f>VLOOKUP($C64,'[6]LA - by responsible org'!$D$14:$I$170,5,FALSE)</f>
        <v>0</v>
      </c>
      <c r="AP64" s="24">
        <f>VLOOKUP($C64,'[6]LA - by responsible org'!$D$14:$I$170,6,FALSE)</f>
        <v>339</v>
      </c>
      <c r="AQ64" s="5">
        <v>267</v>
      </c>
      <c r="AR64" s="22">
        <v>14</v>
      </c>
      <c r="AS64" s="22">
        <v>0</v>
      </c>
      <c r="AT64" s="5">
        <v>281</v>
      </c>
      <c r="AU64">
        <f>VLOOKUP($C64,'[12]LA - by responsible org'!$D$17:$I$170,3,FALSE)</f>
        <v>357</v>
      </c>
      <c r="AV64">
        <f>VLOOKUP($C64,'[12]LA - by responsible org'!$D$17:$I$170,4,FALSE)</f>
        <v>24</v>
      </c>
      <c r="AW64">
        <f>VLOOKUP($C64,'[12]LA - by responsible org'!$D$17:$I$170,5,FALSE)</f>
        <v>16</v>
      </c>
      <c r="AX64">
        <f>VLOOKUP($C64,'[12]LA - by responsible org'!$D$17:$I$170,6,FALSE)</f>
        <v>397</v>
      </c>
      <c r="AY64">
        <f>VLOOKUP($B64,'[13]LA - by responsible org'!$C$17:$I$170,4,FALSE)</f>
        <v>256</v>
      </c>
      <c r="AZ64">
        <f>VLOOKUP($B64,'[13]LA - by responsible org'!$C$17:$I$170,5,FALSE)</f>
        <v>77</v>
      </c>
      <c r="BA64">
        <f>VLOOKUP($B64,'[13]LA - by responsible org'!$C$17:$I$170,6,FALSE)</f>
        <v>0</v>
      </c>
      <c r="BB64">
        <f>VLOOKUP($B64,'[13]LA - by responsible org'!$C$17:$I$170,7,FALSE)</f>
        <v>333</v>
      </c>
      <c r="BC64">
        <f>VLOOKUP($B64,'[14]LA - by responsible org'!$C$17:$I$170,4,FALSE)</f>
        <v>193</v>
      </c>
      <c r="BD64">
        <f>VLOOKUP($B64,'[14]LA - by responsible org'!$C$17:$I$170,5,FALSE)</f>
        <v>129</v>
      </c>
      <c r="BE64">
        <f>VLOOKUP($B64,'[14]LA - by responsible org'!$C$17:$I$170,6,FALSE)</f>
        <v>0</v>
      </c>
      <c r="BF64">
        <f>VLOOKUP($B64,'[14]LA - by responsible org'!$C$17:$I$170,7,FALSE)</f>
        <v>322</v>
      </c>
    </row>
    <row r="65" spans="1:58" ht="15">
      <c r="A65" s="14" t="s">
        <v>279</v>
      </c>
      <c r="B65" s="14" t="s">
        <v>298</v>
      </c>
      <c r="C65" s="4" t="s">
        <v>299</v>
      </c>
      <c r="D65" s="4" t="s">
        <v>300</v>
      </c>
      <c r="E65" s="24" t="str">
        <f t="shared" si="0"/>
        <v>E10000016</v>
      </c>
      <c r="F65" s="25">
        <f>VLOOKUP(B65,'[7]FullDashboard'!$C$4:$I$156,7,FALSE)</f>
        <v>1208800</v>
      </c>
      <c r="G65" s="24">
        <f>VLOOKUP($B65,'[8]LA - by responsible org'!$C$17:$I$170,4,FALSE)</f>
        <v>4298</v>
      </c>
      <c r="H65" s="24">
        <f>VLOOKUP($B65,'[8]LA - by responsible org'!$C$17:$I$170,5,FALSE)</f>
        <v>1876</v>
      </c>
      <c r="I65" s="24">
        <f>VLOOKUP($B65,'[8]LA - by responsible org'!$C$17:$I$170,6,FALSE)</f>
        <v>224</v>
      </c>
      <c r="J65" s="24">
        <f>VLOOKUP($B65,'[8]LA - by responsible org'!$C$17:$I$170,7,FALSE)</f>
        <v>6398</v>
      </c>
      <c r="K65" s="24">
        <f>VLOOKUP($B65,'[9]LA - by responsible org'!$C$17:$I$170,4,FALSE)</f>
        <v>3231</v>
      </c>
      <c r="L65" s="24">
        <f>VLOOKUP($B65,'[9]LA - by responsible org'!$C$17:$I$170,5,FALSE)</f>
        <v>1459</v>
      </c>
      <c r="M65" s="24">
        <f>VLOOKUP($B65,'[9]LA - by responsible org'!$C$17:$I$170,6,FALSE)</f>
        <v>194</v>
      </c>
      <c r="N65" s="24">
        <f>VLOOKUP($B65,'[9]LA - by responsible org'!$C$17:$I$170,7,FALSE)</f>
        <v>4884</v>
      </c>
      <c r="O65" s="24">
        <f>VLOOKUP($B65,'[10]LA - by responsible org'!$C$17:$I$170,4,FALSE)</f>
        <v>3675</v>
      </c>
      <c r="P65" s="24">
        <f>VLOOKUP($B65,'[10]LA - by responsible org'!$C$17:$I$170,5,FALSE)</f>
        <v>1402</v>
      </c>
      <c r="Q65" s="24">
        <f>VLOOKUP($B65,'[10]LA - by responsible org'!$C$17:$I$170,6,FALSE)</f>
        <v>149</v>
      </c>
      <c r="R65" s="24">
        <f>VLOOKUP($B65,'[10]LA - by responsible org'!$C$17:$I$170,7,FALSE)</f>
        <v>5226</v>
      </c>
      <c r="S65" s="24">
        <f>VLOOKUP($B65,'[11]LA - by responsible org'!$C$17:$I$170,4,FALSE)</f>
        <v>3672</v>
      </c>
      <c r="T65" s="24">
        <f>VLOOKUP($B65,'[11]LA - by responsible org'!$C$17:$I$170,5,FALSE)</f>
        <v>1460</v>
      </c>
      <c r="U65" s="24">
        <f>VLOOKUP($B65,'[11]LA - by responsible org'!$C$17:$I$170,6,FALSE)</f>
        <v>151</v>
      </c>
      <c r="V65" s="24">
        <f>VLOOKUP($B65,'[11]LA - by responsible org'!$C$17:$I$170,7,FALSE)</f>
        <v>5283</v>
      </c>
      <c r="W65" s="24">
        <f>VLOOKUP($C65,'[2]LA - by responsible org'!$D$14:$I$170,3,FALSE)</f>
        <v>3224</v>
      </c>
      <c r="X65" s="24">
        <f>VLOOKUP($C65,'[2]LA - by responsible org'!$D$14:$I$170,4,FALSE)</f>
        <v>1625</v>
      </c>
      <c r="Y65" s="24">
        <f>VLOOKUP($C65,'[2]LA - by responsible org'!$D$14:$I$170,5,FALSE)</f>
        <v>176</v>
      </c>
      <c r="Z65" s="24">
        <f>VLOOKUP($C65,'[2]LA - by responsible org'!$D$14:$I$170,6,FALSE)</f>
        <v>5025</v>
      </c>
      <c r="AA65" s="24">
        <f>VLOOKUP($C65,'[3]LA - by responsible org'!$D$14:$I$170,3,FALSE)</f>
        <v>3454</v>
      </c>
      <c r="AB65" s="24">
        <f>VLOOKUP($C65,'[3]LA - by responsible org'!$D$14:$I$170,4,FALSE)</f>
        <v>1734</v>
      </c>
      <c r="AC65" s="24">
        <f>VLOOKUP($C65,'[3]LA - by responsible org'!$D$14:$I$170,5,FALSE)</f>
        <v>95</v>
      </c>
      <c r="AD65" s="24">
        <f>VLOOKUP($C65,'[3]LA - by responsible org'!$D$14:$I$170,6,FALSE)</f>
        <v>5283</v>
      </c>
      <c r="AE65" s="24">
        <f>VLOOKUP($C65,'[4]LA - by responsible org'!$D$14:$I$170,3,FALSE)</f>
        <v>2969</v>
      </c>
      <c r="AF65" s="24">
        <f>VLOOKUP($C65,'[4]LA - by responsible org'!$D$14:$I$170,4,FALSE)</f>
        <v>1522</v>
      </c>
      <c r="AG65" s="24">
        <f>VLOOKUP($C65,'[4]LA - by responsible org'!$D$14:$I$170,5,FALSE)</f>
        <v>216</v>
      </c>
      <c r="AH65" s="24">
        <f>VLOOKUP($C65,'[4]LA - by responsible org'!$D$14:$I$170,6,FALSE)</f>
        <v>4707</v>
      </c>
      <c r="AI65" s="24">
        <f>VLOOKUP($C65,'[5]LA - by responsible org'!$D$14:$I$170,3,FALSE)</f>
        <v>3288</v>
      </c>
      <c r="AJ65" s="24">
        <f>VLOOKUP($C65,'[5]LA - by responsible org'!$D$14:$I$170,4,FALSE)</f>
        <v>1597</v>
      </c>
      <c r="AK65" s="24">
        <f>VLOOKUP($C65,'[5]LA - by responsible org'!$D$14:$I$170,5,FALSE)</f>
        <v>171</v>
      </c>
      <c r="AL65" s="24">
        <f>VLOOKUP($C65,'[5]LA - by responsible org'!$D$14:$I$170,6,FALSE)</f>
        <v>5056</v>
      </c>
      <c r="AM65" s="24">
        <f>VLOOKUP($C65,'[6]LA - by responsible org'!$D$14:$I$170,3,FALSE)</f>
        <v>3234</v>
      </c>
      <c r="AN65" s="24">
        <f>VLOOKUP($C65,'[6]LA - by responsible org'!$D$14:$I$170,4,FALSE)</f>
        <v>1231</v>
      </c>
      <c r="AO65" s="24">
        <f>VLOOKUP($C65,'[6]LA - by responsible org'!$D$14:$I$170,5,FALSE)</f>
        <v>145</v>
      </c>
      <c r="AP65" s="24">
        <f>VLOOKUP($C65,'[6]LA - by responsible org'!$D$14:$I$170,6,FALSE)</f>
        <v>4610</v>
      </c>
      <c r="AQ65" s="5">
        <v>3001</v>
      </c>
      <c r="AR65" s="22">
        <v>1740</v>
      </c>
      <c r="AS65" s="22">
        <v>105</v>
      </c>
      <c r="AT65" s="5">
        <v>4846</v>
      </c>
      <c r="AU65">
        <f>VLOOKUP($C65,'[12]LA - by responsible org'!$D$17:$I$170,3,FALSE)</f>
        <v>2522</v>
      </c>
      <c r="AV65">
        <f>VLOOKUP($C65,'[12]LA - by responsible org'!$D$17:$I$170,4,FALSE)</f>
        <v>1619</v>
      </c>
      <c r="AW65">
        <f>VLOOKUP($C65,'[12]LA - by responsible org'!$D$17:$I$170,5,FALSE)</f>
        <v>130</v>
      </c>
      <c r="AX65">
        <f>VLOOKUP($C65,'[12]LA - by responsible org'!$D$17:$I$170,6,FALSE)</f>
        <v>4271</v>
      </c>
      <c r="AY65">
        <f>VLOOKUP($B65,'[13]LA - by responsible org'!$C$17:$I$170,4,FALSE)</f>
        <v>2506</v>
      </c>
      <c r="AZ65">
        <f>VLOOKUP($B65,'[13]LA - by responsible org'!$C$17:$I$170,5,FALSE)</f>
        <v>1476</v>
      </c>
      <c r="BA65">
        <f>VLOOKUP($B65,'[13]LA - by responsible org'!$C$17:$I$170,6,FALSE)</f>
        <v>108</v>
      </c>
      <c r="BB65">
        <f>VLOOKUP($B65,'[13]LA - by responsible org'!$C$17:$I$170,7,FALSE)</f>
        <v>4090</v>
      </c>
      <c r="BC65">
        <f>VLOOKUP($B65,'[14]LA - by responsible org'!$C$17:$I$170,4,FALSE)</f>
        <v>2868</v>
      </c>
      <c r="BD65">
        <f>VLOOKUP($B65,'[14]LA - by responsible org'!$C$17:$I$170,5,FALSE)</f>
        <v>1233</v>
      </c>
      <c r="BE65">
        <f>VLOOKUP($B65,'[14]LA - by responsible org'!$C$17:$I$170,6,FALSE)</f>
        <v>158</v>
      </c>
      <c r="BF65">
        <f>VLOOKUP($B65,'[14]LA - by responsible org'!$C$17:$I$170,7,FALSE)</f>
        <v>4259</v>
      </c>
    </row>
    <row r="66" spans="1:58" ht="15">
      <c r="A66" s="14" t="s">
        <v>426</v>
      </c>
      <c r="B66" s="14" t="s">
        <v>442</v>
      </c>
      <c r="C66" s="4" t="s">
        <v>443</v>
      </c>
      <c r="D66" s="4" t="s">
        <v>444</v>
      </c>
      <c r="E66" s="24" t="str">
        <f t="shared" si="0"/>
        <v>E06000010</v>
      </c>
      <c r="F66" s="25">
        <f>VLOOKUP(B66,'[7]FullDashboard'!$C$4:$I$156,7,FALSE)</f>
        <v>204200</v>
      </c>
      <c r="G66" s="24">
        <f>VLOOKUP($B66,'[8]LA - by responsible org'!$C$17:$I$170,4,FALSE)</f>
        <v>232</v>
      </c>
      <c r="H66" s="24">
        <f>VLOOKUP($B66,'[8]LA - by responsible org'!$C$17:$I$170,5,FALSE)</f>
        <v>263</v>
      </c>
      <c r="I66" s="24">
        <f>VLOOKUP($B66,'[8]LA - by responsible org'!$C$17:$I$170,6,FALSE)</f>
        <v>48</v>
      </c>
      <c r="J66" s="24">
        <f>VLOOKUP($B66,'[8]LA - by responsible org'!$C$17:$I$170,7,FALSE)</f>
        <v>543</v>
      </c>
      <c r="K66" s="24">
        <f>VLOOKUP($B66,'[9]LA - by responsible org'!$C$17:$I$170,4,FALSE)</f>
        <v>386</v>
      </c>
      <c r="L66" s="24">
        <f>VLOOKUP($B66,'[9]LA - by responsible org'!$C$17:$I$170,5,FALSE)</f>
        <v>282</v>
      </c>
      <c r="M66" s="24">
        <f>VLOOKUP($B66,'[9]LA - by responsible org'!$C$17:$I$170,6,FALSE)</f>
        <v>22</v>
      </c>
      <c r="N66" s="24">
        <f>VLOOKUP($B66,'[9]LA - by responsible org'!$C$17:$I$170,7,FALSE)</f>
        <v>690</v>
      </c>
      <c r="O66" s="24">
        <f>VLOOKUP($B66,'[10]LA - by responsible org'!$C$17:$I$170,4,FALSE)</f>
        <v>342</v>
      </c>
      <c r="P66" s="24">
        <f>VLOOKUP($B66,'[10]LA - by responsible org'!$C$17:$I$170,5,FALSE)</f>
        <v>373</v>
      </c>
      <c r="Q66" s="24">
        <f>VLOOKUP($B66,'[10]LA - by responsible org'!$C$17:$I$170,6,FALSE)</f>
        <v>17</v>
      </c>
      <c r="R66" s="24">
        <f>VLOOKUP($B66,'[10]LA - by responsible org'!$C$17:$I$170,7,FALSE)</f>
        <v>732</v>
      </c>
      <c r="S66" s="24">
        <f>VLOOKUP($B66,'[11]LA - by responsible org'!$C$17:$I$170,4,FALSE)</f>
        <v>493</v>
      </c>
      <c r="T66" s="24">
        <f>VLOOKUP($B66,'[11]LA - by responsible org'!$C$17:$I$170,5,FALSE)</f>
        <v>347</v>
      </c>
      <c r="U66" s="24">
        <f>VLOOKUP($B66,'[11]LA - by responsible org'!$C$17:$I$170,6,FALSE)</f>
        <v>0</v>
      </c>
      <c r="V66" s="24">
        <f>VLOOKUP($B66,'[11]LA - by responsible org'!$C$17:$I$170,7,FALSE)</f>
        <v>840</v>
      </c>
      <c r="W66" s="24">
        <f>VLOOKUP($C66,'[2]LA - by responsible org'!$D$14:$I$170,3,FALSE)</f>
        <v>195</v>
      </c>
      <c r="X66" s="24">
        <f>VLOOKUP($C66,'[2]LA - by responsible org'!$D$14:$I$170,4,FALSE)</f>
        <v>252</v>
      </c>
      <c r="Y66" s="24">
        <f>VLOOKUP($C66,'[2]LA - by responsible org'!$D$14:$I$170,5,FALSE)</f>
        <v>1</v>
      </c>
      <c r="Z66" s="24">
        <f>VLOOKUP($C66,'[2]LA - by responsible org'!$D$14:$I$170,6,FALSE)</f>
        <v>448</v>
      </c>
      <c r="AA66" s="24">
        <f>VLOOKUP($C66,'[3]LA - by responsible org'!$D$14:$I$170,3,FALSE)</f>
        <v>363</v>
      </c>
      <c r="AB66" s="24">
        <f>VLOOKUP($C66,'[3]LA - by responsible org'!$D$14:$I$170,4,FALSE)</f>
        <v>464</v>
      </c>
      <c r="AC66" s="24">
        <f>VLOOKUP($C66,'[3]LA - by responsible org'!$D$14:$I$170,5,FALSE)</f>
        <v>0</v>
      </c>
      <c r="AD66" s="24">
        <f>VLOOKUP($C66,'[3]LA - by responsible org'!$D$14:$I$170,6,FALSE)</f>
        <v>827</v>
      </c>
      <c r="AE66" s="24">
        <f>VLOOKUP($C66,'[4]LA - by responsible org'!$D$14:$I$170,3,FALSE)</f>
        <v>360</v>
      </c>
      <c r="AF66" s="24">
        <f>VLOOKUP($C66,'[4]LA - by responsible org'!$D$14:$I$170,4,FALSE)</f>
        <v>301</v>
      </c>
      <c r="AG66" s="24">
        <f>VLOOKUP($C66,'[4]LA - by responsible org'!$D$14:$I$170,5,FALSE)</f>
        <v>30</v>
      </c>
      <c r="AH66" s="24">
        <f>VLOOKUP($C66,'[4]LA - by responsible org'!$D$14:$I$170,6,FALSE)</f>
        <v>691</v>
      </c>
      <c r="AI66" s="24">
        <f>VLOOKUP($C66,'[5]LA - by responsible org'!$D$14:$I$170,3,FALSE)</f>
        <v>306</v>
      </c>
      <c r="AJ66" s="24">
        <f>VLOOKUP($C66,'[5]LA - by responsible org'!$D$14:$I$170,4,FALSE)</f>
        <v>222</v>
      </c>
      <c r="AK66" s="24">
        <f>VLOOKUP($C66,'[5]LA - by responsible org'!$D$14:$I$170,5,FALSE)</f>
        <v>0</v>
      </c>
      <c r="AL66" s="24">
        <f>VLOOKUP($C66,'[5]LA - by responsible org'!$D$14:$I$170,6,FALSE)</f>
        <v>528</v>
      </c>
      <c r="AM66" s="24">
        <f>VLOOKUP($C66,'[6]LA - by responsible org'!$D$14:$I$170,3,FALSE)</f>
        <v>335</v>
      </c>
      <c r="AN66" s="24">
        <f>VLOOKUP($C66,'[6]LA - by responsible org'!$D$14:$I$170,4,FALSE)</f>
        <v>217</v>
      </c>
      <c r="AO66" s="24">
        <f>VLOOKUP($C66,'[6]LA - by responsible org'!$D$14:$I$170,5,FALSE)</f>
        <v>39</v>
      </c>
      <c r="AP66" s="24">
        <f>VLOOKUP($C66,'[6]LA - by responsible org'!$D$14:$I$170,6,FALSE)</f>
        <v>591</v>
      </c>
      <c r="AQ66" s="5">
        <v>451</v>
      </c>
      <c r="AR66" s="22">
        <v>242</v>
      </c>
      <c r="AS66" s="22">
        <v>37</v>
      </c>
      <c r="AT66" s="5">
        <v>730</v>
      </c>
      <c r="AU66">
        <f>VLOOKUP($C66,'[12]LA - by responsible org'!$D$17:$I$170,3,FALSE)</f>
        <v>385</v>
      </c>
      <c r="AV66">
        <f>VLOOKUP($C66,'[12]LA - by responsible org'!$D$17:$I$170,4,FALSE)</f>
        <v>235</v>
      </c>
      <c r="AW66">
        <f>VLOOKUP($C66,'[12]LA - by responsible org'!$D$17:$I$170,5,FALSE)</f>
        <v>31</v>
      </c>
      <c r="AX66">
        <f>VLOOKUP($C66,'[12]LA - by responsible org'!$D$17:$I$170,6,FALSE)</f>
        <v>651</v>
      </c>
      <c r="AY66">
        <f>VLOOKUP($B66,'[13]LA - by responsible org'!$C$17:$I$170,4,FALSE)</f>
        <v>413</v>
      </c>
      <c r="AZ66">
        <f>VLOOKUP($B66,'[13]LA - by responsible org'!$C$17:$I$170,5,FALSE)</f>
        <v>356</v>
      </c>
      <c r="BA66">
        <f>VLOOKUP($B66,'[13]LA - by responsible org'!$C$17:$I$170,6,FALSE)</f>
        <v>30</v>
      </c>
      <c r="BB66">
        <f>VLOOKUP($B66,'[13]LA - by responsible org'!$C$17:$I$170,7,FALSE)</f>
        <v>799</v>
      </c>
      <c r="BC66">
        <f>VLOOKUP($B66,'[14]LA - by responsible org'!$C$17:$I$170,4,FALSE)</f>
        <v>427</v>
      </c>
      <c r="BD66">
        <f>VLOOKUP($B66,'[14]LA - by responsible org'!$C$17:$I$170,5,FALSE)</f>
        <v>479</v>
      </c>
      <c r="BE66">
        <f>VLOOKUP($B66,'[14]LA - by responsible org'!$C$17:$I$170,6,FALSE)</f>
        <v>31</v>
      </c>
      <c r="BF66">
        <f>VLOOKUP($B66,'[14]LA - by responsible org'!$C$17:$I$170,7,FALSE)</f>
        <v>937</v>
      </c>
    </row>
    <row r="67" spans="1:58" ht="15">
      <c r="A67" s="14" t="s">
        <v>72</v>
      </c>
      <c r="B67" s="14" t="s">
        <v>133</v>
      </c>
      <c r="C67" s="4" t="s">
        <v>134</v>
      </c>
      <c r="D67" s="4" t="s">
        <v>135</v>
      </c>
      <c r="E67" s="24" t="str">
        <f t="shared" si="0"/>
        <v>E09000021</v>
      </c>
      <c r="F67" s="25">
        <f>VLOOKUP(B67,'[7]FullDashboard'!$C$4:$I$156,7,FALSE)</f>
        <v>137900</v>
      </c>
      <c r="G67" s="24">
        <f>VLOOKUP($B67,'[8]LA - by responsible org'!$C$17:$I$170,4,FALSE)</f>
        <v>322</v>
      </c>
      <c r="H67" s="24">
        <f>VLOOKUP($B67,'[8]LA - by responsible org'!$C$17:$I$170,5,FALSE)</f>
        <v>169</v>
      </c>
      <c r="I67" s="24">
        <f>VLOOKUP($B67,'[8]LA - by responsible org'!$C$17:$I$170,6,FALSE)</f>
        <v>0</v>
      </c>
      <c r="J67" s="24">
        <f>VLOOKUP($B67,'[8]LA - by responsible org'!$C$17:$I$170,7,FALSE)</f>
        <v>491</v>
      </c>
      <c r="K67" s="24">
        <f>VLOOKUP($B67,'[9]LA - by responsible org'!$C$17:$I$170,4,FALSE)</f>
        <v>293</v>
      </c>
      <c r="L67" s="24">
        <f>VLOOKUP($B67,'[9]LA - by responsible org'!$C$17:$I$170,5,FALSE)</f>
        <v>171</v>
      </c>
      <c r="M67" s="24">
        <f>VLOOKUP($B67,'[9]LA - by responsible org'!$C$17:$I$170,6,FALSE)</f>
        <v>0</v>
      </c>
      <c r="N67" s="24">
        <f>VLOOKUP($B67,'[9]LA - by responsible org'!$C$17:$I$170,7,FALSE)</f>
        <v>464</v>
      </c>
      <c r="O67" s="24">
        <f>VLOOKUP($B67,'[10]LA - by responsible org'!$C$17:$I$170,4,FALSE)</f>
        <v>351</v>
      </c>
      <c r="P67" s="24">
        <f>VLOOKUP($B67,'[10]LA - by responsible org'!$C$17:$I$170,5,FALSE)</f>
        <v>130</v>
      </c>
      <c r="Q67" s="24">
        <f>VLOOKUP($B67,'[10]LA - by responsible org'!$C$17:$I$170,6,FALSE)</f>
        <v>0</v>
      </c>
      <c r="R67" s="24">
        <f>VLOOKUP($B67,'[10]LA - by responsible org'!$C$17:$I$170,7,FALSE)</f>
        <v>481</v>
      </c>
      <c r="S67" s="24">
        <f>VLOOKUP($B67,'[11]LA - by responsible org'!$C$17:$I$170,4,FALSE)</f>
        <v>425</v>
      </c>
      <c r="T67" s="24">
        <f>VLOOKUP($B67,'[11]LA - by responsible org'!$C$17:$I$170,5,FALSE)</f>
        <v>59</v>
      </c>
      <c r="U67" s="24">
        <f>VLOOKUP($B67,'[11]LA - by responsible org'!$C$17:$I$170,6,FALSE)</f>
        <v>0</v>
      </c>
      <c r="V67" s="24">
        <f>VLOOKUP($B67,'[11]LA - by responsible org'!$C$17:$I$170,7,FALSE)</f>
        <v>484</v>
      </c>
      <c r="W67" s="24">
        <f>VLOOKUP($C67,'[2]LA - by responsible org'!$D$14:$I$170,3,FALSE)</f>
        <v>286</v>
      </c>
      <c r="X67" s="24">
        <f>VLOOKUP($C67,'[2]LA - by responsible org'!$D$14:$I$170,4,FALSE)</f>
        <v>31</v>
      </c>
      <c r="Y67" s="24">
        <f>VLOOKUP($C67,'[2]LA - by responsible org'!$D$14:$I$170,5,FALSE)</f>
        <v>0</v>
      </c>
      <c r="Z67" s="24">
        <f>VLOOKUP($C67,'[2]LA - by responsible org'!$D$14:$I$170,6,FALSE)</f>
        <v>317</v>
      </c>
      <c r="AA67" s="24">
        <f>VLOOKUP($C67,'[3]LA - by responsible org'!$D$14:$I$170,3,FALSE)</f>
        <v>222</v>
      </c>
      <c r="AB67" s="24">
        <f>VLOOKUP($C67,'[3]LA - by responsible org'!$D$14:$I$170,4,FALSE)</f>
        <v>75</v>
      </c>
      <c r="AC67" s="24">
        <f>VLOOKUP($C67,'[3]LA - by responsible org'!$D$14:$I$170,5,FALSE)</f>
        <v>0</v>
      </c>
      <c r="AD67" s="24">
        <f>VLOOKUP($C67,'[3]LA - by responsible org'!$D$14:$I$170,6,FALSE)</f>
        <v>297</v>
      </c>
      <c r="AE67" s="24">
        <f>VLOOKUP($C67,'[4]LA - by responsible org'!$D$14:$I$170,3,FALSE)</f>
        <v>251</v>
      </c>
      <c r="AF67" s="24">
        <f>VLOOKUP($C67,'[4]LA - by responsible org'!$D$14:$I$170,4,FALSE)</f>
        <v>60</v>
      </c>
      <c r="AG67" s="24">
        <f>VLOOKUP($C67,'[4]LA - by responsible org'!$D$14:$I$170,5,FALSE)</f>
        <v>11</v>
      </c>
      <c r="AH67" s="24">
        <f>VLOOKUP($C67,'[4]LA - by responsible org'!$D$14:$I$170,6,FALSE)</f>
        <v>322</v>
      </c>
      <c r="AI67" s="24">
        <f>VLOOKUP($C67,'[5]LA - by responsible org'!$D$14:$I$170,3,FALSE)</f>
        <v>375</v>
      </c>
      <c r="AJ67" s="24">
        <f>VLOOKUP($C67,'[5]LA - by responsible org'!$D$14:$I$170,4,FALSE)</f>
        <v>64</v>
      </c>
      <c r="AK67" s="24">
        <f>VLOOKUP($C67,'[5]LA - by responsible org'!$D$14:$I$170,5,FALSE)</f>
        <v>8</v>
      </c>
      <c r="AL67" s="24">
        <f>VLOOKUP($C67,'[5]LA - by responsible org'!$D$14:$I$170,6,FALSE)</f>
        <v>447</v>
      </c>
      <c r="AM67" s="24">
        <f>VLOOKUP($C67,'[6]LA - by responsible org'!$D$14:$I$170,3,FALSE)</f>
        <v>266</v>
      </c>
      <c r="AN67" s="24">
        <f>VLOOKUP($C67,'[6]LA - by responsible org'!$D$14:$I$170,4,FALSE)</f>
        <v>60</v>
      </c>
      <c r="AO67" s="24">
        <f>VLOOKUP($C67,'[6]LA - by responsible org'!$D$14:$I$170,5,FALSE)</f>
        <v>0</v>
      </c>
      <c r="AP67" s="24">
        <f>VLOOKUP($C67,'[6]LA - by responsible org'!$D$14:$I$170,6,FALSE)</f>
        <v>326</v>
      </c>
      <c r="AQ67" s="5">
        <v>129</v>
      </c>
      <c r="AR67" s="22">
        <v>55</v>
      </c>
      <c r="AS67" s="22">
        <v>0</v>
      </c>
      <c r="AT67" s="5">
        <v>184</v>
      </c>
      <c r="AU67">
        <f>VLOOKUP($C67,'[12]LA - by responsible org'!$D$17:$I$170,3,FALSE)</f>
        <v>190</v>
      </c>
      <c r="AV67">
        <f>VLOOKUP($C67,'[12]LA - by responsible org'!$D$17:$I$170,4,FALSE)</f>
        <v>41</v>
      </c>
      <c r="AW67">
        <f>VLOOKUP($C67,'[12]LA - by responsible org'!$D$17:$I$170,5,FALSE)</f>
        <v>13</v>
      </c>
      <c r="AX67">
        <f>VLOOKUP($C67,'[12]LA - by responsible org'!$D$17:$I$170,6,FALSE)</f>
        <v>244</v>
      </c>
      <c r="AY67">
        <f>VLOOKUP($B67,'[13]LA - by responsible org'!$C$17:$I$170,4,FALSE)</f>
        <v>151</v>
      </c>
      <c r="AZ67">
        <f>VLOOKUP($B67,'[13]LA - by responsible org'!$C$17:$I$170,5,FALSE)</f>
        <v>25</v>
      </c>
      <c r="BA67">
        <f>VLOOKUP($B67,'[13]LA - by responsible org'!$C$17:$I$170,6,FALSE)</f>
        <v>0</v>
      </c>
      <c r="BB67">
        <f>VLOOKUP($B67,'[13]LA - by responsible org'!$C$17:$I$170,7,FALSE)</f>
        <v>176</v>
      </c>
      <c r="BC67">
        <f>VLOOKUP($B67,'[14]LA - by responsible org'!$C$17:$I$170,4,FALSE)</f>
        <v>181</v>
      </c>
      <c r="BD67">
        <f>VLOOKUP($B67,'[14]LA - by responsible org'!$C$17:$I$170,5,FALSE)</f>
        <v>26</v>
      </c>
      <c r="BE67">
        <f>VLOOKUP($B67,'[14]LA - by responsible org'!$C$17:$I$170,6,FALSE)</f>
        <v>0</v>
      </c>
      <c r="BF67">
        <f>VLOOKUP($B67,'[14]LA - by responsible org'!$C$17:$I$170,7,FALSE)</f>
        <v>207</v>
      </c>
    </row>
    <row r="68" spans="1:58" ht="15">
      <c r="A68" s="14" t="s">
        <v>426</v>
      </c>
      <c r="B68" s="14" t="s">
        <v>445</v>
      </c>
      <c r="C68" s="4" t="s">
        <v>446</v>
      </c>
      <c r="D68" s="4" t="s">
        <v>447</v>
      </c>
      <c r="E68" s="24" t="str">
        <f t="shared" si="0"/>
        <v>E08000034</v>
      </c>
      <c r="F68" s="25">
        <f>VLOOKUP(B68,'[7]FullDashboard'!$C$4:$I$156,7,FALSE)</f>
        <v>337900</v>
      </c>
      <c r="G68" s="24">
        <f>VLOOKUP($B68,'[8]LA - by responsible org'!$C$17:$I$170,4,FALSE)</f>
        <v>431</v>
      </c>
      <c r="H68" s="24">
        <f>VLOOKUP($B68,'[8]LA - by responsible org'!$C$17:$I$170,5,FALSE)</f>
        <v>158</v>
      </c>
      <c r="I68" s="24">
        <f>VLOOKUP($B68,'[8]LA - by responsible org'!$C$17:$I$170,6,FALSE)</f>
        <v>161</v>
      </c>
      <c r="J68" s="24">
        <f>VLOOKUP($B68,'[8]LA - by responsible org'!$C$17:$I$170,7,FALSE)</f>
        <v>750</v>
      </c>
      <c r="K68" s="24">
        <f>VLOOKUP($B68,'[9]LA - by responsible org'!$C$17:$I$170,4,FALSE)</f>
        <v>451</v>
      </c>
      <c r="L68" s="24">
        <f>VLOOKUP($B68,'[9]LA - by responsible org'!$C$17:$I$170,5,FALSE)</f>
        <v>95</v>
      </c>
      <c r="M68" s="24">
        <f>VLOOKUP($B68,'[9]LA - by responsible org'!$C$17:$I$170,6,FALSE)</f>
        <v>134</v>
      </c>
      <c r="N68" s="24">
        <f>VLOOKUP($B68,'[9]LA - by responsible org'!$C$17:$I$170,7,FALSE)</f>
        <v>680</v>
      </c>
      <c r="O68" s="24">
        <f>VLOOKUP($B68,'[10]LA - by responsible org'!$C$17:$I$170,4,FALSE)</f>
        <v>376</v>
      </c>
      <c r="P68" s="24">
        <f>VLOOKUP($B68,'[10]LA - by responsible org'!$C$17:$I$170,5,FALSE)</f>
        <v>105</v>
      </c>
      <c r="Q68" s="24">
        <f>VLOOKUP($B68,'[10]LA - by responsible org'!$C$17:$I$170,6,FALSE)</f>
        <v>117</v>
      </c>
      <c r="R68" s="24">
        <f>VLOOKUP($B68,'[10]LA - by responsible org'!$C$17:$I$170,7,FALSE)</f>
        <v>598</v>
      </c>
      <c r="S68" s="24">
        <f>VLOOKUP($B68,'[11]LA - by responsible org'!$C$17:$I$170,4,FALSE)</f>
        <v>368</v>
      </c>
      <c r="T68" s="24">
        <f>VLOOKUP($B68,'[11]LA - by responsible org'!$C$17:$I$170,5,FALSE)</f>
        <v>107</v>
      </c>
      <c r="U68" s="24">
        <f>VLOOKUP($B68,'[11]LA - by responsible org'!$C$17:$I$170,6,FALSE)</f>
        <v>102</v>
      </c>
      <c r="V68" s="24">
        <f>VLOOKUP($B68,'[11]LA - by responsible org'!$C$17:$I$170,7,FALSE)</f>
        <v>577</v>
      </c>
      <c r="W68" s="24">
        <f>VLOOKUP($C68,'[2]LA - by responsible org'!$D$14:$I$170,3,FALSE)</f>
        <v>535</v>
      </c>
      <c r="X68" s="24">
        <f>VLOOKUP($C68,'[2]LA - by responsible org'!$D$14:$I$170,4,FALSE)</f>
        <v>119</v>
      </c>
      <c r="Y68" s="24">
        <f>VLOOKUP($C68,'[2]LA - by responsible org'!$D$14:$I$170,5,FALSE)</f>
        <v>138</v>
      </c>
      <c r="Z68" s="24">
        <f>VLOOKUP($C68,'[2]LA - by responsible org'!$D$14:$I$170,6,FALSE)</f>
        <v>792</v>
      </c>
      <c r="AA68" s="24">
        <f>VLOOKUP($C68,'[3]LA - by responsible org'!$D$14:$I$170,3,FALSE)</f>
        <v>681</v>
      </c>
      <c r="AB68" s="24">
        <f>VLOOKUP($C68,'[3]LA - by responsible org'!$D$14:$I$170,4,FALSE)</f>
        <v>79</v>
      </c>
      <c r="AC68" s="24">
        <f>VLOOKUP($C68,'[3]LA - by responsible org'!$D$14:$I$170,5,FALSE)</f>
        <v>205</v>
      </c>
      <c r="AD68" s="24">
        <f>VLOOKUP($C68,'[3]LA - by responsible org'!$D$14:$I$170,6,FALSE)</f>
        <v>965</v>
      </c>
      <c r="AE68" s="24">
        <f>VLOOKUP($C68,'[4]LA - by responsible org'!$D$14:$I$170,3,FALSE)</f>
        <v>616</v>
      </c>
      <c r="AF68" s="24">
        <f>VLOOKUP($C68,'[4]LA - by responsible org'!$D$14:$I$170,4,FALSE)</f>
        <v>183</v>
      </c>
      <c r="AG68" s="24">
        <f>VLOOKUP($C68,'[4]LA - by responsible org'!$D$14:$I$170,5,FALSE)</f>
        <v>96</v>
      </c>
      <c r="AH68" s="24">
        <f>VLOOKUP($C68,'[4]LA - by responsible org'!$D$14:$I$170,6,FALSE)</f>
        <v>895</v>
      </c>
      <c r="AI68" s="24">
        <f>VLOOKUP($C68,'[5]LA - by responsible org'!$D$14:$I$170,3,FALSE)</f>
        <v>567</v>
      </c>
      <c r="AJ68" s="24">
        <f>VLOOKUP($C68,'[5]LA - by responsible org'!$D$14:$I$170,4,FALSE)</f>
        <v>173</v>
      </c>
      <c r="AK68" s="24">
        <f>VLOOKUP($C68,'[5]LA - by responsible org'!$D$14:$I$170,5,FALSE)</f>
        <v>121</v>
      </c>
      <c r="AL68" s="24">
        <f>VLOOKUP($C68,'[5]LA - by responsible org'!$D$14:$I$170,6,FALSE)</f>
        <v>861</v>
      </c>
      <c r="AM68" s="24">
        <f>VLOOKUP($C68,'[6]LA - by responsible org'!$D$14:$I$170,3,FALSE)</f>
        <v>486</v>
      </c>
      <c r="AN68" s="24">
        <f>VLOOKUP($C68,'[6]LA - by responsible org'!$D$14:$I$170,4,FALSE)</f>
        <v>160</v>
      </c>
      <c r="AO68" s="24">
        <f>VLOOKUP($C68,'[6]LA - by responsible org'!$D$14:$I$170,5,FALSE)</f>
        <v>37</v>
      </c>
      <c r="AP68" s="24">
        <f>VLOOKUP($C68,'[6]LA - by responsible org'!$D$14:$I$170,6,FALSE)</f>
        <v>683</v>
      </c>
      <c r="AQ68" s="5">
        <v>336</v>
      </c>
      <c r="AR68" s="22">
        <v>160</v>
      </c>
      <c r="AS68" s="22">
        <v>171</v>
      </c>
      <c r="AT68" s="5">
        <v>667</v>
      </c>
      <c r="AU68">
        <f>VLOOKUP($C68,'[12]LA - by responsible org'!$D$17:$I$170,3,FALSE)</f>
        <v>547</v>
      </c>
      <c r="AV68">
        <f>VLOOKUP($C68,'[12]LA - by responsible org'!$D$17:$I$170,4,FALSE)</f>
        <v>171</v>
      </c>
      <c r="AW68">
        <f>VLOOKUP($C68,'[12]LA - by responsible org'!$D$17:$I$170,5,FALSE)</f>
        <v>119</v>
      </c>
      <c r="AX68">
        <f>VLOOKUP($C68,'[12]LA - by responsible org'!$D$17:$I$170,6,FALSE)</f>
        <v>837</v>
      </c>
      <c r="AY68">
        <f>VLOOKUP($B68,'[13]LA - by responsible org'!$C$17:$I$170,4,FALSE)</f>
        <v>455</v>
      </c>
      <c r="AZ68">
        <f>VLOOKUP($B68,'[13]LA - by responsible org'!$C$17:$I$170,5,FALSE)</f>
        <v>210</v>
      </c>
      <c r="BA68">
        <f>VLOOKUP($B68,'[13]LA - by responsible org'!$C$17:$I$170,6,FALSE)</f>
        <v>78</v>
      </c>
      <c r="BB68">
        <f>VLOOKUP($B68,'[13]LA - by responsible org'!$C$17:$I$170,7,FALSE)</f>
        <v>743</v>
      </c>
      <c r="BC68">
        <f>VLOOKUP($B68,'[14]LA - by responsible org'!$C$17:$I$170,4,FALSE)</f>
        <v>546</v>
      </c>
      <c r="BD68">
        <f>VLOOKUP($B68,'[14]LA - by responsible org'!$C$17:$I$170,5,FALSE)</f>
        <v>193</v>
      </c>
      <c r="BE68">
        <f>VLOOKUP($B68,'[14]LA - by responsible org'!$C$17:$I$170,6,FALSE)</f>
        <v>156</v>
      </c>
      <c r="BF68">
        <f>VLOOKUP($B68,'[14]LA - by responsible org'!$C$17:$I$170,7,FALSE)</f>
        <v>895</v>
      </c>
    </row>
    <row r="69" spans="1:58" ht="15">
      <c r="A69" s="14" t="s">
        <v>209</v>
      </c>
      <c r="B69" s="14" t="s">
        <v>234</v>
      </c>
      <c r="C69" s="4" t="s">
        <v>235</v>
      </c>
      <c r="D69" s="4" t="s">
        <v>236</v>
      </c>
      <c r="E69" s="24" t="str">
        <f aca="true" t="shared" si="1" ref="E69:E132">B69</f>
        <v>E08000011</v>
      </c>
      <c r="F69" s="25">
        <f>VLOOKUP(B69,'[7]FullDashboard'!$C$4:$I$156,7,FALSE)</f>
        <v>115200</v>
      </c>
      <c r="G69" s="24">
        <f>VLOOKUP($B69,'[8]LA - by responsible org'!$C$17:$I$170,4,FALSE)</f>
        <v>336</v>
      </c>
      <c r="H69" s="24">
        <f>VLOOKUP($B69,'[8]LA - by responsible org'!$C$17:$I$170,5,FALSE)</f>
        <v>46</v>
      </c>
      <c r="I69" s="24">
        <f>VLOOKUP($B69,'[8]LA - by responsible org'!$C$17:$I$170,6,FALSE)</f>
        <v>0</v>
      </c>
      <c r="J69" s="24">
        <f>VLOOKUP($B69,'[8]LA - by responsible org'!$C$17:$I$170,7,FALSE)</f>
        <v>382</v>
      </c>
      <c r="K69" s="24">
        <f>VLOOKUP($B69,'[9]LA - by responsible org'!$C$17:$I$170,4,FALSE)</f>
        <v>291</v>
      </c>
      <c r="L69" s="24">
        <f>VLOOKUP($B69,'[9]LA - by responsible org'!$C$17:$I$170,5,FALSE)</f>
        <v>44</v>
      </c>
      <c r="M69" s="24">
        <f>VLOOKUP($B69,'[9]LA - by responsible org'!$C$17:$I$170,6,FALSE)</f>
        <v>0</v>
      </c>
      <c r="N69" s="24">
        <f>VLOOKUP($B69,'[9]LA - by responsible org'!$C$17:$I$170,7,FALSE)</f>
        <v>335</v>
      </c>
      <c r="O69" s="24">
        <f>VLOOKUP($B69,'[10]LA - by responsible org'!$C$17:$I$170,4,FALSE)</f>
        <v>267</v>
      </c>
      <c r="P69" s="24">
        <f>VLOOKUP($B69,'[10]LA - by responsible org'!$C$17:$I$170,5,FALSE)</f>
        <v>97</v>
      </c>
      <c r="Q69" s="24">
        <f>VLOOKUP($B69,'[10]LA - by responsible org'!$C$17:$I$170,6,FALSE)</f>
        <v>0</v>
      </c>
      <c r="R69" s="24">
        <f>VLOOKUP($B69,'[10]LA - by responsible org'!$C$17:$I$170,7,FALSE)</f>
        <v>364</v>
      </c>
      <c r="S69" s="24">
        <f>VLOOKUP($B69,'[11]LA - by responsible org'!$C$17:$I$170,4,FALSE)</f>
        <v>224</v>
      </c>
      <c r="T69" s="24">
        <f>VLOOKUP($B69,'[11]LA - by responsible org'!$C$17:$I$170,5,FALSE)</f>
        <v>78</v>
      </c>
      <c r="U69" s="24">
        <f>VLOOKUP($B69,'[11]LA - by responsible org'!$C$17:$I$170,6,FALSE)</f>
        <v>31</v>
      </c>
      <c r="V69" s="24">
        <f>VLOOKUP($B69,'[11]LA - by responsible org'!$C$17:$I$170,7,FALSE)</f>
        <v>333</v>
      </c>
      <c r="W69" s="24">
        <f>VLOOKUP($C69,'[2]LA - by responsible org'!$D$14:$I$170,3,FALSE)</f>
        <v>151</v>
      </c>
      <c r="X69" s="24">
        <f>VLOOKUP($C69,'[2]LA - by responsible org'!$D$14:$I$170,4,FALSE)</f>
        <v>170</v>
      </c>
      <c r="Y69" s="24">
        <f>VLOOKUP($C69,'[2]LA - by responsible org'!$D$14:$I$170,5,FALSE)</f>
        <v>28</v>
      </c>
      <c r="Z69" s="24">
        <f>VLOOKUP($C69,'[2]LA - by responsible org'!$D$14:$I$170,6,FALSE)</f>
        <v>349</v>
      </c>
      <c r="AA69" s="24">
        <f>VLOOKUP($C69,'[3]LA - by responsible org'!$D$14:$I$170,3,FALSE)</f>
        <v>179</v>
      </c>
      <c r="AB69" s="24">
        <f>VLOOKUP($C69,'[3]LA - by responsible org'!$D$14:$I$170,4,FALSE)</f>
        <v>139</v>
      </c>
      <c r="AC69" s="24">
        <f>VLOOKUP($C69,'[3]LA - by responsible org'!$D$14:$I$170,5,FALSE)</f>
        <v>59</v>
      </c>
      <c r="AD69" s="24">
        <f>VLOOKUP($C69,'[3]LA - by responsible org'!$D$14:$I$170,6,FALSE)</f>
        <v>377</v>
      </c>
      <c r="AE69" s="24">
        <f>VLOOKUP($C69,'[4]LA - by responsible org'!$D$14:$I$170,3,FALSE)</f>
        <v>235</v>
      </c>
      <c r="AF69" s="24">
        <f>VLOOKUP($C69,'[4]LA - by responsible org'!$D$14:$I$170,4,FALSE)</f>
        <v>125</v>
      </c>
      <c r="AG69" s="24">
        <f>VLOOKUP($C69,'[4]LA - by responsible org'!$D$14:$I$170,5,FALSE)</f>
        <v>77</v>
      </c>
      <c r="AH69" s="24">
        <f>VLOOKUP($C69,'[4]LA - by responsible org'!$D$14:$I$170,6,FALSE)</f>
        <v>437</v>
      </c>
      <c r="AI69" s="24">
        <f>VLOOKUP($C69,'[5]LA - by responsible org'!$D$14:$I$170,3,FALSE)</f>
        <v>232</v>
      </c>
      <c r="AJ69" s="24">
        <f>VLOOKUP($C69,'[5]LA - by responsible org'!$D$14:$I$170,4,FALSE)</f>
        <v>84</v>
      </c>
      <c r="AK69" s="24">
        <f>VLOOKUP($C69,'[5]LA - by responsible org'!$D$14:$I$170,5,FALSE)</f>
        <v>47</v>
      </c>
      <c r="AL69" s="24">
        <f>VLOOKUP($C69,'[5]LA - by responsible org'!$D$14:$I$170,6,FALSE)</f>
        <v>363</v>
      </c>
      <c r="AM69" s="24">
        <f>VLOOKUP($C69,'[6]LA - by responsible org'!$D$14:$I$170,3,FALSE)</f>
        <v>301</v>
      </c>
      <c r="AN69" s="24">
        <f>VLOOKUP($C69,'[6]LA - by responsible org'!$D$14:$I$170,4,FALSE)</f>
        <v>95</v>
      </c>
      <c r="AO69" s="24">
        <f>VLOOKUP($C69,'[6]LA - by responsible org'!$D$14:$I$170,5,FALSE)</f>
        <v>30</v>
      </c>
      <c r="AP69" s="24">
        <f>VLOOKUP($C69,'[6]LA - by responsible org'!$D$14:$I$170,6,FALSE)</f>
        <v>426</v>
      </c>
      <c r="AQ69" s="5">
        <v>349</v>
      </c>
      <c r="AR69" s="22">
        <v>63</v>
      </c>
      <c r="AS69" s="22">
        <v>31</v>
      </c>
      <c r="AT69" s="5">
        <v>443</v>
      </c>
      <c r="AU69">
        <f>VLOOKUP($C69,'[12]LA - by responsible org'!$D$17:$I$170,3,FALSE)</f>
        <v>473</v>
      </c>
      <c r="AV69">
        <f>VLOOKUP($C69,'[12]LA - by responsible org'!$D$17:$I$170,4,FALSE)</f>
        <v>114</v>
      </c>
      <c r="AW69">
        <f>VLOOKUP($C69,'[12]LA - by responsible org'!$D$17:$I$170,5,FALSE)</f>
        <v>49</v>
      </c>
      <c r="AX69">
        <f>VLOOKUP($C69,'[12]LA - by responsible org'!$D$17:$I$170,6,FALSE)</f>
        <v>636</v>
      </c>
      <c r="AY69">
        <f>VLOOKUP($B69,'[13]LA - by responsible org'!$C$17:$I$170,4,FALSE)</f>
        <v>449</v>
      </c>
      <c r="AZ69">
        <f>VLOOKUP($B69,'[13]LA - by responsible org'!$C$17:$I$170,5,FALSE)</f>
        <v>115</v>
      </c>
      <c r="BA69">
        <f>VLOOKUP($B69,'[13]LA - by responsible org'!$C$17:$I$170,6,FALSE)</f>
        <v>0</v>
      </c>
      <c r="BB69">
        <f>VLOOKUP($B69,'[13]LA - by responsible org'!$C$17:$I$170,7,FALSE)</f>
        <v>564</v>
      </c>
      <c r="BC69">
        <f>VLOOKUP($B69,'[14]LA - by responsible org'!$C$17:$I$170,4,FALSE)</f>
        <v>296</v>
      </c>
      <c r="BD69">
        <f>VLOOKUP($B69,'[14]LA - by responsible org'!$C$17:$I$170,5,FALSE)</f>
        <v>103</v>
      </c>
      <c r="BE69">
        <f>VLOOKUP($B69,'[14]LA - by responsible org'!$C$17:$I$170,6,FALSE)</f>
        <v>0</v>
      </c>
      <c r="BF69">
        <f>VLOOKUP($B69,'[14]LA - by responsible org'!$C$17:$I$170,7,FALSE)</f>
        <v>399</v>
      </c>
    </row>
    <row r="70" spans="1:58" ht="15">
      <c r="A70" s="14" t="s">
        <v>72</v>
      </c>
      <c r="B70" s="14" t="s">
        <v>136</v>
      </c>
      <c r="C70" s="4" t="s">
        <v>137</v>
      </c>
      <c r="D70" s="4" t="s">
        <v>138</v>
      </c>
      <c r="E70" s="24" t="str">
        <f t="shared" si="1"/>
        <v>E09000022</v>
      </c>
      <c r="F70" s="25">
        <f>VLOOKUP(B70,'[7]FullDashboard'!$C$4:$I$156,7,FALSE)</f>
        <v>264700</v>
      </c>
      <c r="G70" s="24">
        <f>VLOOKUP($B70,'[8]LA - by responsible org'!$C$17:$I$170,4,FALSE)</f>
        <v>430</v>
      </c>
      <c r="H70" s="24">
        <f>VLOOKUP($B70,'[8]LA - by responsible org'!$C$17:$I$170,5,FALSE)</f>
        <v>247</v>
      </c>
      <c r="I70" s="24">
        <f>VLOOKUP($B70,'[8]LA - by responsible org'!$C$17:$I$170,6,FALSE)</f>
        <v>17</v>
      </c>
      <c r="J70" s="24">
        <f>VLOOKUP($B70,'[8]LA - by responsible org'!$C$17:$I$170,7,FALSE)</f>
        <v>694</v>
      </c>
      <c r="K70" s="24">
        <f>VLOOKUP($B70,'[9]LA - by responsible org'!$C$17:$I$170,4,FALSE)</f>
        <v>283</v>
      </c>
      <c r="L70" s="24">
        <f>VLOOKUP($B70,'[9]LA - by responsible org'!$C$17:$I$170,5,FALSE)</f>
        <v>186</v>
      </c>
      <c r="M70" s="24">
        <f>VLOOKUP($B70,'[9]LA - by responsible org'!$C$17:$I$170,6,FALSE)</f>
        <v>0</v>
      </c>
      <c r="N70" s="24">
        <f>VLOOKUP($B70,'[9]LA - by responsible org'!$C$17:$I$170,7,FALSE)</f>
        <v>469</v>
      </c>
      <c r="O70" s="24">
        <f>VLOOKUP($B70,'[10]LA - by responsible org'!$C$17:$I$170,4,FALSE)</f>
        <v>429</v>
      </c>
      <c r="P70" s="24">
        <f>VLOOKUP($B70,'[10]LA - by responsible org'!$C$17:$I$170,5,FALSE)</f>
        <v>134</v>
      </c>
      <c r="Q70" s="24">
        <f>VLOOKUP($B70,'[10]LA - by responsible org'!$C$17:$I$170,6,FALSE)</f>
        <v>0</v>
      </c>
      <c r="R70" s="24">
        <f>VLOOKUP($B70,'[10]LA - by responsible org'!$C$17:$I$170,7,FALSE)</f>
        <v>563</v>
      </c>
      <c r="S70" s="24">
        <f>VLOOKUP($B70,'[11]LA - by responsible org'!$C$17:$I$170,4,FALSE)</f>
        <v>262</v>
      </c>
      <c r="T70" s="24">
        <f>VLOOKUP($B70,'[11]LA - by responsible org'!$C$17:$I$170,5,FALSE)</f>
        <v>182</v>
      </c>
      <c r="U70" s="24">
        <f>VLOOKUP($B70,'[11]LA - by responsible org'!$C$17:$I$170,6,FALSE)</f>
        <v>0</v>
      </c>
      <c r="V70" s="24">
        <f>VLOOKUP($B70,'[11]LA - by responsible org'!$C$17:$I$170,7,FALSE)</f>
        <v>444</v>
      </c>
      <c r="W70" s="24">
        <f>VLOOKUP($C70,'[2]LA - by responsible org'!$D$14:$I$170,3,FALSE)</f>
        <v>235</v>
      </c>
      <c r="X70" s="24">
        <f>VLOOKUP($C70,'[2]LA - by responsible org'!$D$14:$I$170,4,FALSE)</f>
        <v>89</v>
      </c>
      <c r="Y70" s="24">
        <f>VLOOKUP($C70,'[2]LA - by responsible org'!$D$14:$I$170,5,FALSE)</f>
        <v>28</v>
      </c>
      <c r="Z70" s="24">
        <f>VLOOKUP($C70,'[2]LA - by responsible org'!$D$14:$I$170,6,FALSE)</f>
        <v>352</v>
      </c>
      <c r="AA70" s="24">
        <f>VLOOKUP($C70,'[3]LA - by responsible org'!$D$14:$I$170,3,FALSE)</f>
        <v>391</v>
      </c>
      <c r="AB70" s="24">
        <f>VLOOKUP($C70,'[3]LA - by responsible org'!$D$14:$I$170,4,FALSE)</f>
        <v>168</v>
      </c>
      <c r="AC70" s="24">
        <f>VLOOKUP($C70,'[3]LA - by responsible org'!$D$14:$I$170,5,FALSE)</f>
        <v>31</v>
      </c>
      <c r="AD70" s="24">
        <f>VLOOKUP($C70,'[3]LA - by responsible org'!$D$14:$I$170,6,FALSE)</f>
        <v>590</v>
      </c>
      <c r="AE70" s="24">
        <f>VLOOKUP($C70,'[4]LA - by responsible org'!$D$14:$I$170,3,FALSE)</f>
        <v>358</v>
      </c>
      <c r="AF70" s="24">
        <f>VLOOKUP($C70,'[4]LA - by responsible org'!$D$14:$I$170,4,FALSE)</f>
        <v>241</v>
      </c>
      <c r="AG70" s="24">
        <f>VLOOKUP($C70,'[4]LA - by responsible org'!$D$14:$I$170,5,FALSE)</f>
        <v>30</v>
      </c>
      <c r="AH70" s="24">
        <f>VLOOKUP($C70,'[4]LA - by responsible org'!$D$14:$I$170,6,FALSE)</f>
        <v>629</v>
      </c>
      <c r="AI70" s="24">
        <f>VLOOKUP($C70,'[5]LA - by responsible org'!$D$14:$I$170,3,FALSE)</f>
        <v>458</v>
      </c>
      <c r="AJ70" s="24">
        <f>VLOOKUP($C70,'[5]LA - by responsible org'!$D$14:$I$170,4,FALSE)</f>
        <v>254</v>
      </c>
      <c r="AK70" s="24">
        <f>VLOOKUP($C70,'[5]LA - by responsible org'!$D$14:$I$170,5,FALSE)</f>
        <v>15</v>
      </c>
      <c r="AL70" s="24">
        <f>VLOOKUP($C70,'[5]LA - by responsible org'!$D$14:$I$170,6,FALSE)</f>
        <v>727</v>
      </c>
      <c r="AM70" s="24">
        <f>VLOOKUP($C70,'[6]LA - by responsible org'!$D$14:$I$170,3,FALSE)</f>
        <v>432</v>
      </c>
      <c r="AN70" s="24">
        <f>VLOOKUP($C70,'[6]LA - by responsible org'!$D$14:$I$170,4,FALSE)</f>
        <v>285</v>
      </c>
      <c r="AO70" s="24">
        <f>VLOOKUP($C70,'[6]LA - by responsible org'!$D$14:$I$170,5,FALSE)</f>
        <v>30</v>
      </c>
      <c r="AP70" s="24">
        <f>VLOOKUP($C70,'[6]LA - by responsible org'!$D$14:$I$170,6,FALSE)</f>
        <v>747</v>
      </c>
      <c r="AQ70" s="5">
        <v>417</v>
      </c>
      <c r="AR70" s="22">
        <v>217</v>
      </c>
      <c r="AS70" s="22">
        <v>31</v>
      </c>
      <c r="AT70" s="5">
        <v>665</v>
      </c>
      <c r="AU70">
        <f>VLOOKUP($C70,'[12]LA - by responsible org'!$D$17:$I$170,3,FALSE)</f>
        <v>496</v>
      </c>
      <c r="AV70">
        <f>VLOOKUP($C70,'[12]LA - by responsible org'!$D$17:$I$170,4,FALSE)</f>
        <v>164</v>
      </c>
      <c r="AW70">
        <f>VLOOKUP($C70,'[12]LA - by responsible org'!$D$17:$I$170,5,FALSE)</f>
        <v>36</v>
      </c>
      <c r="AX70">
        <f>VLOOKUP($C70,'[12]LA - by responsible org'!$D$17:$I$170,6,FALSE)</f>
        <v>696</v>
      </c>
      <c r="AY70">
        <f>VLOOKUP($B70,'[13]LA - by responsible org'!$C$17:$I$170,4,FALSE)</f>
        <v>429</v>
      </c>
      <c r="AZ70">
        <f>VLOOKUP($B70,'[13]LA - by responsible org'!$C$17:$I$170,5,FALSE)</f>
        <v>188</v>
      </c>
      <c r="BA70">
        <f>VLOOKUP($B70,'[13]LA - by responsible org'!$C$17:$I$170,6,FALSE)</f>
        <v>30</v>
      </c>
      <c r="BB70">
        <f>VLOOKUP($B70,'[13]LA - by responsible org'!$C$17:$I$170,7,FALSE)</f>
        <v>647</v>
      </c>
      <c r="BC70">
        <f>VLOOKUP($B70,'[14]LA - by responsible org'!$C$17:$I$170,4,FALSE)</f>
        <v>339</v>
      </c>
      <c r="BD70">
        <f>VLOOKUP($B70,'[14]LA - by responsible org'!$C$17:$I$170,5,FALSE)</f>
        <v>164</v>
      </c>
      <c r="BE70">
        <f>VLOOKUP($B70,'[14]LA - by responsible org'!$C$17:$I$170,6,FALSE)</f>
        <v>30</v>
      </c>
      <c r="BF70">
        <f>VLOOKUP($B70,'[14]LA - by responsible org'!$C$17:$I$170,7,FALSE)</f>
        <v>533</v>
      </c>
    </row>
    <row r="71" spans="1:58" ht="15">
      <c r="A71" s="14" t="s">
        <v>209</v>
      </c>
      <c r="B71" s="14" t="s">
        <v>237</v>
      </c>
      <c r="C71" s="4" t="s">
        <v>238</v>
      </c>
      <c r="D71" s="4" t="s">
        <v>239</v>
      </c>
      <c r="E71" s="24" t="str">
        <f t="shared" si="1"/>
        <v>E10000017</v>
      </c>
      <c r="F71" s="25">
        <f>VLOOKUP(B71,'[7]FullDashboard'!$C$4:$I$156,7,FALSE)</f>
        <v>952000</v>
      </c>
      <c r="G71" s="24">
        <f>VLOOKUP($B71,'[8]LA - by responsible org'!$C$17:$I$170,4,FALSE)</f>
        <v>3008</v>
      </c>
      <c r="H71" s="24">
        <f>VLOOKUP($B71,'[8]LA - by responsible org'!$C$17:$I$170,5,FALSE)</f>
        <v>1245</v>
      </c>
      <c r="I71" s="24">
        <f>VLOOKUP($B71,'[8]LA - by responsible org'!$C$17:$I$170,6,FALSE)</f>
        <v>448</v>
      </c>
      <c r="J71" s="24">
        <f>VLOOKUP($B71,'[8]LA - by responsible org'!$C$17:$I$170,7,FALSE)</f>
        <v>4701</v>
      </c>
      <c r="K71" s="24">
        <f>VLOOKUP($B71,'[9]LA - by responsible org'!$C$17:$I$170,4,FALSE)</f>
        <v>3145</v>
      </c>
      <c r="L71" s="24">
        <f>VLOOKUP($B71,'[9]LA - by responsible org'!$C$17:$I$170,5,FALSE)</f>
        <v>931</v>
      </c>
      <c r="M71" s="24">
        <f>VLOOKUP($B71,'[9]LA - by responsible org'!$C$17:$I$170,6,FALSE)</f>
        <v>399</v>
      </c>
      <c r="N71" s="24">
        <f>VLOOKUP($B71,'[9]LA - by responsible org'!$C$17:$I$170,7,FALSE)</f>
        <v>4475</v>
      </c>
      <c r="O71" s="24">
        <f>VLOOKUP($B71,'[10]LA - by responsible org'!$C$17:$I$170,4,FALSE)</f>
        <v>3293</v>
      </c>
      <c r="P71" s="24">
        <f>VLOOKUP($B71,'[10]LA - by responsible org'!$C$17:$I$170,5,FALSE)</f>
        <v>1316</v>
      </c>
      <c r="Q71" s="24">
        <f>VLOOKUP($B71,'[10]LA - by responsible org'!$C$17:$I$170,6,FALSE)</f>
        <v>397</v>
      </c>
      <c r="R71" s="24">
        <f>VLOOKUP($B71,'[10]LA - by responsible org'!$C$17:$I$170,7,FALSE)</f>
        <v>5006</v>
      </c>
      <c r="S71" s="24">
        <f>VLOOKUP($B71,'[11]LA - by responsible org'!$C$17:$I$170,4,FALSE)</f>
        <v>3273</v>
      </c>
      <c r="T71" s="24">
        <f>VLOOKUP($B71,'[11]LA - by responsible org'!$C$17:$I$170,5,FALSE)</f>
        <v>1322</v>
      </c>
      <c r="U71" s="24">
        <f>VLOOKUP($B71,'[11]LA - by responsible org'!$C$17:$I$170,6,FALSE)</f>
        <v>316</v>
      </c>
      <c r="V71" s="24">
        <f>VLOOKUP($B71,'[11]LA - by responsible org'!$C$17:$I$170,7,FALSE)</f>
        <v>4911</v>
      </c>
      <c r="W71" s="24">
        <f>VLOOKUP($C71,'[2]LA - by responsible org'!$D$14:$I$170,3,FALSE)</f>
        <v>1984</v>
      </c>
      <c r="X71" s="24">
        <f>VLOOKUP($C71,'[2]LA - by responsible org'!$D$14:$I$170,4,FALSE)</f>
        <v>1905</v>
      </c>
      <c r="Y71" s="24">
        <f>VLOOKUP($C71,'[2]LA - by responsible org'!$D$14:$I$170,5,FALSE)</f>
        <v>166</v>
      </c>
      <c r="Z71" s="24">
        <f>VLOOKUP($C71,'[2]LA - by responsible org'!$D$14:$I$170,6,FALSE)</f>
        <v>4055</v>
      </c>
      <c r="AA71" s="24">
        <f>VLOOKUP($C71,'[3]LA - by responsible org'!$D$14:$I$170,3,FALSE)</f>
        <v>2113</v>
      </c>
      <c r="AB71" s="24">
        <f>VLOOKUP($C71,'[3]LA - by responsible org'!$D$14:$I$170,4,FALSE)</f>
        <v>2167</v>
      </c>
      <c r="AC71" s="24">
        <f>VLOOKUP($C71,'[3]LA - by responsible org'!$D$14:$I$170,5,FALSE)</f>
        <v>285</v>
      </c>
      <c r="AD71" s="24">
        <f>VLOOKUP($C71,'[3]LA - by responsible org'!$D$14:$I$170,6,FALSE)</f>
        <v>4565</v>
      </c>
      <c r="AE71" s="24">
        <f>VLOOKUP($C71,'[4]LA - by responsible org'!$D$14:$I$170,3,FALSE)</f>
        <v>2217</v>
      </c>
      <c r="AF71" s="24">
        <f>VLOOKUP($C71,'[4]LA - by responsible org'!$D$14:$I$170,4,FALSE)</f>
        <v>2140</v>
      </c>
      <c r="AG71" s="24">
        <f>VLOOKUP($C71,'[4]LA - by responsible org'!$D$14:$I$170,5,FALSE)</f>
        <v>252</v>
      </c>
      <c r="AH71" s="24">
        <f>VLOOKUP($C71,'[4]LA - by responsible org'!$D$14:$I$170,6,FALSE)</f>
        <v>4609</v>
      </c>
      <c r="AI71" s="24">
        <f>VLOOKUP($C71,'[5]LA - by responsible org'!$D$14:$I$170,3,FALSE)</f>
        <v>2035</v>
      </c>
      <c r="AJ71" s="24">
        <f>VLOOKUP($C71,'[5]LA - by responsible org'!$D$14:$I$170,4,FALSE)</f>
        <v>2531</v>
      </c>
      <c r="AK71" s="24">
        <f>VLOOKUP($C71,'[5]LA - by responsible org'!$D$14:$I$170,5,FALSE)</f>
        <v>232</v>
      </c>
      <c r="AL71" s="24">
        <f>VLOOKUP($C71,'[5]LA - by responsible org'!$D$14:$I$170,6,FALSE)</f>
        <v>4798</v>
      </c>
      <c r="AM71" s="24">
        <f>VLOOKUP($C71,'[6]LA - by responsible org'!$D$14:$I$170,3,FALSE)</f>
        <v>1953</v>
      </c>
      <c r="AN71" s="24">
        <f>VLOOKUP($C71,'[6]LA - by responsible org'!$D$14:$I$170,4,FALSE)</f>
        <v>2436</v>
      </c>
      <c r="AO71" s="24">
        <f>VLOOKUP($C71,'[6]LA - by responsible org'!$D$14:$I$170,5,FALSE)</f>
        <v>254</v>
      </c>
      <c r="AP71" s="24">
        <f>VLOOKUP($C71,'[6]LA - by responsible org'!$D$14:$I$170,6,FALSE)</f>
        <v>4643</v>
      </c>
      <c r="AQ71" s="5">
        <v>1911</v>
      </c>
      <c r="AR71" s="22">
        <v>2824</v>
      </c>
      <c r="AS71" s="22">
        <v>162</v>
      </c>
      <c r="AT71" s="5">
        <v>4897</v>
      </c>
      <c r="AU71">
        <f>VLOOKUP($C71,'[12]LA - by responsible org'!$D$17:$I$170,3,FALSE)</f>
        <v>1780</v>
      </c>
      <c r="AV71">
        <f>VLOOKUP($C71,'[12]LA - by responsible org'!$D$17:$I$170,4,FALSE)</f>
        <v>2306</v>
      </c>
      <c r="AW71">
        <f>VLOOKUP($C71,'[12]LA - by responsible org'!$D$17:$I$170,5,FALSE)</f>
        <v>297</v>
      </c>
      <c r="AX71">
        <f>VLOOKUP($C71,'[12]LA - by responsible org'!$D$17:$I$170,6,FALSE)</f>
        <v>4383</v>
      </c>
      <c r="AY71">
        <f>VLOOKUP($B71,'[13]LA - by responsible org'!$C$17:$I$170,4,FALSE)</f>
        <v>1922</v>
      </c>
      <c r="AZ71">
        <f>VLOOKUP($B71,'[13]LA - by responsible org'!$C$17:$I$170,5,FALSE)</f>
        <v>2218</v>
      </c>
      <c r="BA71">
        <f>VLOOKUP($B71,'[13]LA - by responsible org'!$C$17:$I$170,6,FALSE)</f>
        <v>371</v>
      </c>
      <c r="BB71">
        <f>VLOOKUP($B71,'[13]LA - by responsible org'!$C$17:$I$170,7,FALSE)</f>
        <v>4511</v>
      </c>
      <c r="BC71">
        <f>VLOOKUP($B71,'[14]LA - by responsible org'!$C$17:$I$170,4,FALSE)</f>
        <v>2472</v>
      </c>
      <c r="BD71">
        <f>VLOOKUP($B71,'[14]LA - by responsible org'!$C$17:$I$170,5,FALSE)</f>
        <v>1872</v>
      </c>
      <c r="BE71">
        <f>VLOOKUP($B71,'[14]LA - by responsible org'!$C$17:$I$170,6,FALSE)</f>
        <v>365</v>
      </c>
      <c r="BF71">
        <f>VLOOKUP($B71,'[14]LA - by responsible org'!$C$17:$I$170,7,FALSE)</f>
        <v>4709</v>
      </c>
    </row>
    <row r="72" spans="1:58" ht="15">
      <c r="A72" s="14" t="s">
        <v>426</v>
      </c>
      <c r="B72" s="14" t="s">
        <v>448</v>
      </c>
      <c r="C72" s="4" t="s">
        <v>449</v>
      </c>
      <c r="D72" s="4" t="s">
        <v>450</v>
      </c>
      <c r="E72" s="24" t="str">
        <f t="shared" si="1"/>
        <v>E08000035</v>
      </c>
      <c r="F72" s="25">
        <f>VLOOKUP(B72,'[7]FullDashboard'!$C$4:$I$156,7,FALSE)</f>
        <v>616900</v>
      </c>
      <c r="G72" s="24">
        <f>VLOOKUP($B72,'[8]LA - by responsible org'!$C$17:$I$170,4,FALSE)</f>
        <v>1585</v>
      </c>
      <c r="H72" s="24">
        <f>VLOOKUP($B72,'[8]LA - by responsible org'!$C$17:$I$170,5,FALSE)</f>
        <v>644</v>
      </c>
      <c r="I72" s="24">
        <f>VLOOKUP($B72,'[8]LA - by responsible org'!$C$17:$I$170,6,FALSE)</f>
        <v>59</v>
      </c>
      <c r="J72" s="24">
        <f>VLOOKUP($B72,'[8]LA - by responsible org'!$C$17:$I$170,7,FALSE)</f>
        <v>2288</v>
      </c>
      <c r="K72" s="24">
        <f>VLOOKUP($B72,'[9]LA - by responsible org'!$C$17:$I$170,4,FALSE)</f>
        <v>1743</v>
      </c>
      <c r="L72" s="24">
        <f>VLOOKUP($B72,'[9]LA - by responsible org'!$C$17:$I$170,5,FALSE)</f>
        <v>691</v>
      </c>
      <c r="M72" s="24">
        <f>VLOOKUP($B72,'[9]LA - by responsible org'!$C$17:$I$170,6,FALSE)</f>
        <v>99</v>
      </c>
      <c r="N72" s="24">
        <f>VLOOKUP($B72,'[9]LA - by responsible org'!$C$17:$I$170,7,FALSE)</f>
        <v>2533</v>
      </c>
      <c r="O72" s="24">
        <f>VLOOKUP($B72,'[10]LA - by responsible org'!$C$17:$I$170,4,FALSE)</f>
        <v>1664</v>
      </c>
      <c r="P72" s="24">
        <f>VLOOKUP($B72,'[10]LA - by responsible org'!$C$17:$I$170,5,FALSE)</f>
        <v>632</v>
      </c>
      <c r="Q72" s="24">
        <f>VLOOKUP($B72,'[10]LA - by responsible org'!$C$17:$I$170,6,FALSE)</f>
        <v>96</v>
      </c>
      <c r="R72" s="24">
        <f>VLOOKUP($B72,'[10]LA - by responsible org'!$C$17:$I$170,7,FALSE)</f>
        <v>2392</v>
      </c>
      <c r="S72" s="24">
        <f>VLOOKUP($B72,'[11]LA - by responsible org'!$C$17:$I$170,4,FALSE)</f>
        <v>1758</v>
      </c>
      <c r="T72" s="24">
        <f>VLOOKUP($B72,'[11]LA - by responsible org'!$C$17:$I$170,5,FALSE)</f>
        <v>713</v>
      </c>
      <c r="U72" s="24">
        <f>VLOOKUP($B72,'[11]LA - by responsible org'!$C$17:$I$170,6,FALSE)</f>
        <v>112</v>
      </c>
      <c r="V72" s="24">
        <f>VLOOKUP($B72,'[11]LA - by responsible org'!$C$17:$I$170,7,FALSE)</f>
        <v>2583</v>
      </c>
      <c r="W72" s="24">
        <f>VLOOKUP($C72,'[2]LA - by responsible org'!$D$14:$I$170,3,FALSE)</f>
        <v>1616</v>
      </c>
      <c r="X72" s="24">
        <f>VLOOKUP($C72,'[2]LA - by responsible org'!$D$14:$I$170,4,FALSE)</f>
        <v>756</v>
      </c>
      <c r="Y72" s="24">
        <f>VLOOKUP($C72,'[2]LA - by responsible org'!$D$14:$I$170,5,FALSE)</f>
        <v>56</v>
      </c>
      <c r="Z72" s="24">
        <f>VLOOKUP($C72,'[2]LA - by responsible org'!$D$14:$I$170,6,FALSE)</f>
        <v>2428</v>
      </c>
      <c r="AA72" s="24">
        <f>VLOOKUP($C72,'[3]LA - by responsible org'!$D$14:$I$170,3,FALSE)</f>
        <v>1692</v>
      </c>
      <c r="AB72" s="24">
        <f>VLOOKUP($C72,'[3]LA - by responsible org'!$D$14:$I$170,4,FALSE)</f>
        <v>778</v>
      </c>
      <c r="AC72" s="24">
        <f>VLOOKUP($C72,'[3]LA - by responsible org'!$D$14:$I$170,5,FALSE)</f>
        <v>72</v>
      </c>
      <c r="AD72" s="24">
        <f>VLOOKUP($C72,'[3]LA - by responsible org'!$D$14:$I$170,6,FALSE)</f>
        <v>2542</v>
      </c>
      <c r="AE72" s="24">
        <f>VLOOKUP($C72,'[4]LA - by responsible org'!$D$14:$I$170,3,FALSE)</f>
        <v>1624</v>
      </c>
      <c r="AF72" s="24">
        <f>VLOOKUP($C72,'[4]LA - by responsible org'!$D$14:$I$170,4,FALSE)</f>
        <v>813</v>
      </c>
      <c r="AG72" s="24">
        <f>VLOOKUP($C72,'[4]LA - by responsible org'!$D$14:$I$170,5,FALSE)</f>
        <v>56</v>
      </c>
      <c r="AH72" s="24">
        <f>VLOOKUP($C72,'[4]LA - by responsible org'!$D$14:$I$170,6,FALSE)</f>
        <v>2493</v>
      </c>
      <c r="AI72" s="24">
        <f>VLOOKUP($C72,'[5]LA - by responsible org'!$D$14:$I$170,3,FALSE)</f>
        <v>1703</v>
      </c>
      <c r="AJ72" s="24">
        <f>VLOOKUP($C72,'[5]LA - by responsible org'!$D$14:$I$170,4,FALSE)</f>
        <v>859</v>
      </c>
      <c r="AK72" s="24">
        <f>VLOOKUP($C72,'[5]LA - by responsible org'!$D$14:$I$170,5,FALSE)</f>
        <v>31</v>
      </c>
      <c r="AL72" s="24">
        <f>VLOOKUP($C72,'[5]LA - by responsible org'!$D$14:$I$170,6,FALSE)</f>
        <v>2593</v>
      </c>
      <c r="AM72" s="24">
        <f>VLOOKUP($C72,'[6]LA - by responsible org'!$D$14:$I$170,3,FALSE)</f>
        <v>2216</v>
      </c>
      <c r="AN72" s="24">
        <f>VLOOKUP($C72,'[6]LA - by responsible org'!$D$14:$I$170,4,FALSE)</f>
        <v>920</v>
      </c>
      <c r="AO72" s="24">
        <f>VLOOKUP($C72,'[6]LA - by responsible org'!$D$14:$I$170,5,FALSE)</f>
        <v>60</v>
      </c>
      <c r="AP72" s="24">
        <f>VLOOKUP($C72,'[6]LA - by responsible org'!$D$14:$I$170,6,FALSE)</f>
        <v>3196</v>
      </c>
      <c r="AQ72" s="5">
        <v>1903</v>
      </c>
      <c r="AR72" s="22">
        <v>664</v>
      </c>
      <c r="AS72" s="22">
        <v>62</v>
      </c>
      <c r="AT72" s="5">
        <v>2629</v>
      </c>
      <c r="AU72">
        <f>VLOOKUP($C72,'[12]LA - by responsible org'!$D$17:$I$170,3,FALSE)</f>
        <v>1971</v>
      </c>
      <c r="AV72">
        <f>VLOOKUP($C72,'[12]LA - by responsible org'!$D$17:$I$170,4,FALSE)</f>
        <v>786</v>
      </c>
      <c r="AW72">
        <f>VLOOKUP($C72,'[12]LA - by responsible org'!$D$17:$I$170,5,FALSE)</f>
        <v>62</v>
      </c>
      <c r="AX72">
        <f>VLOOKUP($C72,'[12]LA - by responsible org'!$D$17:$I$170,6,FALSE)</f>
        <v>2819</v>
      </c>
      <c r="AY72">
        <f>VLOOKUP($B72,'[13]LA - by responsible org'!$C$17:$I$170,4,FALSE)</f>
        <v>2341</v>
      </c>
      <c r="AZ72">
        <f>VLOOKUP($B72,'[13]LA - by responsible org'!$C$17:$I$170,5,FALSE)</f>
        <v>1017</v>
      </c>
      <c r="BA72">
        <f>VLOOKUP($B72,'[13]LA - by responsible org'!$C$17:$I$170,6,FALSE)</f>
        <v>90</v>
      </c>
      <c r="BB72">
        <f>VLOOKUP($B72,'[13]LA - by responsible org'!$C$17:$I$170,7,FALSE)</f>
        <v>3448</v>
      </c>
      <c r="BC72">
        <f>VLOOKUP($B72,'[14]LA - by responsible org'!$C$17:$I$170,4,FALSE)</f>
        <v>2530</v>
      </c>
      <c r="BD72">
        <f>VLOOKUP($B72,'[14]LA - by responsible org'!$C$17:$I$170,5,FALSE)</f>
        <v>1077</v>
      </c>
      <c r="BE72">
        <f>VLOOKUP($B72,'[14]LA - by responsible org'!$C$17:$I$170,6,FALSE)</f>
        <v>145</v>
      </c>
      <c r="BF72">
        <f>VLOOKUP($B72,'[14]LA - by responsible org'!$C$17:$I$170,7,FALSE)</f>
        <v>3752</v>
      </c>
    </row>
    <row r="73" spans="1:58" ht="15">
      <c r="A73" s="14" t="s">
        <v>10</v>
      </c>
      <c r="B73" s="14" t="s">
        <v>17</v>
      </c>
      <c r="C73" s="4" t="s">
        <v>18</v>
      </c>
      <c r="D73" s="4" t="s">
        <v>19</v>
      </c>
      <c r="E73" s="24" t="str">
        <f t="shared" si="1"/>
        <v>E06000016</v>
      </c>
      <c r="F73" s="25">
        <f>VLOOKUP(B73,'[7]FullDashboard'!$C$4:$I$156,7,FALSE)</f>
        <v>265100</v>
      </c>
      <c r="G73" s="24">
        <f>VLOOKUP($B73,'[8]LA - by responsible org'!$C$17:$I$170,4,FALSE)</f>
        <v>482</v>
      </c>
      <c r="H73" s="24">
        <f>VLOOKUP($B73,'[8]LA - by responsible org'!$C$17:$I$170,5,FALSE)</f>
        <v>133</v>
      </c>
      <c r="I73" s="24">
        <f>VLOOKUP($B73,'[8]LA - by responsible org'!$C$17:$I$170,6,FALSE)</f>
        <v>341</v>
      </c>
      <c r="J73" s="24">
        <f>VLOOKUP($B73,'[8]LA - by responsible org'!$C$17:$I$170,7,FALSE)</f>
        <v>956</v>
      </c>
      <c r="K73" s="24">
        <f>VLOOKUP($B73,'[9]LA - by responsible org'!$C$17:$I$170,4,FALSE)</f>
        <v>589</v>
      </c>
      <c r="L73" s="24">
        <f>VLOOKUP($B73,'[9]LA - by responsible org'!$C$17:$I$170,5,FALSE)</f>
        <v>134</v>
      </c>
      <c r="M73" s="24">
        <f>VLOOKUP($B73,'[9]LA - by responsible org'!$C$17:$I$170,6,FALSE)</f>
        <v>325</v>
      </c>
      <c r="N73" s="24">
        <f>VLOOKUP($B73,'[9]LA - by responsible org'!$C$17:$I$170,7,FALSE)</f>
        <v>1048</v>
      </c>
      <c r="O73" s="24">
        <f>VLOOKUP($B73,'[10]LA - by responsible org'!$C$17:$I$170,4,FALSE)</f>
        <v>546</v>
      </c>
      <c r="P73" s="24">
        <f>VLOOKUP($B73,'[10]LA - by responsible org'!$C$17:$I$170,5,FALSE)</f>
        <v>103</v>
      </c>
      <c r="Q73" s="24">
        <f>VLOOKUP($B73,'[10]LA - by responsible org'!$C$17:$I$170,6,FALSE)</f>
        <v>349</v>
      </c>
      <c r="R73" s="24">
        <f>VLOOKUP($B73,'[10]LA - by responsible org'!$C$17:$I$170,7,FALSE)</f>
        <v>998</v>
      </c>
      <c r="S73" s="24">
        <f>VLOOKUP($B73,'[11]LA - by responsible org'!$C$17:$I$170,4,FALSE)</f>
        <v>667</v>
      </c>
      <c r="T73" s="24">
        <f>VLOOKUP($B73,'[11]LA - by responsible org'!$C$17:$I$170,5,FALSE)</f>
        <v>166</v>
      </c>
      <c r="U73" s="24">
        <f>VLOOKUP($B73,'[11]LA - by responsible org'!$C$17:$I$170,6,FALSE)</f>
        <v>229</v>
      </c>
      <c r="V73" s="24">
        <f>VLOOKUP($B73,'[11]LA - by responsible org'!$C$17:$I$170,7,FALSE)</f>
        <v>1062</v>
      </c>
      <c r="W73" s="24">
        <f>VLOOKUP($C73,'[2]LA - by responsible org'!$D$14:$I$170,3,FALSE)</f>
        <v>617</v>
      </c>
      <c r="X73" s="24">
        <f>VLOOKUP($C73,'[2]LA - by responsible org'!$D$14:$I$170,4,FALSE)</f>
        <v>66</v>
      </c>
      <c r="Y73" s="24">
        <f>VLOOKUP($C73,'[2]LA - by responsible org'!$D$14:$I$170,5,FALSE)</f>
        <v>221</v>
      </c>
      <c r="Z73" s="24">
        <f>VLOOKUP($C73,'[2]LA - by responsible org'!$D$14:$I$170,6,FALSE)</f>
        <v>904</v>
      </c>
      <c r="AA73" s="24">
        <f>VLOOKUP($C73,'[3]LA - by responsible org'!$D$14:$I$170,3,FALSE)</f>
        <v>729</v>
      </c>
      <c r="AB73" s="24">
        <f>VLOOKUP($C73,'[3]LA - by responsible org'!$D$14:$I$170,4,FALSE)</f>
        <v>127</v>
      </c>
      <c r="AC73" s="24">
        <f>VLOOKUP($C73,'[3]LA - by responsible org'!$D$14:$I$170,5,FALSE)</f>
        <v>337</v>
      </c>
      <c r="AD73" s="24">
        <f>VLOOKUP($C73,'[3]LA - by responsible org'!$D$14:$I$170,6,FALSE)</f>
        <v>1193</v>
      </c>
      <c r="AE73" s="24">
        <f>VLOOKUP($C73,'[4]LA - by responsible org'!$D$14:$I$170,3,FALSE)</f>
        <v>614</v>
      </c>
      <c r="AF73" s="24">
        <f>VLOOKUP($C73,'[4]LA - by responsible org'!$D$14:$I$170,4,FALSE)</f>
        <v>72</v>
      </c>
      <c r="AG73" s="24">
        <f>VLOOKUP($C73,'[4]LA - by responsible org'!$D$14:$I$170,5,FALSE)</f>
        <v>92</v>
      </c>
      <c r="AH73" s="24">
        <f>VLOOKUP($C73,'[4]LA - by responsible org'!$D$14:$I$170,6,FALSE)</f>
        <v>778</v>
      </c>
      <c r="AI73" s="24">
        <f>VLOOKUP($C73,'[5]LA - by responsible org'!$D$14:$I$170,3,FALSE)</f>
        <v>489</v>
      </c>
      <c r="AJ73" s="24">
        <f>VLOOKUP($C73,'[5]LA - by responsible org'!$D$14:$I$170,4,FALSE)</f>
        <v>79</v>
      </c>
      <c r="AK73" s="24">
        <f>VLOOKUP($C73,'[5]LA - by responsible org'!$D$14:$I$170,5,FALSE)</f>
        <v>98</v>
      </c>
      <c r="AL73" s="24">
        <f>VLOOKUP($C73,'[5]LA - by responsible org'!$D$14:$I$170,6,FALSE)</f>
        <v>666</v>
      </c>
      <c r="AM73" s="24">
        <f>VLOOKUP($C73,'[6]LA - by responsible org'!$D$14:$I$170,3,FALSE)</f>
        <v>445</v>
      </c>
      <c r="AN73" s="24">
        <f>VLOOKUP($C73,'[6]LA - by responsible org'!$D$14:$I$170,4,FALSE)</f>
        <v>114</v>
      </c>
      <c r="AO73" s="24">
        <f>VLOOKUP($C73,'[6]LA - by responsible org'!$D$14:$I$170,5,FALSE)</f>
        <v>142</v>
      </c>
      <c r="AP73" s="24">
        <f>VLOOKUP($C73,'[6]LA - by responsible org'!$D$14:$I$170,6,FALSE)</f>
        <v>701</v>
      </c>
      <c r="AQ73" s="5">
        <v>557</v>
      </c>
      <c r="AR73" s="22">
        <v>166</v>
      </c>
      <c r="AS73" s="22">
        <v>192</v>
      </c>
      <c r="AT73" s="5">
        <v>915</v>
      </c>
      <c r="AU73">
        <f>VLOOKUP($C73,'[12]LA - by responsible org'!$D$17:$I$170,3,FALSE)</f>
        <v>661</v>
      </c>
      <c r="AV73">
        <f>VLOOKUP($C73,'[12]LA - by responsible org'!$D$17:$I$170,4,FALSE)</f>
        <v>122</v>
      </c>
      <c r="AW73">
        <f>VLOOKUP($C73,'[12]LA - by responsible org'!$D$17:$I$170,5,FALSE)</f>
        <v>312</v>
      </c>
      <c r="AX73">
        <f>VLOOKUP($C73,'[12]LA - by responsible org'!$D$17:$I$170,6,FALSE)</f>
        <v>1095</v>
      </c>
      <c r="AY73">
        <f>VLOOKUP($B73,'[13]LA - by responsible org'!$C$17:$I$170,4,FALSE)</f>
        <v>538</v>
      </c>
      <c r="AZ73">
        <f>VLOOKUP($B73,'[13]LA - by responsible org'!$C$17:$I$170,5,FALSE)</f>
        <v>31</v>
      </c>
      <c r="BA73">
        <f>VLOOKUP($B73,'[13]LA - by responsible org'!$C$17:$I$170,6,FALSE)</f>
        <v>260</v>
      </c>
      <c r="BB73">
        <f>VLOOKUP($B73,'[13]LA - by responsible org'!$C$17:$I$170,7,FALSE)</f>
        <v>829</v>
      </c>
      <c r="BC73">
        <f>VLOOKUP($B73,'[14]LA - by responsible org'!$C$17:$I$170,4,FALSE)</f>
        <v>584</v>
      </c>
      <c r="BD73">
        <f>VLOOKUP($B73,'[14]LA - by responsible org'!$C$17:$I$170,5,FALSE)</f>
        <v>4</v>
      </c>
      <c r="BE73">
        <f>VLOOKUP($B73,'[14]LA - by responsible org'!$C$17:$I$170,6,FALSE)</f>
        <v>369</v>
      </c>
      <c r="BF73">
        <f>VLOOKUP($B73,'[14]LA - by responsible org'!$C$17:$I$170,7,FALSE)</f>
        <v>957</v>
      </c>
    </row>
    <row r="74" spans="1:58" ht="15">
      <c r="A74" s="14" t="s">
        <v>10</v>
      </c>
      <c r="B74" s="14" t="s">
        <v>20</v>
      </c>
      <c r="C74" s="4" t="s">
        <v>21</v>
      </c>
      <c r="D74" s="4" t="s">
        <v>22</v>
      </c>
      <c r="E74" s="24" t="str">
        <f t="shared" si="1"/>
        <v>E10000018</v>
      </c>
      <c r="F74" s="25">
        <f>VLOOKUP(B74,'[7]FullDashboard'!$C$4:$I$156,7,FALSE)</f>
        <v>546000</v>
      </c>
      <c r="G74" s="24">
        <f>VLOOKUP($B74,'[8]LA - by responsible org'!$C$17:$I$170,4,FALSE)</f>
        <v>1450</v>
      </c>
      <c r="H74" s="24">
        <f>VLOOKUP($B74,'[8]LA - by responsible org'!$C$17:$I$170,5,FALSE)</f>
        <v>259</v>
      </c>
      <c r="I74" s="24">
        <f>VLOOKUP($B74,'[8]LA - by responsible org'!$C$17:$I$170,6,FALSE)</f>
        <v>259</v>
      </c>
      <c r="J74" s="24">
        <f>VLOOKUP($B74,'[8]LA - by responsible org'!$C$17:$I$170,7,FALSE)</f>
        <v>1968</v>
      </c>
      <c r="K74" s="24">
        <f>VLOOKUP($B74,'[9]LA - by responsible org'!$C$17:$I$170,4,FALSE)</f>
        <v>1263</v>
      </c>
      <c r="L74" s="24">
        <f>VLOOKUP($B74,'[9]LA - by responsible org'!$C$17:$I$170,5,FALSE)</f>
        <v>257</v>
      </c>
      <c r="M74" s="24">
        <f>VLOOKUP($B74,'[9]LA - by responsible org'!$C$17:$I$170,6,FALSE)</f>
        <v>316</v>
      </c>
      <c r="N74" s="24">
        <f>VLOOKUP($B74,'[9]LA - by responsible org'!$C$17:$I$170,7,FALSE)</f>
        <v>1836</v>
      </c>
      <c r="O74" s="24">
        <f>VLOOKUP($B74,'[10]LA - by responsible org'!$C$17:$I$170,4,FALSE)</f>
        <v>1662</v>
      </c>
      <c r="P74" s="24">
        <f>VLOOKUP($B74,'[10]LA - by responsible org'!$C$17:$I$170,5,FALSE)</f>
        <v>319</v>
      </c>
      <c r="Q74" s="24">
        <f>VLOOKUP($B74,'[10]LA - by responsible org'!$C$17:$I$170,6,FALSE)</f>
        <v>426</v>
      </c>
      <c r="R74" s="24">
        <f>VLOOKUP($B74,'[10]LA - by responsible org'!$C$17:$I$170,7,FALSE)</f>
        <v>2407</v>
      </c>
      <c r="S74" s="24">
        <f>VLOOKUP($B74,'[11]LA - by responsible org'!$C$17:$I$170,4,FALSE)</f>
        <v>1738</v>
      </c>
      <c r="T74" s="24">
        <f>VLOOKUP($B74,'[11]LA - by responsible org'!$C$17:$I$170,5,FALSE)</f>
        <v>214</v>
      </c>
      <c r="U74" s="24">
        <f>VLOOKUP($B74,'[11]LA - by responsible org'!$C$17:$I$170,6,FALSE)</f>
        <v>309</v>
      </c>
      <c r="V74" s="24">
        <f>VLOOKUP($B74,'[11]LA - by responsible org'!$C$17:$I$170,7,FALSE)</f>
        <v>2261</v>
      </c>
      <c r="W74" s="24">
        <f>VLOOKUP($C74,'[2]LA - by responsible org'!$D$14:$I$170,3,FALSE)</f>
        <v>1464</v>
      </c>
      <c r="X74" s="24">
        <f>VLOOKUP($C74,'[2]LA - by responsible org'!$D$14:$I$170,4,FALSE)</f>
        <v>203</v>
      </c>
      <c r="Y74" s="24">
        <f>VLOOKUP($C74,'[2]LA - by responsible org'!$D$14:$I$170,5,FALSE)</f>
        <v>265</v>
      </c>
      <c r="Z74" s="24">
        <f>VLOOKUP($C74,'[2]LA - by responsible org'!$D$14:$I$170,6,FALSE)</f>
        <v>1932</v>
      </c>
      <c r="AA74" s="24">
        <f>VLOOKUP($C74,'[3]LA - by responsible org'!$D$14:$I$170,3,FALSE)</f>
        <v>1458</v>
      </c>
      <c r="AB74" s="24">
        <f>VLOOKUP($C74,'[3]LA - by responsible org'!$D$14:$I$170,4,FALSE)</f>
        <v>235</v>
      </c>
      <c r="AC74" s="24">
        <f>VLOOKUP($C74,'[3]LA - by responsible org'!$D$14:$I$170,5,FALSE)</f>
        <v>298</v>
      </c>
      <c r="AD74" s="24">
        <f>VLOOKUP($C74,'[3]LA - by responsible org'!$D$14:$I$170,6,FALSE)</f>
        <v>1991</v>
      </c>
      <c r="AE74" s="24">
        <f>VLOOKUP($C74,'[4]LA - by responsible org'!$D$14:$I$170,3,FALSE)</f>
        <v>1067</v>
      </c>
      <c r="AF74" s="24">
        <f>VLOOKUP($C74,'[4]LA - by responsible org'!$D$14:$I$170,4,FALSE)</f>
        <v>211</v>
      </c>
      <c r="AG74" s="24">
        <f>VLOOKUP($C74,'[4]LA - by responsible org'!$D$14:$I$170,5,FALSE)</f>
        <v>115</v>
      </c>
      <c r="AH74" s="24">
        <f>VLOOKUP($C74,'[4]LA - by responsible org'!$D$14:$I$170,6,FALSE)</f>
        <v>1393</v>
      </c>
      <c r="AI74" s="24">
        <f>VLOOKUP($C74,'[5]LA - by responsible org'!$D$14:$I$170,3,FALSE)</f>
        <v>1089</v>
      </c>
      <c r="AJ74" s="24">
        <f>VLOOKUP($C74,'[5]LA - by responsible org'!$D$14:$I$170,4,FALSE)</f>
        <v>248</v>
      </c>
      <c r="AK74" s="24">
        <f>VLOOKUP($C74,'[5]LA - by responsible org'!$D$14:$I$170,5,FALSE)</f>
        <v>180</v>
      </c>
      <c r="AL74" s="24">
        <f>VLOOKUP($C74,'[5]LA - by responsible org'!$D$14:$I$170,6,FALSE)</f>
        <v>1517</v>
      </c>
      <c r="AM74" s="24">
        <f>VLOOKUP($C74,'[6]LA - by responsible org'!$D$14:$I$170,3,FALSE)</f>
        <v>1216</v>
      </c>
      <c r="AN74" s="24">
        <f>VLOOKUP($C74,'[6]LA - by responsible org'!$D$14:$I$170,4,FALSE)</f>
        <v>317</v>
      </c>
      <c r="AO74" s="24">
        <f>VLOOKUP($C74,'[6]LA - by responsible org'!$D$14:$I$170,5,FALSE)</f>
        <v>206</v>
      </c>
      <c r="AP74" s="24">
        <f>VLOOKUP($C74,'[6]LA - by responsible org'!$D$14:$I$170,6,FALSE)</f>
        <v>1739</v>
      </c>
      <c r="AQ74" s="5">
        <v>1183</v>
      </c>
      <c r="AR74" s="22">
        <v>222</v>
      </c>
      <c r="AS74" s="22">
        <v>151</v>
      </c>
      <c r="AT74" s="5">
        <v>1556</v>
      </c>
      <c r="AU74">
        <f>VLOOKUP($C74,'[12]LA - by responsible org'!$D$17:$I$170,3,FALSE)</f>
        <v>1145</v>
      </c>
      <c r="AV74">
        <f>VLOOKUP($C74,'[12]LA - by responsible org'!$D$17:$I$170,4,FALSE)</f>
        <v>214</v>
      </c>
      <c r="AW74">
        <f>VLOOKUP($C74,'[12]LA - by responsible org'!$D$17:$I$170,5,FALSE)</f>
        <v>252</v>
      </c>
      <c r="AX74">
        <f>VLOOKUP($C74,'[12]LA - by responsible org'!$D$17:$I$170,6,FALSE)</f>
        <v>1611</v>
      </c>
      <c r="AY74">
        <f>VLOOKUP($B74,'[13]LA - by responsible org'!$C$17:$I$170,4,FALSE)</f>
        <v>1018</v>
      </c>
      <c r="AZ74">
        <f>VLOOKUP($B74,'[13]LA - by responsible org'!$C$17:$I$170,5,FALSE)</f>
        <v>129</v>
      </c>
      <c r="BA74">
        <f>VLOOKUP($B74,'[13]LA - by responsible org'!$C$17:$I$170,6,FALSE)</f>
        <v>284</v>
      </c>
      <c r="BB74">
        <f>VLOOKUP($B74,'[13]LA - by responsible org'!$C$17:$I$170,7,FALSE)</f>
        <v>1431</v>
      </c>
      <c r="BC74">
        <f>VLOOKUP($B74,'[14]LA - by responsible org'!$C$17:$I$170,4,FALSE)</f>
        <v>1304</v>
      </c>
      <c r="BD74">
        <f>VLOOKUP($B74,'[14]LA - by responsible org'!$C$17:$I$170,5,FALSE)</f>
        <v>354</v>
      </c>
      <c r="BE74">
        <f>VLOOKUP($B74,'[14]LA - by responsible org'!$C$17:$I$170,6,FALSE)</f>
        <v>218</v>
      </c>
      <c r="BF74">
        <f>VLOOKUP($B74,'[14]LA - by responsible org'!$C$17:$I$170,7,FALSE)</f>
        <v>1876</v>
      </c>
    </row>
    <row r="75" spans="1:58" ht="15">
      <c r="A75" s="14" t="s">
        <v>72</v>
      </c>
      <c r="B75" s="14" t="s">
        <v>139</v>
      </c>
      <c r="C75" s="4" t="s">
        <v>140</v>
      </c>
      <c r="D75" s="4" t="s">
        <v>141</v>
      </c>
      <c r="E75" s="24" t="str">
        <f t="shared" si="1"/>
        <v>E09000023</v>
      </c>
      <c r="F75" s="25">
        <f>VLOOKUP(B75,'[7]FullDashboard'!$C$4:$I$156,7,FALSE)</f>
        <v>233600</v>
      </c>
      <c r="G75" s="24">
        <f>VLOOKUP($B75,'[8]LA - by responsible org'!$C$17:$I$170,4,FALSE)</f>
        <v>392</v>
      </c>
      <c r="H75" s="24">
        <f>VLOOKUP($B75,'[8]LA - by responsible org'!$C$17:$I$170,5,FALSE)</f>
        <v>131</v>
      </c>
      <c r="I75" s="24">
        <f>VLOOKUP($B75,'[8]LA - by responsible org'!$C$17:$I$170,6,FALSE)</f>
        <v>0</v>
      </c>
      <c r="J75" s="24">
        <f>VLOOKUP($B75,'[8]LA - by responsible org'!$C$17:$I$170,7,FALSE)</f>
        <v>523</v>
      </c>
      <c r="K75" s="24">
        <f>VLOOKUP($B75,'[9]LA - by responsible org'!$C$17:$I$170,4,FALSE)</f>
        <v>432</v>
      </c>
      <c r="L75" s="24">
        <f>VLOOKUP($B75,'[9]LA - by responsible org'!$C$17:$I$170,5,FALSE)</f>
        <v>86</v>
      </c>
      <c r="M75" s="24">
        <f>VLOOKUP($B75,'[9]LA - by responsible org'!$C$17:$I$170,6,FALSE)</f>
        <v>15</v>
      </c>
      <c r="N75" s="24">
        <f>VLOOKUP($B75,'[9]LA - by responsible org'!$C$17:$I$170,7,FALSE)</f>
        <v>533</v>
      </c>
      <c r="O75" s="24">
        <f>VLOOKUP($B75,'[10]LA - by responsible org'!$C$17:$I$170,4,FALSE)</f>
        <v>321</v>
      </c>
      <c r="P75" s="24">
        <f>VLOOKUP($B75,'[10]LA - by responsible org'!$C$17:$I$170,5,FALSE)</f>
        <v>77</v>
      </c>
      <c r="Q75" s="24">
        <f>VLOOKUP($B75,'[10]LA - by responsible org'!$C$17:$I$170,6,FALSE)</f>
        <v>0</v>
      </c>
      <c r="R75" s="24">
        <f>VLOOKUP($B75,'[10]LA - by responsible org'!$C$17:$I$170,7,FALSE)</f>
        <v>398</v>
      </c>
      <c r="S75" s="24">
        <f>VLOOKUP($B75,'[11]LA - by responsible org'!$C$17:$I$170,4,FALSE)</f>
        <v>285</v>
      </c>
      <c r="T75" s="24">
        <f>VLOOKUP($B75,'[11]LA - by responsible org'!$C$17:$I$170,5,FALSE)</f>
        <v>114</v>
      </c>
      <c r="U75" s="24">
        <f>VLOOKUP($B75,'[11]LA - by responsible org'!$C$17:$I$170,6,FALSE)</f>
        <v>0</v>
      </c>
      <c r="V75" s="24">
        <f>VLOOKUP($B75,'[11]LA - by responsible org'!$C$17:$I$170,7,FALSE)</f>
        <v>399</v>
      </c>
      <c r="W75" s="24">
        <f>VLOOKUP($C75,'[2]LA - by responsible org'!$D$14:$I$170,3,FALSE)</f>
        <v>207</v>
      </c>
      <c r="X75" s="24">
        <f>VLOOKUP($C75,'[2]LA - by responsible org'!$D$14:$I$170,4,FALSE)</f>
        <v>110</v>
      </c>
      <c r="Y75" s="24">
        <f>VLOOKUP($C75,'[2]LA - by responsible org'!$D$14:$I$170,5,FALSE)</f>
        <v>17</v>
      </c>
      <c r="Z75" s="24">
        <f>VLOOKUP($C75,'[2]LA - by responsible org'!$D$14:$I$170,6,FALSE)</f>
        <v>334</v>
      </c>
      <c r="AA75" s="24">
        <f>VLOOKUP($C75,'[3]LA - by responsible org'!$D$14:$I$170,3,FALSE)</f>
        <v>288</v>
      </c>
      <c r="AB75" s="24">
        <f>VLOOKUP($C75,'[3]LA - by responsible org'!$D$14:$I$170,4,FALSE)</f>
        <v>144</v>
      </c>
      <c r="AC75" s="24">
        <f>VLOOKUP($C75,'[3]LA - by responsible org'!$D$14:$I$170,5,FALSE)</f>
        <v>16</v>
      </c>
      <c r="AD75" s="24">
        <f>VLOOKUP($C75,'[3]LA - by responsible org'!$D$14:$I$170,6,FALSE)</f>
        <v>448</v>
      </c>
      <c r="AE75" s="24">
        <f>VLOOKUP($C75,'[4]LA - by responsible org'!$D$14:$I$170,3,FALSE)</f>
        <v>264</v>
      </c>
      <c r="AF75" s="24">
        <f>VLOOKUP($C75,'[4]LA - by responsible org'!$D$14:$I$170,4,FALSE)</f>
        <v>106</v>
      </c>
      <c r="AG75" s="24">
        <f>VLOOKUP($C75,'[4]LA - by responsible org'!$D$14:$I$170,5,FALSE)</f>
        <v>0</v>
      </c>
      <c r="AH75" s="24">
        <f>VLOOKUP($C75,'[4]LA - by responsible org'!$D$14:$I$170,6,FALSE)</f>
        <v>370</v>
      </c>
      <c r="AI75" s="24">
        <f>VLOOKUP($C75,'[5]LA - by responsible org'!$D$14:$I$170,3,FALSE)</f>
        <v>146</v>
      </c>
      <c r="AJ75" s="24">
        <f>VLOOKUP($C75,'[5]LA - by responsible org'!$D$14:$I$170,4,FALSE)</f>
        <v>29</v>
      </c>
      <c r="AK75" s="24">
        <f>VLOOKUP($C75,'[5]LA - by responsible org'!$D$14:$I$170,5,FALSE)</f>
        <v>0</v>
      </c>
      <c r="AL75" s="24">
        <f>VLOOKUP($C75,'[5]LA - by responsible org'!$D$14:$I$170,6,FALSE)</f>
        <v>175</v>
      </c>
      <c r="AM75" s="24">
        <f>VLOOKUP($C75,'[6]LA - by responsible org'!$D$14:$I$170,3,FALSE)</f>
        <v>319</v>
      </c>
      <c r="AN75" s="24">
        <f>VLOOKUP($C75,'[6]LA - by responsible org'!$D$14:$I$170,4,FALSE)</f>
        <v>17</v>
      </c>
      <c r="AO75" s="24">
        <f>VLOOKUP($C75,'[6]LA - by responsible org'!$D$14:$I$170,5,FALSE)</f>
        <v>11</v>
      </c>
      <c r="AP75" s="24">
        <f>VLOOKUP($C75,'[6]LA - by responsible org'!$D$14:$I$170,6,FALSE)</f>
        <v>347</v>
      </c>
      <c r="AQ75" s="5">
        <v>312</v>
      </c>
      <c r="AR75" s="22">
        <v>29</v>
      </c>
      <c r="AS75" s="22">
        <v>9</v>
      </c>
      <c r="AT75" s="5">
        <v>350</v>
      </c>
      <c r="AU75">
        <f>VLOOKUP($C75,'[12]LA - by responsible org'!$D$17:$I$170,3,FALSE)</f>
        <v>313</v>
      </c>
      <c r="AV75">
        <f>VLOOKUP($C75,'[12]LA - by responsible org'!$D$17:$I$170,4,FALSE)</f>
        <v>194</v>
      </c>
      <c r="AW75">
        <f>VLOOKUP($C75,'[12]LA - by responsible org'!$D$17:$I$170,5,FALSE)</f>
        <v>27</v>
      </c>
      <c r="AX75">
        <f>VLOOKUP($C75,'[12]LA - by responsible org'!$D$17:$I$170,6,FALSE)</f>
        <v>534</v>
      </c>
      <c r="AY75">
        <f>VLOOKUP($B75,'[13]LA - by responsible org'!$C$17:$I$170,4,FALSE)</f>
        <v>209</v>
      </c>
      <c r="AZ75">
        <f>VLOOKUP($B75,'[13]LA - by responsible org'!$C$17:$I$170,5,FALSE)</f>
        <v>166</v>
      </c>
      <c r="BA75">
        <f>VLOOKUP($B75,'[13]LA - by responsible org'!$C$17:$I$170,6,FALSE)</f>
        <v>7</v>
      </c>
      <c r="BB75">
        <f>VLOOKUP($B75,'[13]LA - by responsible org'!$C$17:$I$170,7,FALSE)</f>
        <v>382</v>
      </c>
      <c r="BC75">
        <f>VLOOKUP($B75,'[14]LA - by responsible org'!$C$17:$I$170,4,FALSE)</f>
        <v>182</v>
      </c>
      <c r="BD75">
        <f>VLOOKUP($B75,'[14]LA - by responsible org'!$C$17:$I$170,5,FALSE)</f>
        <v>218</v>
      </c>
      <c r="BE75">
        <f>VLOOKUP($B75,'[14]LA - by responsible org'!$C$17:$I$170,6,FALSE)</f>
        <v>8</v>
      </c>
      <c r="BF75">
        <f>VLOOKUP($B75,'[14]LA - by responsible org'!$C$17:$I$170,7,FALSE)</f>
        <v>408</v>
      </c>
    </row>
    <row r="76" spans="1:58" ht="15">
      <c r="A76" s="14" t="s">
        <v>10</v>
      </c>
      <c r="B76" s="14" t="s">
        <v>23</v>
      </c>
      <c r="C76" s="4" t="s">
        <v>24</v>
      </c>
      <c r="D76" s="4" t="s">
        <v>25</v>
      </c>
      <c r="E76" s="24" t="str">
        <f t="shared" si="1"/>
        <v>E10000019</v>
      </c>
      <c r="F76" s="25">
        <f>VLOOKUP(B76,'[7]FullDashboard'!$C$4:$I$156,7,FALSE)</f>
        <v>599700</v>
      </c>
      <c r="G76" s="24">
        <f>VLOOKUP($B76,'[8]LA - by responsible org'!$C$17:$I$170,4,FALSE)</f>
        <v>2476</v>
      </c>
      <c r="H76" s="24">
        <f>VLOOKUP($B76,'[8]LA - by responsible org'!$C$17:$I$170,5,FALSE)</f>
        <v>596</v>
      </c>
      <c r="I76" s="24">
        <f>VLOOKUP($B76,'[8]LA - by responsible org'!$C$17:$I$170,6,FALSE)</f>
        <v>275</v>
      </c>
      <c r="J76" s="24">
        <f>VLOOKUP($B76,'[8]LA - by responsible org'!$C$17:$I$170,7,FALSE)</f>
        <v>3347</v>
      </c>
      <c r="K76" s="24">
        <f>VLOOKUP($B76,'[9]LA - by responsible org'!$C$17:$I$170,4,FALSE)</f>
        <v>2449</v>
      </c>
      <c r="L76" s="24">
        <f>VLOOKUP($B76,'[9]LA - by responsible org'!$C$17:$I$170,5,FALSE)</f>
        <v>467</v>
      </c>
      <c r="M76" s="24">
        <f>VLOOKUP($B76,'[9]LA - by responsible org'!$C$17:$I$170,6,FALSE)</f>
        <v>296</v>
      </c>
      <c r="N76" s="24">
        <f>VLOOKUP($B76,'[9]LA - by responsible org'!$C$17:$I$170,7,FALSE)</f>
        <v>3212</v>
      </c>
      <c r="O76" s="24">
        <f>VLOOKUP($B76,'[10]LA - by responsible org'!$C$17:$I$170,4,FALSE)</f>
        <v>2091</v>
      </c>
      <c r="P76" s="24">
        <f>VLOOKUP($B76,'[10]LA - by responsible org'!$C$17:$I$170,5,FALSE)</f>
        <v>491</v>
      </c>
      <c r="Q76" s="24">
        <f>VLOOKUP($B76,'[10]LA - by responsible org'!$C$17:$I$170,6,FALSE)</f>
        <v>362</v>
      </c>
      <c r="R76" s="24">
        <f>VLOOKUP($B76,'[10]LA - by responsible org'!$C$17:$I$170,7,FALSE)</f>
        <v>2944</v>
      </c>
      <c r="S76" s="24">
        <f>VLOOKUP($B76,'[11]LA - by responsible org'!$C$17:$I$170,4,FALSE)</f>
        <v>2060</v>
      </c>
      <c r="T76" s="24">
        <f>VLOOKUP($B76,'[11]LA - by responsible org'!$C$17:$I$170,5,FALSE)</f>
        <v>777</v>
      </c>
      <c r="U76" s="24">
        <f>VLOOKUP($B76,'[11]LA - by responsible org'!$C$17:$I$170,6,FALSE)</f>
        <v>229</v>
      </c>
      <c r="V76" s="24">
        <f>VLOOKUP($B76,'[11]LA - by responsible org'!$C$17:$I$170,7,FALSE)</f>
        <v>3066</v>
      </c>
      <c r="W76" s="24">
        <f>VLOOKUP($C76,'[2]LA - by responsible org'!$D$14:$I$170,3,FALSE)</f>
        <v>1899</v>
      </c>
      <c r="X76" s="24">
        <f>VLOOKUP($C76,'[2]LA - by responsible org'!$D$14:$I$170,4,FALSE)</f>
        <v>549</v>
      </c>
      <c r="Y76" s="24">
        <f>VLOOKUP($C76,'[2]LA - by responsible org'!$D$14:$I$170,5,FALSE)</f>
        <v>143</v>
      </c>
      <c r="Z76" s="24">
        <f>VLOOKUP($C76,'[2]LA - by responsible org'!$D$14:$I$170,6,FALSE)</f>
        <v>2591</v>
      </c>
      <c r="AA76" s="24">
        <f>VLOOKUP($C76,'[3]LA - by responsible org'!$D$14:$I$170,3,FALSE)</f>
        <v>1942</v>
      </c>
      <c r="AB76" s="24">
        <f>VLOOKUP($C76,'[3]LA - by responsible org'!$D$14:$I$170,4,FALSE)</f>
        <v>564</v>
      </c>
      <c r="AC76" s="24">
        <f>VLOOKUP($C76,'[3]LA - by responsible org'!$D$14:$I$170,5,FALSE)</f>
        <v>181</v>
      </c>
      <c r="AD76" s="24">
        <f>VLOOKUP($C76,'[3]LA - by responsible org'!$D$14:$I$170,6,FALSE)</f>
        <v>2687</v>
      </c>
      <c r="AE76" s="24">
        <f>VLOOKUP($C76,'[4]LA - by responsible org'!$D$14:$I$170,3,FALSE)</f>
        <v>1709</v>
      </c>
      <c r="AF76" s="24">
        <f>VLOOKUP($C76,'[4]LA - by responsible org'!$D$14:$I$170,4,FALSE)</f>
        <v>411</v>
      </c>
      <c r="AG76" s="24">
        <f>VLOOKUP($C76,'[4]LA - by responsible org'!$D$14:$I$170,5,FALSE)</f>
        <v>271</v>
      </c>
      <c r="AH76" s="24">
        <f>VLOOKUP($C76,'[4]LA - by responsible org'!$D$14:$I$170,6,FALSE)</f>
        <v>2391</v>
      </c>
      <c r="AI76" s="24">
        <f>VLOOKUP($C76,'[5]LA - by responsible org'!$D$14:$I$170,3,FALSE)</f>
        <v>2006</v>
      </c>
      <c r="AJ76" s="24">
        <f>VLOOKUP($C76,'[5]LA - by responsible org'!$D$14:$I$170,4,FALSE)</f>
        <v>368</v>
      </c>
      <c r="AK76" s="24">
        <f>VLOOKUP($C76,'[5]LA - by responsible org'!$D$14:$I$170,5,FALSE)</f>
        <v>330</v>
      </c>
      <c r="AL76" s="24">
        <f>VLOOKUP($C76,'[5]LA - by responsible org'!$D$14:$I$170,6,FALSE)</f>
        <v>2704</v>
      </c>
      <c r="AM76" s="24">
        <f>VLOOKUP($C76,'[6]LA - by responsible org'!$D$14:$I$170,3,FALSE)</f>
        <v>1606</v>
      </c>
      <c r="AN76" s="24">
        <f>VLOOKUP($C76,'[6]LA - by responsible org'!$D$14:$I$170,4,FALSE)</f>
        <v>315</v>
      </c>
      <c r="AO76" s="24">
        <f>VLOOKUP($C76,'[6]LA - by responsible org'!$D$14:$I$170,5,FALSE)</f>
        <v>430</v>
      </c>
      <c r="AP76" s="24">
        <f>VLOOKUP($C76,'[6]LA - by responsible org'!$D$14:$I$170,6,FALSE)</f>
        <v>2351</v>
      </c>
      <c r="AQ76" s="5">
        <v>1479</v>
      </c>
      <c r="AR76" s="22">
        <v>164</v>
      </c>
      <c r="AS76" s="22">
        <v>315</v>
      </c>
      <c r="AT76" s="5">
        <v>1958</v>
      </c>
      <c r="AU76">
        <f>VLOOKUP($C76,'[12]LA - by responsible org'!$D$17:$I$170,3,FALSE)</f>
        <v>1721</v>
      </c>
      <c r="AV76">
        <f>VLOOKUP($C76,'[12]LA - by responsible org'!$D$17:$I$170,4,FALSE)</f>
        <v>212</v>
      </c>
      <c r="AW76">
        <f>VLOOKUP($C76,'[12]LA - by responsible org'!$D$17:$I$170,5,FALSE)</f>
        <v>335</v>
      </c>
      <c r="AX76">
        <f>VLOOKUP($C76,'[12]LA - by responsible org'!$D$17:$I$170,6,FALSE)</f>
        <v>2268</v>
      </c>
      <c r="AY76">
        <f>VLOOKUP($B76,'[13]LA - by responsible org'!$C$17:$I$170,4,FALSE)</f>
        <v>1804</v>
      </c>
      <c r="AZ76">
        <f>VLOOKUP($B76,'[13]LA - by responsible org'!$C$17:$I$170,5,FALSE)</f>
        <v>201</v>
      </c>
      <c r="BA76">
        <f>VLOOKUP($B76,'[13]LA - by responsible org'!$C$17:$I$170,6,FALSE)</f>
        <v>308</v>
      </c>
      <c r="BB76">
        <f>VLOOKUP($B76,'[13]LA - by responsible org'!$C$17:$I$170,7,FALSE)</f>
        <v>2313</v>
      </c>
      <c r="BC76">
        <f>VLOOKUP($B76,'[14]LA - by responsible org'!$C$17:$I$170,4,FALSE)</f>
        <v>1822</v>
      </c>
      <c r="BD76">
        <f>VLOOKUP($B76,'[14]LA - by responsible org'!$C$17:$I$170,5,FALSE)</f>
        <v>122</v>
      </c>
      <c r="BE76">
        <f>VLOOKUP($B76,'[14]LA - by responsible org'!$C$17:$I$170,6,FALSE)</f>
        <v>319</v>
      </c>
      <c r="BF76">
        <f>VLOOKUP($B76,'[14]LA - by responsible org'!$C$17:$I$170,7,FALSE)</f>
        <v>2263</v>
      </c>
    </row>
    <row r="77" spans="1:58" ht="15">
      <c r="A77" s="14" t="s">
        <v>209</v>
      </c>
      <c r="B77" s="14" t="s">
        <v>240</v>
      </c>
      <c r="C77" s="4" t="s">
        <v>241</v>
      </c>
      <c r="D77" s="4" t="s">
        <v>242</v>
      </c>
      <c r="E77" s="24" t="str">
        <f t="shared" si="1"/>
        <v>E08000012</v>
      </c>
      <c r="F77" s="25">
        <f>VLOOKUP(B77,'[7]FullDashboard'!$C$4:$I$156,7,FALSE)</f>
        <v>392600</v>
      </c>
      <c r="G77" s="24">
        <f>VLOOKUP($B77,'[8]LA - by responsible org'!$C$17:$I$170,4,FALSE)</f>
        <v>719</v>
      </c>
      <c r="H77" s="24">
        <f>VLOOKUP($B77,'[8]LA - by responsible org'!$C$17:$I$170,5,FALSE)</f>
        <v>597</v>
      </c>
      <c r="I77" s="24">
        <f>VLOOKUP($B77,'[8]LA - by responsible org'!$C$17:$I$170,6,FALSE)</f>
        <v>93</v>
      </c>
      <c r="J77" s="24">
        <f>VLOOKUP($B77,'[8]LA - by responsible org'!$C$17:$I$170,7,FALSE)</f>
        <v>1409</v>
      </c>
      <c r="K77" s="24">
        <f>VLOOKUP($B77,'[9]LA - by responsible org'!$C$17:$I$170,4,FALSE)</f>
        <v>790</v>
      </c>
      <c r="L77" s="24">
        <f>VLOOKUP($B77,'[9]LA - by responsible org'!$C$17:$I$170,5,FALSE)</f>
        <v>496</v>
      </c>
      <c r="M77" s="24">
        <f>VLOOKUP($B77,'[9]LA - by responsible org'!$C$17:$I$170,6,FALSE)</f>
        <v>60</v>
      </c>
      <c r="N77" s="24">
        <f>VLOOKUP($B77,'[9]LA - by responsible org'!$C$17:$I$170,7,FALSE)</f>
        <v>1346</v>
      </c>
      <c r="O77" s="24">
        <f>VLOOKUP($B77,'[10]LA - by responsible org'!$C$17:$I$170,4,FALSE)</f>
        <v>1077</v>
      </c>
      <c r="P77" s="24">
        <f>VLOOKUP($B77,'[10]LA - by responsible org'!$C$17:$I$170,5,FALSE)</f>
        <v>565</v>
      </c>
      <c r="Q77" s="24">
        <f>VLOOKUP($B77,'[10]LA - by responsible org'!$C$17:$I$170,6,FALSE)</f>
        <v>62</v>
      </c>
      <c r="R77" s="24">
        <f>VLOOKUP($B77,'[10]LA - by responsible org'!$C$17:$I$170,7,FALSE)</f>
        <v>1704</v>
      </c>
      <c r="S77" s="24">
        <f>VLOOKUP($B77,'[11]LA - by responsible org'!$C$17:$I$170,4,FALSE)</f>
        <v>884</v>
      </c>
      <c r="T77" s="24">
        <f>VLOOKUP($B77,'[11]LA - by responsible org'!$C$17:$I$170,5,FALSE)</f>
        <v>562</v>
      </c>
      <c r="U77" s="24">
        <f>VLOOKUP($B77,'[11]LA - by responsible org'!$C$17:$I$170,6,FALSE)</f>
        <v>48</v>
      </c>
      <c r="V77" s="24">
        <f>VLOOKUP($B77,'[11]LA - by responsible org'!$C$17:$I$170,7,FALSE)</f>
        <v>1494</v>
      </c>
      <c r="W77" s="24">
        <f>VLOOKUP($C77,'[2]LA - by responsible org'!$D$14:$I$170,3,FALSE)</f>
        <v>753</v>
      </c>
      <c r="X77" s="24">
        <f>VLOOKUP($C77,'[2]LA - by responsible org'!$D$14:$I$170,4,FALSE)</f>
        <v>392</v>
      </c>
      <c r="Y77" s="24">
        <f>VLOOKUP($C77,'[2]LA - by responsible org'!$D$14:$I$170,5,FALSE)</f>
        <v>68</v>
      </c>
      <c r="Z77" s="24">
        <f>VLOOKUP($C77,'[2]LA - by responsible org'!$D$14:$I$170,6,FALSE)</f>
        <v>1213</v>
      </c>
      <c r="AA77" s="24">
        <f>VLOOKUP($C77,'[3]LA - by responsible org'!$D$14:$I$170,3,FALSE)</f>
        <v>865</v>
      </c>
      <c r="AB77" s="24">
        <f>VLOOKUP($C77,'[3]LA - by responsible org'!$D$14:$I$170,4,FALSE)</f>
        <v>505</v>
      </c>
      <c r="AC77" s="24">
        <f>VLOOKUP($C77,'[3]LA - by responsible org'!$D$14:$I$170,5,FALSE)</f>
        <v>95</v>
      </c>
      <c r="AD77" s="24">
        <f>VLOOKUP($C77,'[3]LA - by responsible org'!$D$14:$I$170,6,FALSE)</f>
        <v>1465</v>
      </c>
      <c r="AE77" s="24">
        <f>VLOOKUP($C77,'[4]LA - by responsible org'!$D$14:$I$170,3,FALSE)</f>
        <v>919</v>
      </c>
      <c r="AF77" s="24">
        <f>VLOOKUP($C77,'[4]LA - by responsible org'!$D$14:$I$170,4,FALSE)</f>
        <v>386</v>
      </c>
      <c r="AG77" s="24">
        <f>VLOOKUP($C77,'[4]LA - by responsible org'!$D$14:$I$170,5,FALSE)</f>
        <v>153</v>
      </c>
      <c r="AH77" s="24">
        <f>VLOOKUP($C77,'[4]LA - by responsible org'!$D$14:$I$170,6,FALSE)</f>
        <v>1458</v>
      </c>
      <c r="AI77" s="24">
        <f>VLOOKUP($C77,'[5]LA - by responsible org'!$D$14:$I$170,3,FALSE)</f>
        <v>1214</v>
      </c>
      <c r="AJ77" s="24">
        <f>VLOOKUP($C77,'[5]LA - by responsible org'!$D$14:$I$170,4,FALSE)</f>
        <v>387</v>
      </c>
      <c r="AK77" s="24">
        <f>VLOOKUP($C77,'[5]LA - by responsible org'!$D$14:$I$170,5,FALSE)</f>
        <v>68</v>
      </c>
      <c r="AL77" s="24">
        <f>VLOOKUP($C77,'[5]LA - by responsible org'!$D$14:$I$170,6,FALSE)</f>
        <v>1669</v>
      </c>
      <c r="AM77" s="24">
        <f>VLOOKUP($C77,'[6]LA - by responsible org'!$D$14:$I$170,3,FALSE)</f>
        <v>1056</v>
      </c>
      <c r="AN77" s="24">
        <f>VLOOKUP($C77,'[6]LA - by responsible org'!$D$14:$I$170,4,FALSE)</f>
        <v>656</v>
      </c>
      <c r="AO77" s="24">
        <f>VLOOKUP($C77,'[6]LA - by responsible org'!$D$14:$I$170,5,FALSE)</f>
        <v>36</v>
      </c>
      <c r="AP77" s="24">
        <f>VLOOKUP($C77,'[6]LA - by responsible org'!$D$14:$I$170,6,FALSE)</f>
        <v>1748</v>
      </c>
      <c r="AQ77" s="5">
        <v>761</v>
      </c>
      <c r="AR77" s="22">
        <v>576</v>
      </c>
      <c r="AS77" s="22">
        <v>41</v>
      </c>
      <c r="AT77" s="5">
        <v>1378</v>
      </c>
      <c r="AU77">
        <f>VLOOKUP($C77,'[12]LA - by responsible org'!$D$17:$I$170,3,FALSE)</f>
        <v>962</v>
      </c>
      <c r="AV77">
        <f>VLOOKUP($C77,'[12]LA - by responsible org'!$D$17:$I$170,4,FALSE)</f>
        <v>705</v>
      </c>
      <c r="AW77">
        <f>VLOOKUP($C77,'[12]LA - by responsible org'!$D$17:$I$170,5,FALSE)</f>
        <v>7</v>
      </c>
      <c r="AX77">
        <f>VLOOKUP($C77,'[12]LA - by responsible org'!$D$17:$I$170,6,FALSE)</f>
        <v>1674</v>
      </c>
      <c r="AY77">
        <f>VLOOKUP($B77,'[13]LA - by responsible org'!$C$17:$I$170,4,FALSE)</f>
        <v>951</v>
      </c>
      <c r="AZ77">
        <f>VLOOKUP($B77,'[13]LA - by responsible org'!$C$17:$I$170,5,FALSE)</f>
        <v>522</v>
      </c>
      <c r="BA77">
        <f>VLOOKUP($B77,'[13]LA - by responsible org'!$C$17:$I$170,6,FALSE)</f>
        <v>6</v>
      </c>
      <c r="BB77">
        <f>VLOOKUP($B77,'[13]LA - by responsible org'!$C$17:$I$170,7,FALSE)</f>
        <v>1479</v>
      </c>
      <c r="BC77">
        <f>VLOOKUP($B77,'[14]LA - by responsible org'!$C$17:$I$170,4,FALSE)</f>
        <v>1060</v>
      </c>
      <c r="BD77">
        <f>VLOOKUP($B77,'[14]LA - by responsible org'!$C$17:$I$170,5,FALSE)</f>
        <v>510</v>
      </c>
      <c r="BE77">
        <f>VLOOKUP($B77,'[14]LA - by responsible org'!$C$17:$I$170,6,FALSE)</f>
        <v>31</v>
      </c>
      <c r="BF77">
        <f>VLOOKUP($B77,'[14]LA - by responsible org'!$C$17:$I$170,7,FALSE)</f>
        <v>1601</v>
      </c>
    </row>
    <row r="78" spans="1:58" ht="15">
      <c r="A78" s="14" t="s">
        <v>38</v>
      </c>
      <c r="B78" s="14" t="s">
        <v>54</v>
      </c>
      <c r="C78" s="4" t="s">
        <v>55</v>
      </c>
      <c r="D78" s="4" t="s">
        <v>56</v>
      </c>
      <c r="E78" s="24" t="str">
        <f t="shared" si="1"/>
        <v>E06000032</v>
      </c>
      <c r="F78" s="25">
        <f>VLOOKUP(B78,'[7]FullDashboard'!$C$4:$I$156,7,FALSE)</f>
        <v>159900</v>
      </c>
      <c r="G78" s="24">
        <f>VLOOKUP($B78,'[8]LA - by responsible org'!$C$17:$I$170,4,FALSE)</f>
        <v>187</v>
      </c>
      <c r="H78" s="24">
        <f>VLOOKUP($B78,'[8]LA - by responsible org'!$C$17:$I$170,5,FALSE)</f>
        <v>73</v>
      </c>
      <c r="I78" s="24">
        <f>VLOOKUP($B78,'[8]LA - by responsible org'!$C$17:$I$170,6,FALSE)</f>
        <v>62</v>
      </c>
      <c r="J78" s="24">
        <f>VLOOKUP($B78,'[8]LA - by responsible org'!$C$17:$I$170,7,FALSE)</f>
        <v>322</v>
      </c>
      <c r="K78" s="24">
        <f>VLOOKUP($B78,'[9]LA - by responsible org'!$C$17:$I$170,4,FALSE)</f>
        <v>167</v>
      </c>
      <c r="L78" s="24">
        <f>VLOOKUP($B78,'[9]LA - by responsible org'!$C$17:$I$170,5,FALSE)</f>
        <v>0</v>
      </c>
      <c r="M78" s="24">
        <f>VLOOKUP($B78,'[9]LA - by responsible org'!$C$17:$I$170,6,FALSE)</f>
        <v>31</v>
      </c>
      <c r="N78" s="24">
        <f>VLOOKUP($B78,'[9]LA - by responsible org'!$C$17:$I$170,7,FALSE)</f>
        <v>198</v>
      </c>
      <c r="O78" s="24">
        <f>VLOOKUP($B78,'[10]LA - by responsible org'!$C$17:$I$170,4,FALSE)</f>
        <v>311</v>
      </c>
      <c r="P78" s="24">
        <f>VLOOKUP($B78,'[10]LA - by responsible org'!$C$17:$I$170,5,FALSE)</f>
        <v>16</v>
      </c>
      <c r="Q78" s="24">
        <f>VLOOKUP($B78,'[10]LA - by responsible org'!$C$17:$I$170,6,FALSE)</f>
        <v>17</v>
      </c>
      <c r="R78" s="24">
        <f>VLOOKUP($B78,'[10]LA - by responsible org'!$C$17:$I$170,7,FALSE)</f>
        <v>344</v>
      </c>
      <c r="S78" s="24">
        <f>VLOOKUP($B78,'[11]LA - by responsible org'!$C$17:$I$170,4,FALSE)</f>
        <v>203</v>
      </c>
      <c r="T78" s="24">
        <f>VLOOKUP($B78,'[11]LA - by responsible org'!$C$17:$I$170,5,FALSE)</f>
        <v>44</v>
      </c>
      <c r="U78" s="24">
        <f>VLOOKUP($B78,'[11]LA - by responsible org'!$C$17:$I$170,6,FALSE)</f>
        <v>19</v>
      </c>
      <c r="V78" s="24">
        <f>VLOOKUP($B78,'[11]LA - by responsible org'!$C$17:$I$170,7,FALSE)</f>
        <v>266</v>
      </c>
      <c r="W78" s="24">
        <f>VLOOKUP($C78,'[2]LA - by responsible org'!$D$14:$I$170,3,FALSE)</f>
        <v>141</v>
      </c>
      <c r="X78" s="24">
        <f>VLOOKUP($C78,'[2]LA - by responsible org'!$D$14:$I$170,4,FALSE)</f>
        <v>22</v>
      </c>
      <c r="Y78" s="24">
        <f>VLOOKUP($C78,'[2]LA - by responsible org'!$D$14:$I$170,5,FALSE)</f>
        <v>0</v>
      </c>
      <c r="Z78" s="24">
        <f>VLOOKUP($C78,'[2]LA - by responsible org'!$D$14:$I$170,6,FALSE)</f>
        <v>163</v>
      </c>
      <c r="AA78" s="24">
        <f>VLOOKUP($C78,'[3]LA - by responsible org'!$D$14:$I$170,3,FALSE)</f>
        <v>91</v>
      </c>
      <c r="AB78" s="24">
        <f>VLOOKUP($C78,'[3]LA - by responsible org'!$D$14:$I$170,4,FALSE)</f>
        <v>2</v>
      </c>
      <c r="AC78" s="24">
        <f>VLOOKUP($C78,'[3]LA - by responsible org'!$D$14:$I$170,5,FALSE)</f>
        <v>0</v>
      </c>
      <c r="AD78" s="24">
        <f>VLOOKUP($C78,'[3]LA - by responsible org'!$D$14:$I$170,6,FALSE)</f>
        <v>93</v>
      </c>
      <c r="AE78" s="24">
        <f>VLOOKUP($C78,'[4]LA - by responsible org'!$D$14:$I$170,3,FALSE)</f>
        <v>136</v>
      </c>
      <c r="AF78" s="24">
        <f>VLOOKUP($C78,'[4]LA - by responsible org'!$D$14:$I$170,4,FALSE)</f>
        <v>1</v>
      </c>
      <c r="AG78" s="24">
        <f>VLOOKUP($C78,'[4]LA - by responsible org'!$D$14:$I$170,5,FALSE)</f>
        <v>0</v>
      </c>
      <c r="AH78" s="24">
        <f>VLOOKUP($C78,'[4]LA - by responsible org'!$D$14:$I$170,6,FALSE)</f>
        <v>137</v>
      </c>
      <c r="AI78" s="24">
        <f>VLOOKUP($C78,'[5]LA - by responsible org'!$D$14:$I$170,3,FALSE)</f>
        <v>107</v>
      </c>
      <c r="AJ78" s="24">
        <f>VLOOKUP($C78,'[5]LA - by responsible org'!$D$14:$I$170,4,FALSE)</f>
        <v>5</v>
      </c>
      <c r="AK78" s="24">
        <f>VLOOKUP($C78,'[5]LA - by responsible org'!$D$14:$I$170,5,FALSE)</f>
        <v>56</v>
      </c>
      <c r="AL78" s="24">
        <f>VLOOKUP($C78,'[5]LA - by responsible org'!$D$14:$I$170,6,FALSE)</f>
        <v>168</v>
      </c>
      <c r="AM78" s="24">
        <f>VLOOKUP($C78,'[6]LA - by responsible org'!$D$14:$I$170,3,FALSE)</f>
        <v>73</v>
      </c>
      <c r="AN78" s="24">
        <f>VLOOKUP($C78,'[6]LA - by responsible org'!$D$14:$I$170,4,FALSE)</f>
        <v>15</v>
      </c>
      <c r="AO78" s="24">
        <f>VLOOKUP($C78,'[6]LA - by responsible org'!$D$14:$I$170,5,FALSE)</f>
        <v>60</v>
      </c>
      <c r="AP78" s="24">
        <f>VLOOKUP($C78,'[6]LA - by responsible org'!$D$14:$I$170,6,FALSE)</f>
        <v>148</v>
      </c>
      <c r="AQ78" s="5">
        <v>635</v>
      </c>
      <c r="AR78" s="22">
        <v>8</v>
      </c>
      <c r="AS78" s="22">
        <v>66</v>
      </c>
      <c r="AT78" s="5">
        <v>709</v>
      </c>
      <c r="AU78">
        <f>VLOOKUP($C78,'[12]LA - by responsible org'!$D$17:$I$170,3,FALSE)</f>
        <v>242</v>
      </c>
      <c r="AV78">
        <f>VLOOKUP($C78,'[12]LA - by responsible org'!$D$17:$I$170,4,FALSE)</f>
        <v>0</v>
      </c>
      <c r="AW78">
        <f>VLOOKUP($C78,'[12]LA - by responsible org'!$D$17:$I$170,5,FALSE)</f>
        <v>64</v>
      </c>
      <c r="AX78">
        <f>VLOOKUP($C78,'[12]LA - by responsible org'!$D$17:$I$170,6,FALSE)</f>
        <v>306</v>
      </c>
      <c r="AY78">
        <f>VLOOKUP($B78,'[13]LA - by responsible org'!$C$17:$I$170,4,FALSE)</f>
        <v>193</v>
      </c>
      <c r="AZ78">
        <f>VLOOKUP($B78,'[13]LA - by responsible org'!$C$17:$I$170,5,FALSE)</f>
        <v>11</v>
      </c>
      <c r="BA78">
        <f>VLOOKUP($B78,'[13]LA - by responsible org'!$C$17:$I$170,6,FALSE)</f>
        <v>73</v>
      </c>
      <c r="BB78">
        <f>VLOOKUP($B78,'[13]LA - by responsible org'!$C$17:$I$170,7,FALSE)</f>
        <v>277</v>
      </c>
      <c r="BC78">
        <f>VLOOKUP($B78,'[14]LA - by responsible org'!$C$17:$I$170,4,FALSE)</f>
        <v>103</v>
      </c>
      <c r="BD78">
        <f>VLOOKUP($B78,'[14]LA - by responsible org'!$C$17:$I$170,5,FALSE)</f>
        <v>13</v>
      </c>
      <c r="BE78">
        <f>VLOOKUP($B78,'[14]LA - by responsible org'!$C$17:$I$170,6,FALSE)</f>
        <v>14</v>
      </c>
      <c r="BF78">
        <f>VLOOKUP($B78,'[14]LA - by responsible org'!$C$17:$I$170,7,FALSE)</f>
        <v>130</v>
      </c>
    </row>
    <row r="79" spans="1:58" ht="15">
      <c r="A79" s="14" t="s">
        <v>209</v>
      </c>
      <c r="B79" s="14" t="s">
        <v>243</v>
      </c>
      <c r="C79" s="4" t="s">
        <v>244</v>
      </c>
      <c r="D79" s="4" t="s">
        <v>245</v>
      </c>
      <c r="E79" s="24" t="str">
        <f t="shared" si="1"/>
        <v>E08000003</v>
      </c>
      <c r="F79" s="25">
        <f>VLOOKUP(B79,'[7]FullDashboard'!$C$4:$I$156,7,FALSE)</f>
        <v>421400</v>
      </c>
      <c r="G79" s="24">
        <f>VLOOKUP($B79,'[8]LA - by responsible org'!$C$17:$I$170,4,FALSE)</f>
        <v>974</v>
      </c>
      <c r="H79" s="24">
        <f>VLOOKUP($B79,'[8]LA - by responsible org'!$C$17:$I$170,5,FALSE)</f>
        <v>868</v>
      </c>
      <c r="I79" s="24">
        <f>VLOOKUP($B79,'[8]LA - by responsible org'!$C$17:$I$170,6,FALSE)</f>
        <v>113</v>
      </c>
      <c r="J79" s="24">
        <f>VLOOKUP($B79,'[8]LA - by responsible org'!$C$17:$I$170,7,FALSE)</f>
        <v>1955</v>
      </c>
      <c r="K79" s="24">
        <f>VLOOKUP($B79,'[9]LA - by responsible org'!$C$17:$I$170,4,FALSE)</f>
        <v>880</v>
      </c>
      <c r="L79" s="24">
        <f>VLOOKUP($B79,'[9]LA - by responsible org'!$C$17:$I$170,5,FALSE)</f>
        <v>897</v>
      </c>
      <c r="M79" s="24">
        <f>VLOOKUP($B79,'[9]LA - by responsible org'!$C$17:$I$170,6,FALSE)</f>
        <v>172</v>
      </c>
      <c r="N79" s="24">
        <f>VLOOKUP($B79,'[9]LA - by responsible org'!$C$17:$I$170,7,FALSE)</f>
        <v>1949</v>
      </c>
      <c r="O79" s="24">
        <f>VLOOKUP($B79,'[10]LA - by responsible org'!$C$17:$I$170,4,FALSE)</f>
        <v>855</v>
      </c>
      <c r="P79" s="24">
        <f>VLOOKUP($B79,'[10]LA - by responsible org'!$C$17:$I$170,5,FALSE)</f>
        <v>951</v>
      </c>
      <c r="Q79" s="24">
        <f>VLOOKUP($B79,'[10]LA - by responsible org'!$C$17:$I$170,6,FALSE)</f>
        <v>186</v>
      </c>
      <c r="R79" s="24">
        <f>VLOOKUP($B79,'[10]LA - by responsible org'!$C$17:$I$170,7,FALSE)</f>
        <v>1992</v>
      </c>
      <c r="S79" s="24">
        <f>VLOOKUP($B79,'[11]LA - by responsible org'!$C$17:$I$170,4,FALSE)</f>
        <v>1079</v>
      </c>
      <c r="T79" s="24">
        <f>VLOOKUP($B79,'[11]LA - by responsible org'!$C$17:$I$170,5,FALSE)</f>
        <v>1055</v>
      </c>
      <c r="U79" s="24">
        <f>VLOOKUP($B79,'[11]LA - by responsible org'!$C$17:$I$170,6,FALSE)</f>
        <v>202</v>
      </c>
      <c r="V79" s="24">
        <f>VLOOKUP($B79,'[11]LA - by responsible org'!$C$17:$I$170,7,FALSE)</f>
        <v>2336</v>
      </c>
      <c r="W79" s="24">
        <f>VLOOKUP($C79,'[2]LA - by responsible org'!$D$14:$I$170,3,FALSE)</f>
        <v>1137</v>
      </c>
      <c r="X79" s="24">
        <f>VLOOKUP($C79,'[2]LA - by responsible org'!$D$14:$I$170,4,FALSE)</f>
        <v>1360</v>
      </c>
      <c r="Y79" s="24">
        <f>VLOOKUP($C79,'[2]LA - by responsible org'!$D$14:$I$170,5,FALSE)</f>
        <v>113</v>
      </c>
      <c r="Z79" s="24">
        <f>VLOOKUP($C79,'[2]LA - by responsible org'!$D$14:$I$170,6,FALSE)</f>
        <v>2610</v>
      </c>
      <c r="AA79" s="24">
        <f>VLOOKUP($C79,'[3]LA - by responsible org'!$D$14:$I$170,3,FALSE)</f>
        <v>972</v>
      </c>
      <c r="AB79" s="24">
        <f>VLOOKUP($C79,'[3]LA - by responsible org'!$D$14:$I$170,4,FALSE)</f>
        <v>1063</v>
      </c>
      <c r="AC79" s="24">
        <f>VLOOKUP($C79,'[3]LA - by responsible org'!$D$14:$I$170,5,FALSE)</f>
        <v>100</v>
      </c>
      <c r="AD79" s="24">
        <f>VLOOKUP($C79,'[3]LA - by responsible org'!$D$14:$I$170,6,FALSE)</f>
        <v>2135</v>
      </c>
      <c r="AE79" s="24">
        <f>VLOOKUP($C79,'[4]LA - by responsible org'!$D$14:$I$170,3,FALSE)</f>
        <v>687</v>
      </c>
      <c r="AF79" s="24">
        <f>VLOOKUP($C79,'[4]LA - by responsible org'!$D$14:$I$170,4,FALSE)</f>
        <v>1004</v>
      </c>
      <c r="AG79" s="24">
        <f>VLOOKUP($C79,'[4]LA - by responsible org'!$D$14:$I$170,5,FALSE)</f>
        <v>68</v>
      </c>
      <c r="AH79" s="24">
        <f>VLOOKUP($C79,'[4]LA - by responsible org'!$D$14:$I$170,6,FALSE)</f>
        <v>1759</v>
      </c>
      <c r="AI79" s="24">
        <f>VLOOKUP($C79,'[5]LA - by responsible org'!$D$14:$I$170,3,FALSE)</f>
        <v>941</v>
      </c>
      <c r="AJ79" s="24">
        <f>VLOOKUP($C79,'[5]LA - by responsible org'!$D$14:$I$170,4,FALSE)</f>
        <v>794</v>
      </c>
      <c r="AK79" s="24">
        <f>VLOOKUP($C79,'[5]LA - by responsible org'!$D$14:$I$170,5,FALSE)</f>
        <v>5</v>
      </c>
      <c r="AL79" s="24">
        <f>VLOOKUP($C79,'[5]LA - by responsible org'!$D$14:$I$170,6,FALSE)</f>
        <v>1740</v>
      </c>
      <c r="AM79" s="24">
        <f>VLOOKUP($C79,'[6]LA - by responsible org'!$D$14:$I$170,3,FALSE)</f>
        <v>1105</v>
      </c>
      <c r="AN79" s="24">
        <f>VLOOKUP($C79,'[6]LA - by responsible org'!$D$14:$I$170,4,FALSE)</f>
        <v>843</v>
      </c>
      <c r="AO79" s="24">
        <f>VLOOKUP($C79,'[6]LA - by responsible org'!$D$14:$I$170,5,FALSE)</f>
        <v>60</v>
      </c>
      <c r="AP79" s="24">
        <f>VLOOKUP($C79,'[6]LA - by responsible org'!$D$14:$I$170,6,FALSE)</f>
        <v>2008</v>
      </c>
      <c r="AQ79" s="5">
        <v>965</v>
      </c>
      <c r="AR79" s="22">
        <v>754</v>
      </c>
      <c r="AS79" s="22">
        <v>62</v>
      </c>
      <c r="AT79" s="5">
        <v>1781</v>
      </c>
      <c r="AU79">
        <f>VLOOKUP($C79,'[12]LA - by responsible org'!$D$17:$I$170,3,FALSE)</f>
        <v>1054</v>
      </c>
      <c r="AV79">
        <f>VLOOKUP($C79,'[12]LA - by responsible org'!$D$17:$I$170,4,FALSE)</f>
        <v>992</v>
      </c>
      <c r="AW79">
        <f>VLOOKUP($C79,'[12]LA - by responsible org'!$D$17:$I$170,5,FALSE)</f>
        <v>87</v>
      </c>
      <c r="AX79">
        <f>VLOOKUP($C79,'[12]LA - by responsible org'!$D$17:$I$170,6,FALSE)</f>
        <v>2133</v>
      </c>
      <c r="AY79">
        <f>VLOOKUP($B79,'[13]LA - by responsible org'!$C$17:$I$170,4,FALSE)</f>
        <v>792</v>
      </c>
      <c r="AZ79">
        <f>VLOOKUP($B79,'[13]LA - by responsible org'!$C$17:$I$170,5,FALSE)</f>
        <v>850</v>
      </c>
      <c r="BA79">
        <f>VLOOKUP($B79,'[13]LA - by responsible org'!$C$17:$I$170,6,FALSE)</f>
        <v>85</v>
      </c>
      <c r="BB79">
        <f>VLOOKUP($B79,'[13]LA - by responsible org'!$C$17:$I$170,7,FALSE)</f>
        <v>1727</v>
      </c>
      <c r="BC79">
        <f>VLOOKUP($B79,'[14]LA - by responsible org'!$C$17:$I$170,4,FALSE)</f>
        <v>677</v>
      </c>
      <c r="BD79">
        <f>VLOOKUP($B79,'[14]LA - by responsible org'!$C$17:$I$170,5,FALSE)</f>
        <v>1166</v>
      </c>
      <c r="BE79">
        <f>VLOOKUP($B79,'[14]LA - by responsible org'!$C$17:$I$170,6,FALSE)</f>
        <v>93</v>
      </c>
      <c r="BF79">
        <f>VLOOKUP($B79,'[14]LA - by responsible org'!$C$17:$I$170,7,FALSE)</f>
        <v>1936</v>
      </c>
    </row>
    <row r="80" spans="1:58" ht="15">
      <c r="A80" s="14" t="s">
        <v>279</v>
      </c>
      <c r="B80" s="14" t="s">
        <v>301</v>
      </c>
      <c r="C80" s="4" t="s">
        <v>302</v>
      </c>
      <c r="D80" s="4" t="s">
        <v>303</v>
      </c>
      <c r="E80" s="24" t="str">
        <f t="shared" si="1"/>
        <v>E06000035</v>
      </c>
      <c r="F80" s="25">
        <f>VLOOKUP(B80,'[7]FullDashboard'!$C$4:$I$156,7,FALSE)</f>
        <v>214800</v>
      </c>
      <c r="G80" s="24">
        <f>VLOOKUP($B80,'[8]LA - by responsible org'!$C$17:$I$170,4,FALSE)</f>
        <v>811</v>
      </c>
      <c r="H80" s="24">
        <f>VLOOKUP($B80,'[8]LA - by responsible org'!$C$17:$I$170,5,FALSE)</f>
        <v>200</v>
      </c>
      <c r="I80" s="24">
        <f>VLOOKUP($B80,'[8]LA - by responsible org'!$C$17:$I$170,6,FALSE)</f>
        <v>7</v>
      </c>
      <c r="J80" s="24">
        <f>VLOOKUP($B80,'[8]LA - by responsible org'!$C$17:$I$170,7,FALSE)</f>
        <v>1018</v>
      </c>
      <c r="K80" s="24">
        <f>VLOOKUP($B80,'[9]LA - by responsible org'!$C$17:$I$170,4,FALSE)</f>
        <v>821</v>
      </c>
      <c r="L80" s="24">
        <f>VLOOKUP($B80,'[9]LA - by responsible org'!$C$17:$I$170,5,FALSE)</f>
        <v>265</v>
      </c>
      <c r="M80" s="24">
        <f>VLOOKUP($B80,'[9]LA - by responsible org'!$C$17:$I$170,6,FALSE)</f>
        <v>8</v>
      </c>
      <c r="N80" s="24">
        <f>VLOOKUP($B80,'[9]LA - by responsible org'!$C$17:$I$170,7,FALSE)</f>
        <v>1094</v>
      </c>
      <c r="O80" s="24">
        <f>VLOOKUP($B80,'[10]LA - by responsible org'!$C$17:$I$170,4,FALSE)</f>
        <v>1057</v>
      </c>
      <c r="P80" s="24">
        <f>VLOOKUP($B80,'[10]LA - by responsible org'!$C$17:$I$170,5,FALSE)</f>
        <v>216</v>
      </c>
      <c r="Q80" s="24">
        <f>VLOOKUP($B80,'[10]LA - by responsible org'!$C$17:$I$170,6,FALSE)</f>
        <v>18</v>
      </c>
      <c r="R80" s="24">
        <f>VLOOKUP($B80,'[10]LA - by responsible org'!$C$17:$I$170,7,FALSE)</f>
        <v>1291</v>
      </c>
      <c r="S80" s="24">
        <f>VLOOKUP($B80,'[11]LA - by responsible org'!$C$17:$I$170,4,FALSE)</f>
        <v>755</v>
      </c>
      <c r="T80" s="24">
        <f>VLOOKUP($B80,'[11]LA - by responsible org'!$C$17:$I$170,5,FALSE)</f>
        <v>159</v>
      </c>
      <c r="U80" s="24">
        <f>VLOOKUP($B80,'[11]LA - by responsible org'!$C$17:$I$170,6,FALSE)</f>
        <v>41</v>
      </c>
      <c r="V80" s="24">
        <f>VLOOKUP($B80,'[11]LA - by responsible org'!$C$17:$I$170,7,FALSE)</f>
        <v>955</v>
      </c>
      <c r="W80" s="24">
        <f>VLOOKUP($C80,'[2]LA - by responsible org'!$D$14:$I$170,3,FALSE)</f>
        <v>414</v>
      </c>
      <c r="X80" s="24">
        <f>VLOOKUP($C80,'[2]LA - by responsible org'!$D$14:$I$170,4,FALSE)</f>
        <v>244</v>
      </c>
      <c r="Y80" s="24">
        <f>VLOOKUP($C80,'[2]LA - by responsible org'!$D$14:$I$170,5,FALSE)</f>
        <v>18</v>
      </c>
      <c r="Z80" s="24">
        <f>VLOOKUP($C80,'[2]LA - by responsible org'!$D$14:$I$170,6,FALSE)</f>
        <v>676</v>
      </c>
      <c r="AA80" s="24">
        <f>VLOOKUP($C80,'[3]LA - by responsible org'!$D$14:$I$170,3,FALSE)</f>
        <v>559</v>
      </c>
      <c r="AB80" s="24">
        <f>VLOOKUP($C80,'[3]LA - by responsible org'!$D$14:$I$170,4,FALSE)</f>
        <v>262</v>
      </c>
      <c r="AC80" s="24">
        <f>VLOOKUP($C80,'[3]LA - by responsible org'!$D$14:$I$170,5,FALSE)</f>
        <v>0</v>
      </c>
      <c r="AD80" s="24">
        <f>VLOOKUP($C80,'[3]LA - by responsible org'!$D$14:$I$170,6,FALSE)</f>
        <v>821</v>
      </c>
      <c r="AE80" s="24">
        <f>VLOOKUP($C80,'[4]LA - by responsible org'!$D$14:$I$170,3,FALSE)</f>
        <v>409</v>
      </c>
      <c r="AF80" s="24">
        <f>VLOOKUP($C80,'[4]LA - by responsible org'!$D$14:$I$170,4,FALSE)</f>
        <v>113</v>
      </c>
      <c r="AG80" s="24">
        <f>VLOOKUP($C80,'[4]LA - by responsible org'!$D$14:$I$170,5,FALSE)</f>
        <v>40</v>
      </c>
      <c r="AH80" s="24">
        <f>VLOOKUP($C80,'[4]LA - by responsible org'!$D$14:$I$170,6,FALSE)</f>
        <v>562</v>
      </c>
      <c r="AI80" s="24">
        <f>VLOOKUP($C80,'[5]LA - by responsible org'!$D$14:$I$170,3,FALSE)</f>
        <v>402</v>
      </c>
      <c r="AJ80" s="24">
        <f>VLOOKUP($C80,'[5]LA - by responsible org'!$D$14:$I$170,4,FALSE)</f>
        <v>134</v>
      </c>
      <c r="AK80" s="24">
        <f>VLOOKUP($C80,'[5]LA - by responsible org'!$D$14:$I$170,5,FALSE)</f>
        <v>16</v>
      </c>
      <c r="AL80" s="24">
        <f>VLOOKUP($C80,'[5]LA - by responsible org'!$D$14:$I$170,6,FALSE)</f>
        <v>552</v>
      </c>
      <c r="AM80" s="24">
        <f>VLOOKUP($C80,'[6]LA - by responsible org'!$D$14:$I$170,3,FALSE)</f>
        <v>227</v>
      </c>
      <c r="AN80" s="24">
        <f>VLOOKUP($C80,'[6]LA - by responsible org'!$D$14:$I$170,4,FALSE)</f>
        <v>85</v>
      </c>
      <c r="AO80" s="24">
        <f>VLOOKUP($C80,'[6]LA - by responsible org'!$D$14:$I$170,5,FALSE)</f>
        <v>0</v>
      </c>
      <c r="AP80" s="24">
        <f>VLOOKUP($C80,'[6]LA - by responsible org'!$D$14:$I$170,6,FALSE)</f>
        <v>312</v>
      </c>
      <c r="AQ80" s="5">
        <v>403</v>
      </c>
      <c r="AR80" s="22">
        <v>78</v>
      </c>
      <c r="AS80" s="22">
        <v>1</v>
      </c>
      <c r="AT80" s="5">
        <v>482</v>
      </c>
      <c r="AU80">
        <f>VLOOKUP($C80,'[12]LA - by responsible org'!$D$17:$I$170,3,FALSE)</f>
        <v>450</v>
      </c>
      <c r="AV80">
        <f>VLOOKUP($C80,'[12]LA - by responsible org'!$D$17:$I$170,4,FALSE)</f>
        <v>93</v>
      </c>
      <c r="AW80">
        <f>VLOOKUP($C80,'[12]LA - by responsible org'!$D$17:$I$170,5,FALSE)</f>
        <v>31</v>
      </c>
      <c r="AX80">
        <f>VLOOKUP($C80,'[12]LA - by responsible org'!$D$17:$I$170,6,FALSE)</f>
        <v>574</v>
      </c>
      <c r="AY80">
        <f>VLOOKUP($B80,'[13]LA - by responsible org'!$C$17:$I$170,4,FALSE)</f>
        <v>337</v>
      </c>
      <c r="AZ80">
        <f>VLOOKUP($B80,'[13]LA - by responsible org'!$C$17:$I$170,5,FALSE)</f>
        <v>82</v>
      </c>
      <c r="BA80">
        <f>VLOOKUP($B80,'[13]LA - by responsible org'!$C$17:$I$170,6,FALSE)</f>
        <v>25</v>
      </c>
      <c r="BB80">
        <f>VLOOKUP($B80,'[13]LA - by responsible org'!$C$17:$I$170,7,FALSE)</f>
        <v>444</v>
      </c>
      <c r="BC80">
        <f>VLOOKUP($B80,'[14]LA - by responsible org'!$C$17:$I$170,4,FALSE)</f>
        <v>401</v>
      </c>
      <c r="BD80">
        <f>VLOOKUP($B80,'[14]LA - by responsible org'!$C$17:$I$170,5,FALSE)</f>
        <v>99</v>
      </c>
      <c r="BE80">
        <f>VLOOKUP($B80,'[14]LA - by responsible org'!$C$17:$I$170,6,FALSE)</f>
        <v>0</v>
      </c>
      <c r="BF80">
        <f>VLOOKUP($B80,'[14]LA - by responsible org'!$C$17:$I$170,7,FALSE)</f>
        <v>500</v>
      </c>
    </row>
    <row r="81" spans="1:58" ht="15">
      <c r="A81" s="14" t="s">
        <v>72</v>
      </c>
      <c r="B81" s="14" t="s">
        <v>142</v>
      </c>
      <c r="C81" s="4" t="s">
        <v>143</v>
      </c>
      <c r="D81" s="4" t="s">
        <v>144</v>
      </c>
      <c r="E81" s="24" t="str">
        <f t="shared" si="1"/>
        <v>E09000024</v>
      </c>
      <c r="F81" s="25">
        <f>VLOOKUP(B81,'[7]FullDashboard'!$C$4:$I$156,7,FALSE)</f>
        <v>158300</v>
      </c>
      <c r="G81" s="24">
        <f>VLOOKUP($B81,'[8]LA - by responsible org'!$C$17:$I$170,4,FALSE)</f>
        <v>244</v>
      </c>
      <c r="H81" s="24">
        <f>VLOOKUP($B81,'[8]LA - by responsible org'!$C$17:$I$170,5,FALSE)</f>
        <v>108</v>
      </c>
      <c r="I81" s="24">
        <f>VLOOKUP($B81,'[8]LA - by responsible org'!$C$17:$I$170,6,FALSE)</f>
        <v>0</v>
      </c>
      <c r="J81" s="24">
        <f>VLOOKUP($B81,'[8]LA - by responsible org'!$C$17:$I$170,7,FALSE)</f>
        <v>352</v>
      </c>
      <c r="K81" s="24">
        <f>VLOOKUP($B81,'[9]LA - by responsible org'!$C$17:$I$170,4,FALSE)</f>
        <v>216</v>
      </c>
      <c r="L81" s="24">
        <f>VLOOKUP($B81,'[9]LA - by responsible org'!$C$17:$I$170,5,FALSE)</f>
        <v>252</v>
      </c>
      <c r="M81" s="24">
        <f>VLOOKUP($B81,'[9]LA - by responsible org'!$C$17:$I$170,6,FALSE)</f>
        <v>0</v>
      </c>
      <c r="N81" s="24">
        <f>VLOOKUP($B81,'[9]LA - by responsible org'!$C$17:$I$170,7,FALSE)</f>
        <v>468</v>
      </c>
      <c r="O81" s="24">
        <f>VLOOKUP($B81,'[10]LA - by responsible org'!$C$17:$I$170,4,FALSE)</f>
        <v>182</v>
      </c>
      <c r="P81" s="24">
        <f>VLOOKUP($B81,'[10]LA - by responsible org'!$C$17:$I$170,5,FALSE)</f>
        <v>246</v>
      </c>
      <c r="Q81" s="24">
        <f>VLOOKUP($B81,'[10]LA - by responsible org'!$C$17:$I$170,6,FALSE)</f>
        <v>0</v>
      </c>
      <c r="R81" s="24">
        <f>VLOOKUP($B81,'[10]LA - by responsible org'!$C$17:$I$170,7,FALSE)</f>
        <v>428</v>
      </c>
      <c r="S81" s="24">
        <f>VLOOKUP($B81,'[11]LA - by responsible org'!$C$17:$I$170,4,FALSE)</f>
        <v>136</v>
      </c>
      <c r="T81" s="24">
        <f>VLOOKUP($B81,'[11]LA - by responsible org'!$C$17:$I$170,5,FALSE)</f>
        <v>168</v>
      </c>
      <c r="U81" s="24">
        <f>VLOOKUP($B81,'[11]LA - by responsible org'!$C$17:$I$170,6,FALSE)</f>
        <v>0</v>
      </c>
      <c r="V81" s="24">
        <f>VLOOKUP($B81,'[11]LA - by responsible org'!$C$17:$I$170,7,FALSE)</f>
        <v>304</v>
      </c>
      <c r="W81" s="24">
        <f>VLOOKUP($C81,'[2]LA - by responsible org'!$D$14:$I$170,3,FALSE)</f>
        <v>61</v>
      </c>
      <c r="X81" s="24">
        <f>VLOOKUP($C81,'[2]LA - by responsible org'!$D$14:$I$170,4,FALSE)</f>
        <v>74</v>
      </c>
      <c r="Y81" s="24">
        <f>VLOOKUP($C81,'[2]LA - by responsible org'!$D$14:$I$170,5,FALSE)</f>
        <v>28</v>
      </c>
      <c r="Z81" s="24">
        <f>VLOOKUP($C81,'[2]LA - by responsible org'!$D$14:$I$170,6,FALSE)</f>
        <v>163</v>
      </c>
      <c r="AA81" s="24">
        <f>VLOOKUP($C81,'[3]LA - by responsible org'!$D$14:$I$170,3,FALSE)</f>
        <v>183</v>
      </c>
      <c r="AB81" s="24">
        <f>VLOOKUP($C81,'[3]LA - by responsible org'!$D$14:$I$170,4,FALSE)</f>
        <v>146</v>
      </c>
      <c r="AC81" s="24">
        <f>VLOOKUP($C81,'[3]LA - by responsible org'!$D$14:$I$170,5,FALSE)</f>
        <v>31</v>
      </c>
      <c r="AD81" s="24">
        <f>VLOOKUP($C81,'[3]LA - by responsible org'!$D$14:$I$170,6,FALSE)</f>
        <v>360</v>
      </c>
      <c r="AE81" s="24">
        <f>VLOOKUP($C81,'[4]LA - by responsible org'!$D$14:$I$170,3,FALSE)</f>
        <v>124</v>
      </c>
      <c r="AF81" s="24">
        <f>VLOOKUP($C81,'[4]LA - by responsible org'!$D$14:$I$170,4,FALSE)</f>
        <v>99</v>
      </c>
      <c r="AG81" s="24">
        <f>VLOOKUP($C81,'[4]LA - by responsible org'!$D$14:$I$170,5,FALSE)</f>
        <v>30</v>
      </c>
      <c r="AH81" s="24">
        <f>VLOOKUP($C81,'[4]LA - by responsible org'!$D$14:$I$170,6,FALSE)</f>
        <v>253</v>
      </c>
      <c r="AI81" s="24">
        <f>VLOOKUP($C81,'[5]LA - by responsible org'!$D$14:$I$170,3,FALSE)</f>
        <v>173</v>
      </c>
      <c r="AJ81" s="24">
        <f>VLOOKUP($C81,'[5]LA - by responsible org'!$D$14:$I$170,4,FALSE)</f>
        <v>117</v>
      </c>
      <c r="AK81" s="24">
        <f>VLOOKUP($C81,'[5]LA - by responsible org'!$D$14:$I$170,5,FALSE)</f>
        <v>37</v>
      </c>
      <c r="AL81" s="24">
        <f>VLOOKUP($C81,'[5]LA - by responsible org'!$D$14:$I$170,6,FALSE)</f>
        <v>327</v>
      </c>
      <c r="AM81" s="24">
        <f>VLOOKUP($C81,'[6]LA - by responsible org'!$D$14:$I$170,3,FALSE)</f>
        <v>85</v>
      </c>
      <c r="AN81" s="24">
        <f>VLOOKUP($C81,'[6]LA - by responsible org'!$D$14:$I$170,4,FALSE)</f>
        <v>137</v>
      </c>
      <c r="AO81" s="24">
        <f>VLOOKUP($C81,'[6]LA - by responsible org'!$D$14:$I$170,5,FALSE)</f>
        <v>31</v>
      </c>
      <c r="AP81" s="24">
        <f>VLOOKUP($C81,'[6]LA - by responsible org'!$D$14:$I$170,6,FALSE)</f>
        <v>253</v>
      </c>
      <c r="AQ81" s="5">
        <v>130</v>
      </c>
      <c r="AR81" s="22">
        <v>310</v>
      </c>
      <c r="AS81" s="22">
        <v>62</v>
      </c>
      <c r="AT81" s="5">
        <v>502</v>
      </c>
      <c r="AU81">
        <f>VLOOKUP($C81,'[12]LA - by responsible org'!$D$17:$I$170,3,FALSE)</f>
        <v>212</v>
      </c>
      <c r="AV81">
        <f>VLOOKUP($C81,'[12]LA - by responsible org'!$D$17:$I$170,4,FALSE)</f>
        <v>341</v>
      </c>
      <c r="AW81">
        <f>VLOOKUP($C81,'[12]LA - by responsible org'!$D$17:$I$170,5,FALSE)</f>
        <v>31</v>
      </c>
      <c r="AX81">
        <f>VLOOKUP($C81,'[12]LA - by responsible org'!$D$17:$I$170,6,FALSE)</f>
        <v>584</v>
      </c>
      <c r="AY81">
        <f>VLOOKUP($B81,'[13]LA - by responsible org'!$C$17:$I$170,4,FALSE)</f>
        <v>181</v>
      </c>
      <c r="AZ81">
        <f>VLOOKUP($B81,'[13]LA - by responsible org'!$C$17:$I$170,5,FALSE)</f>
        <v>174</v>
      </c>
      <c r="BA81">
        <f>VLOOKUP($B81,'[13]LA - by responsible org'!$C$17:$I$170,6,FALSE)</f>
        <v>29</v>
      </c>
      <c r="BB81">
        <f>VLOOKUP($B81,'[13]LA - by responsible org'!$C$17:$I$170,7,FALSE)</f>
        <v>384</v>
      </c>
      <c r="BC81">
        <f>VLOOKUP($B81,'[14]LA - by responsible org'!$C$17:$I$170,4,FALSE)</f>
        <v>165</v>
      </c>
      <c r="BD81">
        <f>VLOOKUP($B81,'[14]LA - by responsible org'!$C$17:$I$170,5,FALSE)</f>
        <v>148</v>
      </c>
      <c r="BE81">
        <f>VLOOKUP($B81,'[14]LA - by responsible org'!$C$17:$I$170,6,FALSE)</f>
        <v>27</v>
      </c>
      <c r="BF81">
        <f>VLOOKUP($B81,'[14]LA - by responsible org'!$C$17:$I$170,7,FALSE)</f>
        <v>340</v>
      </c>
    </row>
    <row r="82" spans="1:58" ht="15">
      <c r="A82" s="14" t="s">
        <v>172</v>
      </c>
      <c r="B82" s="14" t="s">
        <v>185</v>
      </c>
      <c r="C82" s="4" t="s">
        <v>186</v>
      </c>
      <c r="D82" s="4" t="s">
        <v>187</v>
      </c>
      <c r="E82" s="24" t="str">
        <f t="shared" si="1"/>
        <v>E06000002</v>
      </c>
      <c r="F82" s="25">
        <f>VLOOKUP(B82,'[7]FullDashboard'!$C$4:$I$156,7,FALSE)</f>
        <v>108200</v>
      </c>
      <c r="G82" s="24">
        <f>VLOOKUP($B82,'[8]LA - by responsible org'!$C$17:$I$170,4,FALSE)</f>
        <v>226</v>
      </c>
      <c r="H82" s="24">
        <f>VLOOKUP($B82,'[8]LA - by responsible org'!$C$17:$I$170,5,FALSE)</f>
        <v>81</v>
      </c>
      <c r="I82" s="24">
        <f>VLOOKUP($B82,'[8]LA - by responsible org'!$C$17:$I$170,6,FALSE)</f>
        <v>0</v>
      </c>
      <c r="J82" s="24">
        <f>VLOOKUP($B82,'[8]LA - by responsible org'!$C$17:$I$170,7,FALSE)</f>
        <v>307</v>
      </c>
      <c r="K82" s="24">
        <f>VLOOKUP($B82,'[9]LA - by responsible org'!$C$17:$I$170,4,FALSE)</f>
        <v>273</v>
      </c>
      <c r="L82" s="24">
        <f>VLOOKUP($B82,'[9]LA - by responsible org'!$C$17:$I$170,5,FALSE)</f>
        <v>95</v>
      </c>
      <c r="M82" s="24">
        <f>VLOOKUP($B82,'[9]LA - by responsible org'!$C$17:$I$170,6,FALSE)</f>
        <v>0</v>
      </c>
      <c r="N82" s="24">
        <f>VLOOKUP($B82,'[9]LA - by responsible org'!$C$17:$I$170,7,FALSE)</f>
        <v>368</v>
      </c>
      <c r="O82" s="24">
        <f>VLOOKUP($B82,'[10]LA - by responsible org'!$C$17:$I$170,4,FALSE)</f>
        <v>254</v>
      </c>
      <c r="P82" s="24">
        <f>VLOOKUP($B82,'[10]LA - by responsible org'!$C$17:$I$170,5,FALSE)</f>
        <v>92</v>
      </c>
      <c r="Q82" s="24">
        <f>VLOOKUP($B82,'[10]LA - by responsible org'!$C$17:$I$170,6,FALSE)</f>
        <v>0</v>
      </c>
      <c r="R82" s="24">
        <f>VLOOKUP($B82,'[10]LA - by responsible org'!$C$17:$I$170,7,FALSE)</f>
        <v>346</v>
      </c>
      <c r="S82" s="24">
        <f>VLOOKUP($B82,'[11]LA - by responsible org'!$C$17:$I$170,4,FALSE)</f>
        <v>328</v>
      </c>
      <c r="T82" s="24">
        <f>VLOOKUP($B82,'[11]LA - by responsible org'!$C$17:$I$170,5,FALSE)</f>
        <v>112</v>
      </c>
      <c r="U82" s="24">
        <f>VLOOKUP($B82,'[11]LA - by responsible org'!$C$17:$I$170,6,FALSE)</f>
        <v>1</v>
      </c>
      <c r="V82" s="24">
        <f>VLOOKUP($B82,'[11]LA - by responsible org'!$C$17:$I$170,7,FALSE)</f>
        <v>441</v>
      </c>
      <c r="W82" s="24">
        <f>VLOOKUP($C82,'[2]LA - by responsible org'!$D$14:$I$170,3,FALSE)</f>
        <v>273</v>
      </c>
      <c r="X82" s="24">
        <f>VLOOKUP($C82,'[2]LA - by responsible org'!$D$14:$I$170,4,FALSE)</f>
        <v>115</v>
      </c>
      <c r="Y82" s="24">
        <f>VLOOKUP($C82,'[2]LA - by responsible org'!$D$14:$I$170,5,FALSE)</f>
        <v>0</v>
      </c>
      <c r="Z82" s="24">
        <f>VLOOKUP($C82,'[2]LA - by responsible org'!$D$14:$I$170,6,FALSE)</f>
        <v>388</v>
      </c>
      <c r="AA82" s="24">
        <f>VLOOKUP($C82,'[3]LA - by responsible org'!$D$14:$I$170,3,FALSE)</f>
        <v>296</v>
      </c>
      <c r="AB82" s="24">
        <f>VLOOKUP($C82,'[3]LA - by responsible org'!$D$14:$I$170,4,FALSE)</f>
        <v>125</v>
      </c>
      <c r="AC82" s="24">
        <f>VLOOKUP($C82,'[3]LA - by responsible org'!$D$14:$I$170,5,FALSE)</f>
        <v>6</v>
      </c>
      <c r="AD82" s="24">
        <f>VLOOKUP($C82,'[3]LA - by responsible org'!$D$14:$I$170,6,FALSE)</f>
        <v>427</v>
      </c>
      <c r="AE82" s="24">
        <f>VLOOKUP($C82,'[4]LA - by responsible org'!$D$14:$I$170,3,FALSE)</f>
        <v>232</v>
      </c>
      <c r="AF82" s="24">
        <f>VLOOKUP($C82,'[4]LA - by responsible org'!$D$14:$I$170,4,FALSE)</f>
        <v>74</v>
      </c>
      <c r="AG82" s="24">
        <f>VLOOKUP($C82,'[4]LA - by responsible org'!$D$14:$I$170,5,FALSE)</f>
        <v>0</v>
      </c>
      <c r="AH82" s="24">
        <f>VLOOKUP($C82,'[4]LA - by responsible org'!$D$14:$I$170,6,FALSE)</f>
        <v>306</v>
      </c>
      <c r="AI82" s="24">
        <f>VLOOKUP($C82,'[5]LA - by responsible org'!$D$14:$I$170,3,FALSE)</f>
        <v>264</v>
      </c>
      <c r="AJ82" s="24">
        <f>VLOOKUP($C82,'[5]LA - by responsible org'!$D$14:$I$170,4,FALSE)</f>
        <v>95</v>
      </c>
      <c r="AK82" s="24">
        <f>VLOOKUP($C82,'[5]LA - by responsible org'!$D$14:$I$170,5,FALSE)</f>
        <v>0</v>
      </c>
      <c r="AL82" s="24">
        <f>VLOOKUP($C82,'[5]LA - by responsible org'!$D$14:$I$170,6,FALSE)</f>
        <v>359</v>
      </c>
      <c r="AM82" s="24">
        <f>VLOOKUP($C82,'[6]LA - by responsible org'!$D$14:$I$170,3,FALSE)</f>
        <v>267</v>
      </c>
      <c r="AN82" s="24">
        <f>VLOOKUP($C82,'[6]LA - by responsible org'!$D$14:$I$170,4,FALSE)</f>
        <v>104</v>
      </c>
      <c r="AO82" s="24">
        <f>VLOOKUP($C82,'[6]LA - by responsible org'!$D$14:$I$170,5,FALSE)</f>
        <v>0</v>
      </c>
      <c r="AP82" s="24">
        <f>VLOOKUP($C82,'[6]LA - by responsible org'!$D$14:$I$170,6,FALSE)</f>
        <v>371</v>
      </c>
      <c r="AQ82" s="5">
        <v>292</v>
      </c>
      <c r="AR82" s="22">
        <v>55</v>
      </c>
      <c r="AS82" s="22">
        <v>0</v>
      </c>
      <c r="AT82" s="5">
        <v>347</v>
      </c>
      <c r="AU82">
        <f>VLOOKUP($C82,'[12]LA - by responsible org'!$D$17:$I$170,3,FALSE)</f>
        <v>251</v>
      </c>
      <c r="AV82">
        <f>VLOOKUP($C82,'[12]LA - by responsible org'!$D$17:$I$170,4,FALSE)</f>
        <v>95</v>
      </c>
      <c r="AW82">
        <f>VLOOKUP($C82,'[12]LA - by responsible org'!$D$17:$I$170,5,FALSE)</f>
        <v>0</v>
      </c>
      <c r="AX82">
        <f>VLOOKUP($C82,'[12]LA - by responsible org'!$D$17:$I$170,6,FALSE)</f>
        <v>346</v>
      </c>
      <c r="AY82">
        <f>VLOOKUP($B82,'[13]LA - by responsible org'!$C$17:$I$170,4,FALSE)</f>
        <v>231</v>
      </c>
      <c r="AZ82">
        <f>VLOOKUP($B82,'[13]LA - by responsible org'!$C$17:$I$170,5,FALSE)</f>
        <v>25</v>
      </c>
      <c r="BA82">
        <f>VLOOKUP($B82,'[13]LA - by responsible org'!$C$17:$I$170,6,FALSE)</f>
        <v>0</v>
      </c>
      <c r="BB82">
        <f>VLOOKUP($B82,'[13]LA - by responsible org'!$C$17:$I$170,7,FALSE)</f>
        <v>256</v>
      </c>
      <c r="BC82">
        <f>VLOOKUP($B82,'[14]LA - by responsible org'!$C$17:$I$170,4,FALSE)</f>
        <v>333</v>
      </c>
      <c r="BD82">
        <f>VLOOKUP($B82,'[14]LA - by responsible org'!$C$17:$I$170,5,FALSE)</f>
        <v>35</v>
      </c>
      <c r="BE82">
        <f>VLOOKUP($B82,'[14]LA - by responsible org'!$C$17:$I$170,6,FALSE)</f>
        <v>0</v>
      </c>
      <c r="BF82">
        <f>VLOOKUP($B82,'[14]LA - by responsible org'!$C$17:$I$170,7,FALSE)</f>
        <v>368</v>
      </c>
    </row>
    <row r="83" spans="1:58" ht="15">
      <c r="A83" s="14" t="s">
        <v>279</v>
      </c>
      <c r="B83" s="14" t="s">
        <v>304</v>
      </c>
      <c r="C83" s="4" t="s">
        <v>305</v>
      </c>
      <c r="D83" s="4" t="s">
        <v>306</v>
      </c>
      <c r="E83" s="24" t="str">
        <f t="shared" si="1"/>
        <v>E06000042</v>
      </c>
      <c r="F83" s="25">
        <f>VLOOKUP(B83,'[7]FullDashboard'!$C$4:$I$156,7,FALSE)</f>
        <v>197300</v>
      </c>
      <c r="G83" s="24">
        <f>VLOOKUP($B83,'[8]LA - by responsible org'!$C$17:$I$170,4,FALSE)</f>
        <v>1200</v>
      </c>
      <c r="H83" s="24">
        <f>VLOOKUP($B83,'[8]LA - by responsible org'!$C$17:$I$170,5,FALSE)</f>
        <v>174</v>
      </c>
      <c r="I83" s="24">
        <f>VLOOKUP($B83,'[8]LA - by responsible org'!$C$17:$I$170,6,FALSE)</f>
        <v>29</v>
      </c>
      <c r="J83" s="24">
        <f>VLOOKUP($B83,'[8]LA - by responsible org'!$C$17:$I$170,7,FALSE)</f>
        <v>1403</v>
      </c>
      <c r="K83" s="24">
        <f>VLOOKUP($B83,'[9]LA - by responsible org'!$C$17:$I$170,4,FALSE)</f>
        <v>980</v>
      </c>
      <c r="L83" s="24">
        <f>VLOOKUP($B83,'[9]LA - by responsible org'!$C$17:$I$170,5,FALSE)</f>
        <v>159</v>
      </c>
      <c r="M83" s="24">
        <f>VLOOKUP($B83,'[9]LA - by responsible org'!$C$17:$I$170,6,FALSE)</f>
        <v>30</v>
      </c>
      <c r="N83" s="24">
        <f>VLOOKUP($B83,'[9]LA - by responsible org'!$C$17:$I$170,7,FALSE)</f>
        <v>1169</v>
      </c>
      <c r="O83" s="24">
        <f>VLOOKUP($B83,'[10]LA - by responsible org'!$C$17:$I$170,4,FALSE)</f>
        <v>1050</v>
      </c>
      <c r="P83" s="24">
        <f>VLOOKUP($B83,'[10]LA - by responsible org'!$C$17:$I$170,5,FALSE)</f>
        <v>225</v>
      </c>
      <c r="Q83" s="24">
        <f>VLOOKUP($B83,'[10]LA - by responsible org'!$C$17:$I$170,6,FALSE)</f>
        <v>31</v>
      </c>
      <c r="R83" s="24">
        <f>VLOOKUP($B83,'[10]LA - by responsible org'!$C$17:$I$170,7,FALSE)</f>
        <v>1306</v>
      </c>
      <c r="S83" s="24">
        <f>VLOOKUP($B83,'[11]LA - by responsible org'!$C$17:$I$170,4,FALSE)</f>
        <v>856</v>
      </c>
      <c r="T83" s="24">
        <f>VLOOKUP($B83,'[11]LA - by responsible org'!$C$17:$I$170,5,FALSE)</f>
        <v>173</v>
      </c>
      <c r="U83" s="24">
        <f>VLOOKUP($B83,'[11]LA - by responsible org'!$C$17:$I$170,6,FALSE)</f>
        <v>0</v>
      </c>
      <c r="V83" s="24">
        <f>VLOOKUP($B83,'[11]LA - by responsible org'!$C$17:$I$170,7,FALSE)</f>
        <v>1029</v>
      </c>
      <c r="W83" s="24">
        <f>VLOOKUP($C83,'[2]LA - by responsible org'!$D$14:$I$170,3,FALSE)</f>
        <v>710</v>
      </c>
      <c r="X83" s="24">
        <f>VLOOKUP($C83,'[2]LA - by responsible org'!$D$14:$I$170,4,FALSE)</f>
        <v>130</v>
      </c>
      <c r="Y83" s="24">
        <f>VLOOKUP($C83,'[2]LA - by responsible org'!$D$14:$I$170,5,FALSE)</f>
        <v>1</v>
      </c>
      <c r="Z83" s="24">
        <f>VLOOKUP($C83,'[2]LA - by responsible org'!$D$14:$I$170,6,FALSE)</f>
        <v>841</v>
      </c>
      <c r="AA83" s="24">
        <f>VLOOKUP($C83,'[3]LA - by responsible org'!$D$14:$I$170,3,FALSE)</f>
        <v>988</v>
      </c>
      <c r="AB83" s="24">
        <f>VLOOKUP($C83,'[3]LA - by responsible org'!$D$14:$I$170,4,FALSE)</f>
        <v>252</v>
      </c>
      <c r="AC83" s="24">
        <f>VLOOKUP($C83,'[3]LA - by responsible org'!$D$14:$I$170,5,FALSE)</f>
        <v>4</v>
      </c>
      <c r="AD83" s="24">
        <f>VLOOKUP($C83,'[3]LA - by responsible org'!$D$14:$I$170,6,FALSE)</f>
        <v>1244</v>
      </c>
      <c r="AE83" s="24">
        <f>VLOOKUP($C83,'[4]LA - by responsible org'!$D$14:$I$170,3,FALSE)</f>
        <v>758</v>
      </c>
      <c r="AF83" s="24">
        <f>VLOOKUP($C83,'[4]LA - by responsible org'!$D$14:$I$170,4,FALSE)</f>
        <v>346</v>
      </c>
      <c r="AG83" s="24">
        <f>VLOOKUP($C83,'[4]LA - by responsible org'!$D$14:$I$170,5,FALSE)</f>
        <v>94</v>
      </c>
      <c r="AH83" s="24">
        <f>VLOOKUP($C83,'[4]LA - by responsible org'!$D$14:$I$170,6,FALSE)</f>
        <v>1198</v>
      </c>
      <c r="AI83" s="24">
        <f>VLOOKUP($C83,'[5]LA - by responsible org'!$D$14:$I$170,3,FALSE)</f>
        <v>924</v>
      </c>
      <c r="AJ83" s="24">
        <f>VLOOKUP($C83,'[5]LA - by responsible org'!$D$14:$I$170,4,FALSE)</f>
        <v>377</v>
      </c>
      <c r="AK83" s="24">
        <f>VLOOKUP($C83,'[5]LA - by responsible org'!$D$14:$I$170,5,FALSE)</f>
        <v>218</v>
      </c>
      <c r="AL83" s="24">
        <f>VLOOKUP($C83,'[5]LA - by responsible org'!$D$14:$I$170,6,FALSE)</f>
        <v>1519</v>
      </c>
      <c r="AM83" s="24">
        <f>VLOOKUP($C83,'[6]LA - by responsible org'!$D$14:$I$170,3,FALSE)</f>
        <v>835</v>
      </c>
      <c r="AN83" s="24">
        <f>VLOOKUP($C83,'[6]LA - by responsible org'!$D$14:$I$170,4,FALSE)</f>
        <v>267</v>
      </c>
      <c r="AO83" s="24">
        <f>VLOOKUP($C83,'[6]LA - by responsible org'!$D$14:$I$170,5,FALSE)</f>
        <v>108</v>
      </c>
      <c r="AP83" s="24">
        <f>VLOOKUP($C83,'[6]LA - by responsible org'!$D$14:$I$170,6,FALSE)</f>
        <v>1210</v>
      </c>
      <c r="AQ83" s="5">
        <v>1107</v>
      </c>
      <c r="AR83" s="22">
        <v>218</v>
      </c>
      <c r="AS83" s="22">
        <v>50</v>
      </c>
      <c r="AT83" s="5">
        <v>1375</v>
      </c>
      <c r="AU83">
        <f>VLOOKUP($C83,'[12]LA - by responsible org'!$D$17:$I$170,3,FALSE)</f>
        <v>1279</v>
      </c>
      <c r="AV83">
        <f>VLOOKUP($C83,'[12]LA - by responsible org'!$D$17:$I$170,4,FALSE)</f>
        <v>196</v>
      </c>
      <c r="AW83">
        <f>VLOOKUP($C83,'[12]LA - by responsible org'!$D$17:$I$170,5,FALSE)</f>
        <v>100</v>
      </c>
      <c r="AX83">
        <f>VLOOKUP($C83,'[12]LA - by responsible org'!$D$17:$I$170,6,FALSE)</f>
        <v>1575</v>
      </c>
      <c r="AY83">
        <f>VLOOKUP($B83,'[13]LA - by responsible org'!$C$17:$I$170,4,FALSE)</f>
        <v>1157</v>
      </c>
      <c r="AZ83">
        <f>VLOOKUP($B83,'[13]LA - by responsible org'!$C$17:$I$170,5,FALSE)</f>
        <v>199</v>
      </c>
      <c r="BA83">
        <f>VLOOKUP($B83,'[13]LA - by responsible org'!$C$17:$I$170,6,FALSE)</f>
        <v>118</v>
      </c>
      <c r="BB83">
        <f>VLOOKUP($B83,'[13]LA - by responsible org'!$C$17:$I$170,7,FALSE)</f>
        <v>1474</v>
      </c>
      <c r="BC83">
        <f>VLOOKUP($B83,'[14]LA - by responsible org'!$C$17:$I$170,4,FALSE)</f>
        <v>1254</v>
      </c>
      <c r="BD83">
        <f>VLOOKUP($B83,'[14]LA - by responsible org'!$C$17:$I$170,5,FALSE)</f>
        <v>179</v>
      </c>
      <c r="BE83">
        <f>VLOOKUP($B83,'[14]LA - by responsible org'!$C$17:$I$170,6,FALSE)</f>
        <v>62</v>
      </c>
      <c r="BF83">
        <f>VLOOKUP($B83,'[14]LA - by responsible org'!$C$17:$I$170,7,FALSE)</f>
        <v>1495</v>
      </c>
    </row>
    <row r="84" spans="1:58" ht="15">
      <c r="A84" s="14" t="s">
        <v>172</v>
      </c>
      <c r="B84" s="14" t="s">
        <v>188</v>
      </c>
      <c r="C84" s="4" t="s">
        <v>189</v>
      </c>
      <c r="D84" s="4" t="s">
        <v>190</v>
      </c>
      <c r="E84" s="24" t="str">
        <f t="shared" si="1"/>
        <v>E08000021</v>
      </c>
      <c r="F84" s="25">
        <f>VLOOKUP(B84,'[7]FullDashboard'!$C$4:$I$156,7,FALSE)</f>
        <v>239400</v>
      </c>
      <c r="G84" s="24">
        <f>VLOOKUP($B84,'[8]LA - by responsible org'!$C$17:$I$170,4,FALSE)</f>
        <v>302</v>
      </c>
      <c r="H84" s="24">
        <f>VLOOKUP($B84,'[8]LA - by responsible org'!$C$17:$I$170,5,FALSE)</f>
        <v>21</v>
      </c>
      <c r="I84" s="24">
        <f>VLOOKUP($B84,'[8]LA - by responsible org'!$C$17:$I$170,6,FALSE)</f>
        <v>0</v>
      </c>
      <c r="J84" s="24">
        <f>VLOOKUP($B84,'[8]LA - by responsible org'!$C$17:$I$170,7,FALSE)</f>
        <v>323</v>
      </c>
      <c r="K84" s="24">
        <f>VLOOKUP($B84,'[9]LA - by responsible org'!$C$17:$I$170,4,FALSE)</f>
        <v>548</v>
      </c>
      <c r="L84" s="24">
        <f>VLOOKUP($B84,'[9]LA - by responsible org'!$C$17:$I$170,5,FALSE)</f>
        <v>4</v>
      </c>
      <c r="M84" s="24">
        <f>VLOOKUP($B84,'[9]LA - by responsible org'!$C$17:$I$170,6,FALSE)</f>
        <v>0</v>
      </c>
      <c r="N84" s="24">
        <f>VLOOKUP($B84,'[9]LA - by responsible org'!$C$17:$I$170,7,FALSE)</f>
        <v>552</v>
      </c>
      <c r="O84" s="24">
        <f>VLOOKUP($B84,'[10]LA - by responsible org'!$C$17:$I$170,4,FALSE)</f>
        <v>227</v>
      </c>
      <c r="P84" s="24">
        <f>VLOOKUP($B84,'[10]LA - by responsible org'!$C$17:$I$170,5,FALSE)</f>
        <v>6</v>
      </c>
      <c r="Q84" s="24">
        <f>VLOOKUP($B84,'[10]LA - by responsible org'!$C$17:$I$170,6,FALSE)</f>
        <v>0</v>
      </c>
      <c r="R84" s="24">
        <f>VLOOKUP($B84,'[10]LA - by responsible org'!$C$17:$I$170,7,FALSE)</f>
        <v>233</v>
      </c>
      <c r="S84" s="24">
        <f>VLOOKUP($B84,'[11]LA - by responsible org'!$C$17:$I$170,4,FALSE)</f>
        <v>267</v>
      </c>
      <c r="T84" s="24">
        <f>VLOOKUP($B84,'[11]LA - by responsible org'!$C$17:$I$170,5,FALSE)</f>
        <v>37</v>
      </c>
      <c r="U84" s="24">
        <f>VLOOKUP($B84,'[11]LA - by responsible org'!$C$17:$I$170,6,FALSE)</f>
        <v>14</v>
      </c>
      <c r="V84" s="24">
        <f>VLOOKUP($B84,'[11]LA - by responsible org'!$C$17:$I$170,7,FALSE)</f>
        <v>318</v>
      </c>
      <c r="W84" s="24">
        <f>VLOOKUP($C84,'[2]LA - by responsible org'!$D$14:$I$170,3,FALSE)</f>
        <v>271</v>
      </c>
      <c r="X84" s="24">
        <f>VLOOKUP($C84,'[2]LA - by responsible org'!$D$14:$I$170,4,FALSE)</f>
        <v>62</v>
      </c>
      <c r="Y84" s="24">
        <f>VLOOKUP($C84,'[2]LA - by responsible org'!$D$14:$I$170,5,FALSE)</f>
        <v>0</v>
      </c>
      <c r="Z84" s="24">
        <f>VLOOKUP($C84,'[2]LA - by responsible org'!$D$14:$I$170,6,FALSE)</f>
        <v>333</v>
      </c>
      <c r="AA84" s="24">
        <f>VLOOKUP($C84,'[3]LA - by responsible org'!$D$14:$I$170,3,FALSE)</f>
        <v>371</v>
      </c>
      <c r="AB84" s="24">
        <f>VLOOKUP($C84,'[3]LA - by responsible org'!$D$14:$I$170,4,FALSE)</f>
        <v>67</v>
      </c>
      <c r="AC84" s="24">
        <f>VLOOKUP($C84,'[3]LA - by responsible org'!$D$14:$I$170,5,FALSE)</f>
        <v>0</v>
      </c>
      <c r="AD84" s="24">
        <f>VLOOKUP($C84,'[3]LA - by responsible org'!$D$14:$I$170,6,FALSE)</f>
        <v>438</v>
      </c>
      <c r="AE84" s="24">
        <f>VLOOKUP($C84,'[4]LA - by responsible org'!$D$14:$I$170,3,FALSE)</f>
        <v>487</v>
      </c>
      <c r="AF84" s="24">
        <f>VLOOKUP($C84,'[4]LA - by responsible org'!$D$14:$I$170,4,FALSE)</f>
        <v>81</v>
      </c>
      <c r="AG84" s="24">
        <f>VLOOKUP($C84,'[4]LA - by responsible org'!$D$14:$I$170,5,FALSE)</f>
        <v>0</v>
      </c>
      <c r="AH84" s="24">
        <f>VLOOKUP($C84,'[4]LA - by responsible org'!$D$14:$I$170,6,FALSE)</f>
        <v>568</v>
      </c>
      <c r="AI84" s="24">
        <f>VLOOKUP($C84,'[5]LA - by responsible org'!$D$14:$I$170,3,FALSE)</f>
        <v>596</v>
      </c>
      <c r="AJ84" s="24">
        <f>VLOOKUP($C84,'[5]LA - by responsible org'!$D$14:$I$170,4,FALSE)</f>
        <v>84</v>
      </c>
      <c r="AK84" s="24">
        <f>VLOOKUP($C84,'[5]LA - by responsible org'!$D$14:$I$170,5,FALSE)</f>
        <v>0</v>
      </c>
      <c r="AL84" s="24">
        <f>VLOOKUP($C84,'[5]LA - by responsible org'!$D$14:$I$170,6,FALSE)</f>
        <v>680</v>
      </c>
      <c r="AM84" s="24">
        <f>VLOOKUP($C84,'[6]LA - by responsible org'!$D$14:$I$170,3,FALSE)</f>
        <v>420</v>
      </c>
      <c r="AN84" s="24">
        <f>VLOOKUP($C84,'[6]LA - by responsible org'!$D$14:$I$170,4,FALSE)</f>
        <v>20</v>
      </c>
      <c r="AO84" s="24">
        <f>VLOOKUP($C84,'[6]LA - by responsible org'!$D$14:$I$170,5,FALSE)</f>
        <v>0</v>
      </c>
      <c r="AP84" s="24">
        <f>VLOOKUP($C84,'[6]LA - by responsible org'!$D$14:$I$170,6,FALSE)</f>
        <v>440</v>
      </c>
      <c r="AQ84" s="5">
        <v>348</v>
      </c>
      <c r="AR84" s="22">
        <v>0</v>
      </c>
      <c r="AS84" s="22">
        <v>0</v>
      </c>
      <c r="AT84" s="5">
        <v>348</v>
      </c>
      <c r="AU84">
        <f>VLOOKUP($C84,'[12]LA - by responsible org'!$D$17:$I$170,3,FALSE)</f>
        <v>444</v>
      </c>
      <c r="AV84">
        <f>VLOOKUP($C84,'[12]LA - by responsible org'!$D$17:$I$170,4,FALSE)</f>
        <v>9</v>
      </c>
      <c r="AW84">
        <f>VLOOKUP($C84,'[12]LA - by responsible org'!$D$17:$I$170,5,FALSE)</f>
        <v>0</v>
      </c>
      <c r="AX84">
        <f>VLOOKUP($C84,'[12]LA - by responsible org'!$D$17:$I$170,6,FALSE)</f>
        <v>453</v>
      </c>
      <c r="AY84">
        <f>VLOOKUP($B84,'[13]LA - by responsible org'!$C$17:$I$170,4,FALSE)</f>
        <v>320</v>
      </c>
      <c r="AZ84">
        <f>VLOOKUP($B84,'[13]LA - by responsible org'!$C$17:$I$170,5,FALSE)</f>
        <v>0</v>
      </c>
      <c r="BA84">
        <f>VLOOKUP($B84,'[13]LA - by responsible org'!$C$17:$I$170,6,FALSE)</f>
        <v>0</v>
      </c>
      <c r="BB84">
        <f>VLOOKUP($B84,'[13]LA - by responsible org'!$C$17:$I$170,7,FALSE)</f>
        <v>320</v>
      </c>
      <c r="BC84">
        <f>VLOOKUP($B84,'[14]LA - by responsible org'!$C$17:$I$170,4,FALSE)</f>
        <v>415</v>
      </c>
      <c r="BD84">
        <f>VLOOKUP($B84,'[14]LA - by responsible org'!$C$17:$I$170,5,FALSE)</f>
        <v>38</v>
      </c>
      <c r="BE84">
        <f>VLOOKUP($B84,'[14]LA - by responsible org'!$C$17:$I$170,6,FALSE)</f>
        <v>0</v>
      </c>
      <c r="BF84">
        <f>VLOOKUP($B84,'[14]LA - by responsible org'!$C$17:$I$170,7,FALSE)</f>
        <v>453</v>
      </c>
    </row>
    <row r="85" spans="1:58" ht="15">
      <c r="A85" s="14" t="s">
        <v>72</v>
      </c>
      <c r="B85" s="14" t="s">
        <v>145</v>
      </c>
      <c r="C85" s="4" t="s">
        <v>146</v>
      </c>
      <c r="D85" s="4" t="s">
        <v>147</v>
      </c>
      <c r="E85" s="24" t="str">
        <f t="shared" si="1"/>
        <v>E09000025</v>
      </c>
      <c r="F85" s="25">
        <f>VLOOKUP(B85,'[7]FullDashboard'!$C$4:$I$156,7,FALSE)</f>
        <v>255600</v>
      </c>
      <c r="G85" s="24">
        <f>VLOOKUP($B85,'[8]LA - by responsible org'!$C$17:$I$170,4,FALSE)</f>
        <v>320</v>
      </c>
      <c r="H85" s="24">
        <f>VLOOKUP($B85,'[8]LA - by responsible org'!$C$17:$I$170,5,FALSE)</f>
        <v>63</v>
      </c>
      <c r="I85" s="24">
        <f>VLOOKUP($B85,'[8]LA - by responsible org'!$C$17:$I$170,6,FALSE)</f>
        <v>0</v>
      </c>
      <c r="J85" s="24">
        <f>VLOOKUP($B85,'[8]LA - by responsible org'!$C$17:$I$170,7,FALSE)</f>
        <v>383</v>
      </c>
      <c r="K85" s="24">
        <f>VLOOKUP($B85,'[9]LA - by responsible org'!$C$17:$I$170,4,FALSE)</f>
        <v>354</v>
      </c>
      <c r="L85" s="24">
        <f>VLOOKUP($B85,'[9]LA - by responsible org'!$C$17:$I$170,5,FALSE)</f>
        <v>33</v>
      </c>
      <c r="M85" s="24">
        <f>VLOOKUP($B85,'[9]LA - by responsible org'!$C$17:$I$170,6,FALSE)</f>
        <v>0</v>
      </c>
      <c r="N85" s="24">
        <f>VLOOKUP($B85,'[9]LA - by responsible org'!$C$17:$I$170,7,FALSE)</f>
        <v>387</v>
      </c>
      <c r="O85" s="24">
        <f>VLOOKUP($B85,'[10]LA - by responsible org'!$C$17:$I$170,4,FALSE)</f>
        <v>162</v>
      </c>
      <c r="P85" s="24">
        <f>VLOOKUP($B85,'[10]LA - by responsible org'!$C$17:$I$170,5,FALSE)</f>
        <v>58</v>
      </c>
      <c r="Q85" s="24">
        <f>VLOOKUP($B85,'[10]LA - by responsible org'!$C$17:$I$170,6,FALSE)</f>
        <v>0</v>
      </c>
      <c r="R85" s="24">
        <f>VLOOKUP($B85,'[10]LA - by responsible org'!$C$17:$I$170,7,FALSE)</f>
        <v>220</v>
      </c>
      <c r="S85" s="24">
        <f>VLOOKUP($B85,'[11]LA - by responsible org'!$C$17:$I$170,4,FALSE)</f>
        <v>214</v>
      </c>
      <c r="T85" s="24">
        <f>VLOOKUP($B85,'[11]LA - by responsible org'!$C$17:$I$170,5,FALSE)</f>
        <v>34</v>
      </c>
      <c r="U85" s="24">
        <f>VLOOKUP($B85,'[11]LA - by responsible org'!$C$17:$I$170,6,FALSE)</f>
        <v>0</v>
      </c>
      <c r="V85" s="24">
        <f>VLOOKUP($B85,'[11]LA - by responsible org'!$C$17:$I$170,7,FALSE)</f>
        <v>248</v>
      </c>
      <c r="W85" s="24">
        <f>VLOOKUP($C85,'[2]LA - by responsible org'!$D$14:$I$170,3,FALSE)</f>
        <v>148</v>
      </c>
      <c r="X85" s="24">
        <f>VLOOKUP($C85,'[2]LA - by responsible org'!$D$14:$I$170,4,FALSE)</f>
        <v>130</v>
      </c>
      <c r="Y85" s="24">
        <f>VLOOKUP($C85,'[2]LA - by responsible org'!$D$14:$I$170,5,FALSE)</f>
        <v>0</v>
      </c>
      <c r="Z85" s="24">
        <f>VLOOKUP($C85,'[2]LA - by responsible org'!$D$14:$I$170,6,FALSE)</f>
        <v>278</v>
      </c>
      <c r="AA85" s="24">
        <f>VLOOKUP($C85,'[3]LA - by responsible org'!$D$14:$I$170,3,FALSE)</f>
        <v>156</v>
      </c>
      <c r="AB85" s="24">
        <f>VLOOKUP($C85,'[3]LA - by responsible org'!$D$14:$I$170,4,FALSE)</f>
        <v>98</v>
      </c>
      <c r="AC85" s="24">
        <f>VLOOKUP($C85,'[3]LA - by responsible org'!$D$14:$I$170,5,FALSE)</f>
        <v>0</v>
      </c>
      <c r="AD85" s="24">
        <f>VLOOKUP($C85,'[3]LA - by responsible org'!$D$14:$I$170,6,FALSE)</f>
        <v>254</v>
      </c>
      <c r="AE85" s="24">
        <f>VLOOKUP($C85,'[4]LA - by responsible org'!$D$14:$I$170,3,FALSE)</f>
        <v>110</v>
      </c>
      <c r="AF85" s="24">
        <f>VLOOKUP($C85,'[4]LA - by responsible org'!$D$14:$I$170,4,FALSE)</f>
        <v>114</v>
      </c>
      <c r="AG85" s="24">
        <f>VLOOKUP($C85,'[4]LA - by responsible org'!$D$14:$I$170,5,FALSE)</f>
        <v>0</v>
      </c>
      <c r="AH85" s="24">
        <f>VLOOKUP($C85,'[4]LA - by responsible org'!$D$14:$I$170,6,FALSE)</f>
        <v>224</v>
      </c>
      <c r="AI85" s="24">
        <f>VLOOKUP($C85,'[5]LA - by responsible org'!$D$14:$I$170,3,FALSE)</f>
        <v>130</v>
      </c>
      <c r="AJ85" s="24">
        <f>VLOOKUP($C85,'[5]LA - by responsible org'!$D$14:$I$170,4,FALSE)</f>
        <v>130</v>
      </c>
      <c r="AK85" s="24">
        <f>VLOOKUP($C85,'[5]LA - by responsible org'!$D$14:$I$170,5,FALSE)</f>
        <v>0</v>
      </c>
      <c r="AL85" s="24">
        <f>VLOOKUP($C85,'[5]LA - by responsible org'!$D$14:$I$170,6,FALSE)</f>
        <v>260</v>
      </c>
      <c r="AM85" s="24">
        <f>VLOOKUP($C85,'[6]LA - by responsible org'!$D$14:$I$170,3,FALSE)</f>
        <v>131</v>
      </c>
      <c r="AN85" s="24">
        <f>VLOOKUP($C85,'[6]LA - by responsible org'!$D$14:$I$170,4,FALSE)</f>
        <v>92</v>
      </c>
      <c r="AO85" s="24">
        <f>VLOOKUP($C85,'[6]LA - by responsible org'!$D$14:$I$170,5,FALSE)</f>
        <v>0</v>
      </c>
      <c r="AP85" s="24">
        <f>VLOOKUP($C85,'[6]LA - by responsible org'!$D$14:$I$170,6,FALSE)</f>
        <v>223</v>
      </c>
      <c r="AQ85" s="5">
        <v>194</v>
      </c>
      <c r="AR85" s="22">
        <v>91</v>
      </c>
      <c r="AS85" s="22">
        <v>31</v>
      </c>
      <c r="AT85" s="5">
        <v>316</v>
      </c>
      <c r="AU85">
        <f>VLOOKUP($C85,'[12]LA - by responsible org'!$D$17:$I$170,3,FALSE)</f>
        <v>297</v>
      </c>
      <c r="AV85">
        <f>VLOOKUP($C85,'[12]LA - by responsible org'!$D$17:$I$170,4,FALSE)</f>
        <v>87</v>
      </c>
      <c r="AW85">
        <f>VLOOKUP($C85,'[12]LA - by responsible org'!$D$17:$I$170,5,FALSE)</f>
        <v>31</v>
      </c>
      <c r="AX85">
        <f>VLOOKUP($C85,'[12]LA - by responsible org'!$D$17:$I$170,6,FALSE)</f>
        <v>415</v>
      </c>
      <c r="AY85">
        <f>VLOOKUP($B85,'[13]LA - by responsible org'!$C$17:$I$170,4,FALSE)</f>
        <v>142</v>
      </c>
      <c r="AZ85">
        <f>VLOOKUP($B85,'[13]LA - by responsible org'!$C$17:$I$170,5,FALSE)</f>
        <v>127</v>
      </c>
      <c r="BA85">
        <f>VLOOKUP($B85,'[13]LA - by responsible org'!$C$17:$I$170,6,FALSE)</f>
        <v>30</v>
      </c>
      <c r="BB85">
        <f>VLOOKUP($B85,'[13]LA - by responsible org'!$C$17:$I$170,7,FALSE)</f>
        <v>299</v>
      </c>
      <c r="BC85">
        <f>VLOOKUP($B85,'[14]LA - by responsible org'!$C$17:$I$170,4,FALSE)</f>
        <v>203</v>
      </c>
      <c r="BD85">
        <f>VLOOKUP($B85,'[14]LA - by responsible org'!$C$17:$I$170,5,FALSE)</f>
        <v>110</v>
      </c>
      <c r="BE85">
        <f>VLOOKUP($B85,'[14]LA - by responsible org'!$C$17:$I$170,6,FALSE)</f>
        <v>5</v>
      </c>
      <c r="BF85">
        <f>VLOOKUP($B85,'[14]LA - by responsible org'!$C$17:$I$170,7,FALSE)</f>
        <v>318</v>
      </c>
    </row>
    <row r="86" spans="1:58" ht="15">
      <c r="A86" s="14" t="s">
        <v>38</v>
      </c>
      <c r="B86" s="14" t="s">
        <v>57</v>
      </c>
      <c r="C86" s="4" t="s">
        <v>58</v>
      </c>
      <c r="D86" s="4" t="s">
        <v>59</v>
      </c>
      <c r="E86" s="24" t="str">
        <f t="shared" si="1"/>
        <v>E10000020</v>
      </c>
      <c r="F86" s="25">
        <f>VLOOKUP(B86,'[7]FullDashboard'!$C$4:$I$156,7,FALSE)</f>
        <v>723600</v>
      </c>
      <c r="G86" s="24">
        <f>VLOOKUP($B86,'[8]LA - by responsible org'!$C$17:$I$170,4,FALSE)</f>
        <v>1242</v>
      </c>
      <c r="H86" s="24">
        <f>VLOOKUP($B86,'[8]LA - by responsible org'!$C$17:$I$170,5,FALSE)</f>
        <v>776</v>
      </c>
      <c r="I86" s="24">
        <f>VLOOKUP($B86,'[8]LA - by responsible org'!$C$17:$I$170,6,FALSE)</f>
        <v>0</v>
      </c>
      <c r="J86" s="24">
        <f>VLOOKUP($B86,'[8]LA - by responsible org'!$C$17:$I$170,7,FALSE)</f>
        <v>2018</v>
      </c>
      <c r="K86" s="24">
        <f>VLOOKUP($B86,'[9]LA - by responsible org'!$C$17:$I$170,4,FALSE)</f>
        <v>1515</v>
      </c>
      <c r="L86" s="24">
        <f>VLOOKUP($B86,'[9]LA - by responsible org'!$C$17:$I$170,5,FALSE)</f>
        <v>617</v>
      </c>
      <c r="M86" s="24">
        <f>VLOOKUP($B86,'[9]LA - by responsible org'!$C$17:$I$170,6,FALSE)</f>
        <v>19</v>
      </c>
      <c r="N86" s="24">
        <f>VLOOKUP($B86,'[9]LA - by responsible org'!$C$17:$I$170,7,FALSE)</f>
        <v>2151</v>
      </c>
      <c r="O86" s="24">
        <f>VLOOKUP($B86,'[10]LA - by responsible org'!$C$17:$I$170,4,FALSE)</f>
        <v>1286</v>
      </c>
      <c r="P86" s="24">
        <f>VLOOKUP($B86,'[10]LA - by responsible org'!$C$17:$I$170,5,FALSE)</f>
        <v>679</v>
      </c>
      <c r="Q86" s="24">
        <f>VLOOKUP($B86,'[10]LA - by responsible org'!$C$17:$I$170,6,FALSE)</f>
        <v>39</v>
      </c>
      <c r="R86" s="24">
        <f>VLOOKUP($B86,'[10]LA - by responsible org'!$C$17:$I$170,7,FALSE)</f>
        <v>2004</v>
      </c>
      <c r="S86" s="24">
        <f>VLOOKUP($B86,'[11]LA - by responsible org'!$C$17:$I$170,4,FALSE)</f>
        <v>1702</v>
      </c>
      <c r="T86" s="24">
        <f>VLOOKUP($B86,'[11]LA - by responsible org'!$C$17:$I$170,5,FALSE)</f>
        <v>794</v>
      </c>
      <c r="U86" s="24">
        <f>VLOOKUP($B86,'[11]LA - by responsible org'!$C$17:$I$170,6,FALSE)</f>
        <v>36</v>
      </c>
      <c r="V86" s="24">
        <f>VLOOKUP($B86,'[11]LA - by responsible org'!$C$17:$I$170,7,FALSE)</f>
        <v>2532</v>
      </c>
      <c r="W86" s="24">
        <f>VLOOKUP($C86,'[2]LA - by responsible org'!$D$14:$I$170,3,FALSE)</f>
        <v>1076</v>
      </c>
      <c r="X86" s="24">
        <f>VLOOKUP($C86,'[2]LA - by responsible org'!$D$14:$I$170,4,FALSE)</f>
        <v>915</v>
      </c>
      <c r="Y86" s="24">
        <f>VLOOKUP($C86,'[2]LA - by responsible org'!$D$14:$I$170,5,FALSE)</f>
        <v>40</v>
      </c>
      <c r="Z86" s="24">
        <f>VLOOKUP($C86,'[2]LA - by responsible org'!$D$14:$I$170,6,FALSE)</f>
        <v>2031</v>
      </c>
      <c r="AA86" s="24">
        <f>VLOOKUP($C86,'[3]LA - by responsible org'!$D$14:$I$170,3,FALSE)</f>
        <v>1594</v>
      </c>
      <c r="AB86" s="24">
        <f>VLOOKUP($C86,'[3]LA - by responsible org'!$D$14:$I$170,4,FALSE)</f>
        <v>904</v>
      </c>
      <c r="AC86" s="24">
        <f>VLOOKUP($C86,'[3]LA - by responsible org'!$D$14:$I$170,5,FALSE)</f>
        <v>52</v>
      </c>
      <c r="AD86" s="24">
        <f>VLOOKUP($C86,'[3]LA - by responsible org'!$D$14:$I$170,6,FALSE)</f>
        <v>2550</v>
      </c>
      <c r="AE86" s="24">
        <f>VLOOKUP($C86,'[4]LA - by responsible org'!$D$14:$I$170,3,FALSE)</f>
        <v>1260</v>
      </c>
      <c r="AF86" s="24">
        <f>VLOOKUP($C86,'[4]LA - by responsible org'!$D$14:$I$170,4,FALSE)</f>
        <v>1167</v>
      </c>
      <c r="AG86" s="24">
        <f>VLOOKUP($C86,'[4]LA - by responsible org'!$D$14:$I$170,5,FALSE)</f>
        <v>62</v>
      </c>
      <c r="AH86" s="24">
        <f>VLOOKUP($C86,'[4]LA - by responsible org'!$D$14:$I$170,6,FALSE)</f>
        <v>2489</v>
      </c>
      <c r="AI86" s="24">
        <f>VLOOKUP($C86,'[5]LA - by responsible org'!$D$14:$I$170,3,FALSE)</f>
        <v>1237</v>
      </c>
      <c r="AJ86" s="24">
        <f>VLOOKUP($C86,'[5]LA - by responsible org'!$D$14:$I$170,4,FALSE)</f>
        <v>1216</v>
      </c>
      <c r="AK86" s="24">
        <f>VLOOKUP($C86,'[5]LA - by responsible org'!$D$14:$I$170,5,FALSE)</f>
        <v>14</v>
      </c>
      <c r="AL86" s="24">
        <f>VLOOKUP($C86,'[5]LA - by responsible org'!$D$14:$I$170,6,FALSE)</f>
        <v>2467</v>
      </c>
      <c r="AM86" s="24">
        <f>VLOOKUP($C86,'[6]LA - by responsible org'!$D$14:$I$170,3,FALSE)</f>
        <v>1274</v>
      </c>
      <c r="AN86" s="24">
        <f>VLOOKUP($C86,'[6]LA - by responsible org'!$D$14:$I$170,4,FALSE)</f>
        <v>1201</v>
      </c>
      <c r="AO86" s="24">
        <f>VLOOKUP($C86,'[6]LA - by responsible org'!$D$14:$I$170,5,FALSE)</f>
        <v>46</v>
      </c>
      <c r="AP86" s="24">
        <f>VLOOKUP($C86,'[6]LA - by responsible org'!$D$14:$I$170,6,FALSE)</f>
        <v>2521</v>
      </c>
      <c r="AQ86" s="5">
        <v>1321</v>
      </c>
      <c r="AR86" s="22">
        <v>1140</v>
      </c>
      <c r="AS86" s="22">
        <v>52</v>
      </c>
      <c r="AT86" s="5">
        <v>2513</v>
      </c>
      <c r="AU86">
        <f>VLOOKUP($C86,'[12]LA - by responsible org'!$D$17:$I$170,3,FALSE)</f>
        <v>1413</v>
      </c>
      <c r="AV86">
        <f>VLOOKUP($C86,'[12]LA - by responsible org'!$D$17:$I$170,4,FALSE)</f>
        <v>831</v>
      </c>
      <c r="AW86">
        <f>VLOOKUP($C86,'[12]LA - by responsible org'!$D$17:$I$170,5,FALSE)</f>
        <v>10</v>
      </c>
      <c r="AX86">
        <f>VLOOKUP($C86,'[12]LA - by responsible org'!$D$17:$I$170,6,FALSE)</f>
        <v>2254</v>
      </c>
      <c r="AY86">
        <f>VLOOKUP($B86,'[13]LA - by responsible org'!$C$17:$I$170,4,FALSE)</f>
        <v>1413</v>
      </c>
      <c r="AZ86">
        <f>VLOOKUP($B86,'[13]LA - by responsible org'!$C$17:$I$170,5,FALSE)</f>
        <v>1016</v>
      </c>
      <c r="BA86">
        <f>VLOOKUP($B86,'[13]LA - by responsible org'!$C$17:$I$170,6,FALSE)</f>
        <v>1</v>
      </c>
      <c r="BB86">
        <f>VLOOKUP($B86,'[13]LA - by responsible org'!$C$17:$I$170,7,FALSE)</f>
        <v>2430</v>
      </c>
      <c r="BC86">
        <f>VLOOKUP($B86,'[14]LA - by responsible org'!$C$17:$I$170,4,FALSE)</f>
        <v>1622</v>
      </c>
      <c r="BD86">
        <f>VLOOKUP($B86,'[14]LA - by responsible org'!$C$17:$I$170,5,FALSE)</f>
        <v>1542</v>
      </c>
      <c r="BE86">
        <f>VLOOKUP($B86,'[14]LA - by responsible org'!$C$17:$I$170,6,FALSE)</f>
        <v>28</v>
      </c>
      <c r="BF86">
        <f>VLOOKUP($B86,'[14]LA - by responsible org'!$C$17:$I$170,7,FALSE)</f>
        <v>3192</v>
      </c>
    </row>
    <row r="87" spans="1:58" ht="15">
      <c r="A87" s="14" t="s">
        <v>426</v>
      </c>
      <c r="B87" s="14" t="s">
        <v>451</v>
      </c>
      <c r="C87" s="4" t="s">
        <v>452</v>
      </c>
      <c r="D87" s="4" t="s">
        <v>453</v>
      </c>
      <c r="E87" s="24" t="str">
        <f t="shared" si="1"/>
        <v>E06000012</v>
      </c>
      <c r="F87" s="25">
        <f>VLOOKUP(B87,'[7]FullDashboard'!$C$4:$I$156,7,FALSE)</f>
        <v>124900</v>
      </c>
      <c r="G87" s="24">
        <f>VLOOKUP($B87,'[8]LA - by responsible org'!$C$17:$I$170,4,FALSE)</f>
        <v>157</v>
      </c>
      <c r="H87" s="24">
        <f>VLOOKUP($B87,'[8]LA - by responsible org'!$C$17:$I$170,5,FALSE)</f>
        <v>101</v>
      </c>
      <c r="I87" s="24">
        <f>VLOOKUP($B87,'[8]LA - by responsible org'!$C$17:$I$170,6,FALSE)</f>
        <v>15</v>
      </c>
      <c r="J87" s="24">
        <f>VLOOKUP($B87,'[8]LA - by responsible org'!$C$17:$I$170,7,FALSE)</f>
        <v>273</v>
      </c>
      <c r="K87" s="24">
        <f>VLOOKUP($B87,'[9]LA - by responsible org'!$C$17:$I$170,4,FALSE)</f>
        <v>270</v>
      </c>
      <c r="L87" s="24">
        <f>VLOOKUP($B87,'[9]LA - by responsible org'!$C$17:$I$170,5,FALSE)</f>
        <v>85</v>
      </c>
      <c r="M87" s="24">
        <f>VLOOKUP($B87,'[9]LA - by responsible org'!$C$17:$I$170,6,FALSE)</f>
        <v>9</v>
      </c>
      <c r="N87" s="24">
        <f>VLOOKUP($B87,'[9]LA - by responsible org'!$C$17:$I$170,7,FALSE)</f>
        <v>364</v>
      </c>
      <c r="O87" s="24">
        <f>VLOOKUP($B87,'[10]LA - by responsible org'!$C$17:$I$170,4,FALSE)</f>
        <v>178</v>
      </c>
      <c r="P87" s="24">
        <f>VLOOKUP($B87,'[10]LA - by responsible org'!$C$17:$I$170,5,FALSE)</f>
        <v>65</v>
      </c>
      <c r="Q87" s="24">
        <f>VLOOKUP($B87,'[10]LA - by responsible org'!$C$17:$I$170,6,FALSE)</f>
        <v>11</v>
      </c>
      <c r="R87" s="24">
        <f>VLOOKUP($B87,'[10]LA - by responsible org'!$C$17:$I$170,7,FALSE)</f>
        <v>254</v>
      </c>
      <c r="S87" s="24">
        <f>VLOOKUP($B87,'[11]LA - by responsible org'!$C$17:$I$170,4,FALSE)</f>
        <v>281</v>
      </c>
      <c r="T87" s="24">
        <f>VLOOKUP($B87,'[11]LA - by responsible org'!$C$17:$I$170,5,FALSE)</f>
        <v>47</v>
      </c>
      <c r="U87" s="24">
        <f>VLOOKUP($B87,'[11]LA - by responsible org'!$C$17:$I$170,6,FALSE)</f>
        <v>19</v>
      </c>
      <c r="V87" s="24">
        <f>VLOOKUP($B87,'[11]LA - by responsible org'!$C$17:$I$170,7,FALSE)</f>
        <v>347</v>
      </c>
      <c r="W87" s="24">
        <f>VLOOKUP($C87,'[2]LA - by responsible org'!$D$14:$I$170,3,FALSE)</f>
        <v>294</v>
      </c>
      <c r="X87" s="24">
        <f>VLOOKUP($C87,'[2]LA - by responsible org'!$D$14:$I$170,4,FALSE)</f>
        <v>27</v>
      </c>
      <c r="Y87" s="24">
        <f>VLOOKUP($C87,'[2]LA - by responsible org'!$D$14:$I$170,5,FALSE)</f>
        <v>11</v>
      </c>
      <c r="Z87" s="24">
        <f>VLOOKUP($C87,'[2]LA - by responsible org'!$D$14:$I$170,6,FALSE)</f>
        <v>332</v>
      </c>
      <c r="AA87" s="24">
        <f>VLOOKUP($C87,'[3]LA - by responsible org'!$D$14:$I$170,3,FALSE)</f>
        <v>151</v>
      </c>
      <c r="AB87" s="24">
        <f>VLOOKUP($C87,'[3]LA - by responsible org'!$D$14:$I$170,4,FALSE)</f>
        <v>50</v>
      </c>
      <c r="AC87" s="24">
        <f>VLOOKUP($C87,'[3]LA - by responsible org'!$D$14:$I$170,5,FALSE)</f>
        <v>39</v>
      </c>
      <c r="AD87" s="24">
        <f>VLOOKUP($C87,'[3]LA - by responsible org'!$D$14:$I$170,6,FALSE)</f>
        <v>240</v>
      </c>
      <c r="AE87" s="24">
        <f>VLOOKUP($C87,'[4]LA - by responsible org'!$D$14:$I$170,3,FALSE)</f>
        <v>269</v>
      </c>
      <c r="AF87" s="24">
        <f>VLOOKUP($C87,'[4]LA - by responsible org'!$D$14:$I$170,4,FALSE)</f>
        <v>39</v>
      </c>
      <c r="AG87" s="24">
        <f>VLOOKUP($C87,'[4]LA - by responsible org'!$D$14:$I$170,5,FALSE)</f>
        <v>18</v>
      </c>
      <c r="AH87" s="24">
        <f>VLOOKUP($C87,'[4]LA - by responsible org'!$D$14:$I$170,6,FALSE)</f>
        <v>326</v>
      </c>
      <c r="AI87" s="24">
        <f>VLOOKUP($C87,'[5]LA - by responsible org'!$D$14:$I$170,3,FALSE)</f>
        <v>336</v>
      </c>
      <c r="AJ87" s="24">
        <f>VLOOKUP($C87,'[5]LA - by responsible org'!$D$14:$I$170,4,FALSE)</f>
        <v>59</v>
      </c>
      <c r="AK87" s="24">
        <f>VLOOKUP($C87,'[5]LA - by responsible org'!$D$14:$I$170,5,FALSE)</f>
        <v>40</v>
      </c>
      <c r="AL87" s="24">
        <f>VLOOKUP($C87,'[5]LA - by responsible org'!$D$14:$I$170,6,FALSE)</f>
        <v>435</v>
      </c>
      <c r="AM87" s="24">
        <f>VLOOKUP($C87,'[6]LA - by responsible org'!$D$14:$I$170,3,FALSE)</f>
        <v>190</v>
      </c>
      <c r="AN87" s="24">
        <f>VLOOKUP($C87,'[6]LA - by responsible org'!$D$14:$I$170,4,FALSE)</f>
        <v>79</v>
      </c>
      <c r="AO87" s="24">
        <f>VLOOKUP($C87,'[6]LA - by responsible org'!$D$14:$I$170,5,FALSE)</f>
        <v>18</v>
      </c>
      <c r="AP87" s="24">
        <f>VLOOKUP($C87,'[6]LA - by responsible org'!$D$14:$I$170,6,FALSE)</f>
        <v>287</v>
      </c>
      <c r="AQ87" s="5">
        <v>295</v>
      </c>
      <c r="AR87" s="22">
        <v>37</v>
      </c>
      <c r="AS87" s="22">
        <v>5</v>
      </c>
      <c r="AT87" s="5">
        <v>337</v>
      </c>
      <c r="AU87">
        <f>VLOOKUP($C87,'[12]LA - by responsible org'!$D$17:$I$170,3,FALSE)</f>
        <v>184</v>
      </c>
      <c r="AV87">
        <f>VLOOKUP($C87,'[12]LA - by responsible org'!$D$17:$I$170,4,FALSE)</f>
        <v>15</v>
      </c>
      <c r="AW87">
        <f>VLOOKUP($C87,'[12]LA - by responsible org'!$D$17:$I$170,5,FALSE)</f>
        <v>4</v>
      </c>
      <c r="AX87">
        <f>VLOOKUP($C87,'[12]LA - by responsible org'!$D$17:$I$170,6,FALSE)</f>
        <v>203</v>
      </c>
      <c r="AY87">
        <f>VLOOKUP($B87,'[13]LA - by responsible org'!$C$17:$I$170,4,FALSE)</f>
        <v>147</v>
      </c>
      <c r="AZ87">
        <f>VLOOKUP($B87,'[13]LA - by responsible org'!$C$17:$I$170,5,FALSE)</f>
        <v>16</v>
      </c>
      <c r="BA87">
        <f>VLOOKUP($B87,'[13]LA - by responsible org'!$C$17:$I$170,6,FALSE)</f>
        <v>0</v>
      </c>
      <c r="BB87">
        <f>VLOOKUP($B87,'[13]LA - by responsible org'!$C$17:$I$170,7,FALSE)</f>
        <v>163</v>
      </c>
      <c r="BC87">
        <f>VLOOKUP($B87,'[14]LA - by responsible org'!$C$17:$I$170,4,FALSE)</f>
        <v>284</v>
      </c>
      <c r="BD87">
        <f>VLOOKUP($B87,'[14]LA - by responsible org'!$C$17:$I$170,5,FALSE)</f>
        <v>8</v>
      </c>
      <c r="BE87">
        <f>VLOOKUP($B87,'[14]LA - by responsible org'!$C$17:$I$170,6,FALSE)</f>
        <v>9</v>
      </c>
      <c r="BF87">
        <f>VLOOKUP($B87,'[14]LA - by responsible org'!$C$17:$I$170,7,FALSE)</f>
        <v>301</v>
      </c>
    </row>
    <row r="88" spans="1:58" ht="15">
      <c r="A88" s="14" t="s">
        <v>426</v>
      </c>
      <c r="B88" s="14" t="s">
        <v>454</v>
      </c>
      <c r="C88" s="4" t="s">
        <v>455</v>
      </c>
      <c r="D88" s="4" t="s">
        <v>456</v>
      </c>
      <c r="E88" s="24" t="str">
        <f t="shared" si="1"/>
        <v>E06000013</v>
      </c>
      <c r="F88" s="25">
        <f>VLOOKUP(B88,'[7]FullDashboard'!$C$4:$I$156,7,FALSE)</f>
        <v>135400</v>
      </c>
      <c r="G88" s="24">
        <f>VLOOKUP($B88,'[8]LA - by responsible org'!$C$17:$I$170,4,FALSE)</f>
        <v>99</v>
      </c>
      <c r="H88" s="24">
        <f>VLOOKUP($B88,'[8]LA - by responsible org'!$C$17:$I$170,5,FALSE)</f>
        <v>21</v>
      </c>
      <c r="I88" s="24">
        <f>VLOOKUP($B88,'[8]LA - by responsible org'!$C$17:$I$170,6,FALSE)</f>
        <v>37</v>
      </c>
      <c r="J88" s="24">
        <f>VLOOKUP($B88,'[8]LA - by responsible org'!$C$17:$I$170,7,FALSE)</f>
        <v>157</v>
      </c>
      <c r="K88" s="24">
        <f>VLOOKUP($B88,'[9]LA - by responsible org'!$C$17:$I$170,4,FALSE)</f>
        <v>138</v>
      </c>
      <c r="L88" s="24">
        <f>VLOOKUP($B88,'[9]LA - by responsible org'!$C$17:$I$170,5,FALSE)</f>
        <v>23</v>
      </c>
      <c r="M88" s="24">
        <f>VLOOKUP($B88,'[9]LA - by responsible org'!$C$17:$I$170,6,FALSE)</f>
        <v>40</v>
      </c>
      <c r="N88" s="24">
        <f>VLOOKUP($B88,'[9]LA - by responsible org'!$C$17:$I$170,7,FALSE)</f>
        <v>201</v>
      </c>
      <c r="O88" s="24">
        <f>VLOOKUP($B88,'[10]LA - by responsible org'!$C$17:$I$170,4,FALSE)</f>
        <v>172</v>
      </c>
      <c r="P88" s="24">
        <f>VLOOKUP($B88,'[10]LA - by responsible org'!$C$17:$I$170,5,FALSE)</f>
        <v>83</v>
      </c>
      <c r="Q88" s="24">
        <f>VLOOKUP($B88,'[10]LA - by responsible org'!$C$17:$I$170,6,FALSE)</f>
        <v>21</v>
      </c>
      <c r="R88" s="24">
        <f>VLOOKUP($B88,'[10]LA - by responsible org'!$C$17:$I$170,7,FALSE)</f>
        <v>276</v>
      </c>
      <c r="S88" s="24">
        <f>VLOOKUP($B88,'[11]LA - by responsible org'!$C$17:$I$170,4,FALSE)</f>
        <v>206</v>
      </c>
      <c r="T88" s="24">
        <f>VLOOKUP($B88,'[11]LA - by responsible org'!$C$17:$I$170,5,FALSE)</f>
        <v>74</v>
      </c>
      <c r="U88" s="24">
        <f>VLOOKUP($B88,'[11]LA - by responsible org'!$C$17:$I$170,6,FALSE)</f>
        <v>78</v>
      </c>
      <c r="V88" s="24">
        <f>VLOOKUP($B88,'[11]LA - by responsible org'!$C$17:$I$170,7,FALSE)</f>
        <v>358</v>
      </c>
      <c r="W88" s="24">
        <f>VLOOKUP($C88,'[2]LA - by responsible org'!$D$14:$I$170,3,FALSE)</f>
        <v>195</v>
      </c>
      <c r="X88" s="24">
        <f>VLOOKUP($C88,'[2]LA - by responsible org'!$D$14:$I$170,4,FALSE)</f>
        <v>88</v>
      </c>
      <c r="Y88" s="24">
        <f>VLOOKUP($C88,'[2]LA - by responsible org'!$D$14:$I$170,5,FALSE)</f>
        <v>85</v>
      </c>
      <c r="Z88" s="24">
        <f>VLOOKUP($C88,'[2]LA - by responsible org'!$D$14:$I$170,6,FALSE)</f>
        <v>368</v>
      </c>
      <c r="AA88" s="24">
        <f>VLOOKUP($C88,'[3]LA - by responsible org'!$D$14:$I$170,3,FALSE)</f>
        <v>118</v>
      </c>
      <c r="AB88" s="24">
        <f>VLOOKUP($C88,'[3]LA - by responsible org'!$D$14:$I$170,4,FALSE)</f>
        <v>71</v>
      </c>
      <c r="AC88" s="24">
        <f>VLOOKUP($C88,'[3]LA - by responsible org'!$D$14:$I$170,5,FALSE)</f>
        <v>142</v>
      </c>
      <c r="AD88" s="24">
        <f>VLOOKUP($C88,'[3]LA - by responsible org'!$D$14:$I$170,6,FALSE)</f>
        <v>331</v>
      </c>
      <c r="AE88" s="24">
        <f>VLOOKUP($C88,'[4]LA - by responsible org'!$D$14:$I$170,3,FALSE)</f>
        <v>190</v>
      </c>
      <c r="AF88" s="24">
        <f>VLOOKUP($C88,'[4]LA - by responsible org'!$D$14:$I$170,4,FALSE)</f>
        <v>30</v>
      </c>
      <c r="AG88" s="24">
        <f>VLOOKUP($C88,'[4]LA - by responsible org'!$D$14:$I$170,5,FALSE)</f>
        <v>55</v>
      </c>
      <c r="AH88" s="24">
        <f>VLOOKUP($C88,'[4]LA - by responsible org'!$D$14:$I$170,6,FALSE)</f>
        <v>275</v>
      </c>
      <c r="AI88" s="24">
        <f>VLOOKUP($C88,'[5]LA - by responsible org'!$D$14:$I$170,3,FALSE)</f>
        <v>153</v>
      </c>
      <c r="AJ88" s="24">
        <f>VLOOKUP($C88,'[5]LA - by responsible org'!$D$14:$I$170,4,FALSE)</f>
        <v>39</v>
      </c>
      <c r="AK88" s="24">
        <f>VLOOKUP($C88,'[5]LA - by responsible org'!$D$14:$I$170,5,FALSE)</f>
        <v>41</v>
      </c>
      <c r="AL88" s="24">
        <f>VLOOKUP($C88,'[5]LA - by responsible org'!$D$14:$I$170,6,FALSE)</f>
        <v>233</v>
      </c>
      <c r="AM88" s="24">
        <f>VLOOKUP($C88,'[6]LA - by responsible org'!$D$14:$I$170,3,FALSE)</f>
        <v>151</v>
      </c>
      <c r="AN88" s="24">
        <f>VLOOKUP($C88,'[6]LA - by responsible org'!$D$14:$I$170,4,FALSE)</f>
        <v>32</v>
      </c>
      <c r="AO88" s="24">
        <f>VLOOKUP($C88,'[6]LA - by responsible org'!$D$14:$I$170,5,FALSE)</f>
        <v>52</v>
      </c>
      <c r="AP88" s="24">
        <f>VLOOKUP($C88,'[6]LA - by responsible org'!$D$14:$I$170,6,FALSE)</f>
        <v>235</v>
      </c>
      <c r="AQ88" s="5">
        <v>155</v>
      </c>
      <c r="AR88" s="22">
        <v>61</v>
      </c>
      <c r="AS88" s="22">
        <v>9</v>
      </c>
      <c r="AT88" s="5">
        <v>225</v>
      </c>
      <c r="AU88">
        <f>VLOOKUP($C88,'[12]LA - by responsible org'!$D$17:$I$170,3,FALSE)</f>
        <v>84</v>
      </c>
      <c r="AV88">
        <f>VLOOKUP($C88,'[12]LA - by responsible org'!$D$17:$I$170,4,FALSE)</f>
        <v>118</v>
      </c>
      <c r="AW88">
        <f>VLOOKUP($C88,'[12]LA - by responsible org'!$D$17:$I$170,5,FALSE)</f>
        <v>24</v>
      </c>
      <c r="AX88">
        <f>VLOOKUP($C88,'[12]LA - by responsible org'!$D$17:$I$170,6,FALSE)</f>
        <v>226</v>
      </c>
      <c r="AY88">
        <f>VLOOKUP($B88,'[13]LA - by responsible org'!$C$17:$I$170,4,FALSE)</f>
        <v>118</v>
      </c>
      <c r="AZ88">
        <f>VLOOKUP($B88,'[13]LA - by responsible org'!$C$17:$I$170,5,FALSE)</f>
        <v>97</v>
      </c>
      <c r="BA88">
        <f>VLOOKUP($B88,'[13]LA - by responsible org'!$C$17:$I$170,6,FALSE)</f>
        <v>44</v>
      </c>
      <c r="BB88">
        <f>VLOOKUP($B88,'[13]LA - by responsible org'!$C$17:$I$170,7,FALSE)</f>
        <v>259</v>
      </c>
      <c r="BC88">
        <f>VLOOKUP($B88,'[14]LA - by responsible org'!$C$17:$I$170,4,FALSE)</f>
        <v>124</v>
      </c>
      <c r="BD88">
        <f>VLOOKUP($B88,'[14]LA - by responsible org'!$C$17:$I$170,5,FALSE)</f>
        <v>19</v>
      </c>
      <c r="BE88">
        <f>VLOOKUP($B88,'[14]LA - by responsible org'!$C$17:$I$170,6,FALSE)</f>
        <v>34</v>
      </c>
      <c r="BF88">
        <f>VLOOKUP($B88,'[14]LA - by responsible org'!$C$17:$I$170,7,FALSE)</f>
        <v>177</v>
      </c>
    </row>
    <row r="89" spans="1:58" ht="15">
      <c r="A89" s="14" t="s">
        <v>337</v>
      </c>
      <c r="B89" s="14" t="s">
        <v>359</v>
      </c>
      <c r="C89" s="4" t="s">
        <v>360</v>
      </c>
      <c r="D89" s="4" t="s">
        <v>361</v>
      </c>
      <c r="E89" s="24" t="str">
        <f t="shared" si="1"/>
        <v>E06000024</v>
      </c>
      <c r="F89" s="25">
        <f>VLOOKUP(B89,'[7]FullDashboard'!$C$4:$I$156,7,FALSE)</f>
        <v>168600</v>
      </c>
      <c r="G89" s="24">
        <f>VLOOKUP($B89,'[8]LA - by responsible org'!$C$17:$I$170,4,FALSE)</f>
        <v>322</v>
      </c>
      <c r="H89" s="24">
        <f>VLOOKUP($B89,'[8]LA - by responsible org'!$C$17:$I$170,5,FALSE)</f>
        <v>485</v>
      </c>
      <c r="I89" s="24">
        <f>VLOOKUP($B89,'[8]LA - by responsible org'!$C$17:$I$170,6,FALSE)</f>
        <v>113</v>
      </c>
      <c r="J89" s="24">
        <f>VLOOKUP($B89,'[8]LA - by responsible org'!$C$17:$I$170,7,FALSE)</f>
        <v>920</v>
      </c>
      <c r="K89" s="24">
        <f>VLOOKUP($B89,'[9]LA - by responsible org'!$C$17:$I$170,4,FALSE)</f>
        <v>406</v>
      </c>
      <c r="L89" s="24">
        <f>VLOOKUP($B89,'[9]LA - by responsible org'!$C$17:$I$170,5,FALSE)</f>
        <v>410</v>
      </c>
      <c r="M89" s="24">
        <f>VLOOKUP($B89,'[9]LA - by responsible org'!$C$17:$I$170,6,FALSE)</f>
        <v>79</v>
      </c>
      <c r="N89" s="24">
        <f>VLOOKUP($B89,'[9]LA - by responsible org'!$C$17:$I$170,7,FALSE)</f>
        <v>895</v>
      </c>
      <c r="O89" s="24">
        <f>VLOOKUP($B89,'[10]LA - by responsible org'!$C$17:$I$170,4,FALSE)</f>
        <v>126</v>
      </c>
      <c r="P89" s="24">
        <f>VLOOKUP($B89,'[10]LA - by responsible org'!$C$17:$I$170,5,FALSE)</f>
        <v>243</v>
      </c>
      <c r="Q89" s="24">
        <f>VLOOKUP($B89,'[10]LA - by responsible org'!$C$17:$I$170,6,FALSE)</f>
        <v>68</v>
      </c>
      <c r="R89" s="24">
        <f>VLOOKUP($B89,'[10]LA - by responsible org'!$C$17:$I$170,7,FALSE)</f>
        <v>437</v>
      </c>
      <c r="S89" s="24">
        <f>VLOOKUP($B89,'[11]LA - by responsible org'!$C$17:$I$170,4,FALSE)</f>
        <v>55</v>
      </c>
      <c r="T89" s="24">
        <f>VLOOKUP($B89,'[11]LA - by responsible org'!$C$17:$I$170,5,FALSE)</f>
        <v>181</v>
      </c>
      <c r="U89" s="24">
        <f>VLOOKUP($B89,'[11]LA - by responsible org'!$C$17:$I$170,6,FALSE)</f>
        <v>79</v>
      </c>
      <c r="V89" s="24">
        <f>VLOOKUP($B89,'[11]LA - by responsible org'!$C$17:$I$170,7,FALSE)</f>
        <v>315</v>
      </c>
      <c r="W89" s="24">
        <f>VLOOKUP($C89,'[2]LA - by responsible org'!$D$14:$I$170,3,FALSE)</f>
        <v>300</v>
      </c>
      <c r="X89" s="24">
        <f>VLOOKUP($C89,'[2]LA - by responsible org'!$D$14:$I$170,4,FALSE)</f>
        <v>392</v>
      </c>
      <c r="Y89" s="24">
        <f>VLOOKUP($C89,'[2]LA - by responsible org'!$D$14:$I$170,5,FALSE)</f>
        <v>140</v>
      </c>
      <c r="Z89" s="24">
        <f>VLOOKUP($C89,'[2]LA - by responsible org'!$D$14:$I$170,6,FALSE)</f>
        <v>832</v>
      </c>
      <c r="AA89" s="24">
        <f>VLOOKUP($C89,'[3]LA - by responsible org'!$D$14:$I$170,3,FALSE)</f>
        <v>308</v>
      </c>
      <c r="AB89" s="24">
        <f>VLOOKUP($C89,'[3]LA - by responsible org'!$D$14:$I$170,4,FALSE)</f>
        <v>394</v>
      </c>
      <c r="AC89" s="24">
        <f>VLOOKUP($C89,'[3]LA - by responsible org'!$D$14:$I$170,5,FALSE)</f>
        <v>177</v>
      </c>
      <c r="AD89" s="24">
        <f>VLOOKUP($C89,'[3]LA - by responsible org'!$D$14:$I$170,6,FALSE)</f>
        <v>879</v>
      </c>
      <c r="AE89" s="24">
        <f>VLOOKUP($C89,'[4]LA - by responsible org'!$D$14:$I$170,3,FALSE)</f>
        <v>271</v>
      </c>
      <c r="AF89" s="24">
        <f>VLOOKUP($C89,'[4]LA - by responsible org'!$D$14:$I$170,4,FALSE)</f>
        <v>120</v>
      </c>
      <c r="AG89" s="24">
        <f>VLOOKUP($C89,'[4]LA - by responsible org'!$D$14:$I$170,5,FALSE)</f>
        <v>92</v>
      </c>
      <c r="AH89" s="24">
        <f>VLOOKUP($C89,'[4]LA - by responsible org'!$D$14:$I$170,6,FALSE)</f>
        <v>483</v>
      </c>
      <c r="AI89" s="24">
        <f>VLOOKUP($C89,'[5]LA - by responsible org'!$D$14:$I$170,3,FALSE)</f>
        <v>501</v>
      </c>
      <c r="AJ89" s="24">
        <f>VLOOKUP($C89,'[5]LA - by responsible org'!$D$14:$I$170,4,FALSE)</f>
        <v>176</v>
      </c>
      <c r="AK89" s="24">
        <f>VLOOKUP($C89,'[5]LA - by responsible org'!$D$14:$I$170,5,FALSE)</f>
        <v>47</v>
      </c>
      <c r="AL89" s="24">
        <f>VLOOKUP($C89,'[5]LA - by responsible org'!$D$14:$I$170,6,FALSE)</f>
        <v>724</v>
      </c>
      <c r="AM89" s="24">
        <f>VLOOKUP($C89,'[6]LA - by responsible org'!$D$14:$I$170,3,FALSE)</f>
        <v>428</v>
      </c>
      <c r="AN89" s="24">
        <f>VLOOKUP($C89,'[6]LA - by responsible org'!$D$14:$I$170,4,FALSE)</f>
        <v>121</v>
      </c>
      <c r="AO89" s="24">
        <f>VLOOKUP($C89,'[6]LA - by responsible org'!$D$14:$I$170,5,FALSE)</f>
        <v>55</v>
      </c>
      <c r="AP89" s="24">
        <f>VLOOKUP($C89,'[6]LA - by responsible org'!$D$14:$I$170,6,FALSE)</f>
        <v>604</v>
      </c>
      <c r="AQ89" s="5">
        <v>322</v>
      </c>
      <c r="AR89" s="22">
        <v>167</v>
      </c>
      <c r="AS89" s="22">
        <v>52</v>
      </c>
      <c r="AT89" s="5">
        <v>541</v>
      </c>
      <c r="AU89">
        <f>VLOOKUP($C89,'[12]LA - by responsible org'!$D$17:$I$170,3,FALSE)</f>
        <v>241</v>
      </c>
      <c r="AV89">
        <f>VLOOKUP($C89,'[12]LA - by responsible org'!$D$17:$I$170,4,FALSE)</f>
        <v>118</v>
      </c>
      <c r="AW89">
        <f>VLOOKUP($C89,'[12]LA - by responsible org'!$D$17:$I$170,5,FALSE)</f>
        <v>51</v>
      </c>
      <c r="AX89">
        <f>VLOOKUP($C89,'[12]LA - by responsible org'!$D$17:$I$170,6,FALSE)</f>
        <v>410</v>
      </c>
      <c r="AY89">
        <f>VLOOKUP($B89,'[13]LA - by responsible org'!$C$17:$I$170,4,FALSE)</f>
        <v>214</v>
      </c>
      <c r="AZ89">
        <f>VLOOKUP($B89,'[13]LA - by responsible org'!$C$17:$I$170,5,FALSE)</f>
        <v>131</v>
      </c>
      <c r="BA89">
        <f>VLOOKUP($B89,'[13]LA - by responsible org'!$C$17:$I$170,6,FALSE)</f>
        <v>37</v>
      </c>
      <c r="BB89">
        <f>VLOOKUP($B89,'[13]LA - by responsible org'!$C$17:$I$170,7,FALSE)</f>
        <v>382</v>
      </c>
      <c r="BC89">
        <f>VLOOKUP($B89,'[14]LA - by responsible org'!$C$17:$I$170,4,FALSE)</f>
        <v>194</v>
      </c>
      <c r="BD89">
        <f>VLOOKUP($B89,'[14]LA - by responsible org'!$C$17:$I$170,5,FALSE)</f>
        <v>87</v>
      </c>
      <c r="BE89">
        <f>VLOOKUP($B89,'[14]LA - by responsible org'!$C$17:$I$170,6,FALSE)</f>
        <v>21</v>
      </c>
      <c r="BF89">
        <f>VLOOKUP($B89,'[14]LA - by responsible org'!$C$17:$I$170,7,FALSE)</f>
        <v>302</v>
      </c>
    </row>
    <row r="90" spans="1:58" ht="15">
      <c r="A90" s="14" t="s">
        <v>172</v>
      </c>
      <c r="B90" s="14" t="s">
        <v>191</v>
      </c>
      <c r="C90" s="4" t="s">
        <v>192</v>
      </c>
      <c r="D90" s="4" t="s">
        <v>193</v>
      </c>
      <c r="E90" s="24" t="str">
        <f t="shared" si="1"/>
        <v>E08000022</v>
      </c>
      <c r="F90" s="25">
        <f>VLOOKUP(B90,'[7]FullDashboard'!$C$4:$I$156,7,FALSE)</f>
        <v>162700</v>
      </c>
      <c r="G90" s="24">
        <f>VLOOKUP($B90,'[8]LA - by responsible org'!$C$17:$I$170,4,FALSE)</f>
        <v>146</v>
      </c>
      <c r="H90" s="24">
        <f>VLOOKUP($B90,'[8]LA - by responsible org'!$C$17:$I$170,5,FALSE)</f>
        <v>10</v>
      </c>
      <c r="I90" s="24">
        <f>VLOOKUP($B90,'[8]LA - by responsible org'!$C$17:$I$170,6,FALSE)</f>
        <v>0</v>
      </c>
      <c r="J90" s="24">
        <f>VLOOKUP($B90,'[8]LA - by responsible org'!$C$17:$I$170,7,FALSE)</f>
        <v>156</v>
      </c>
      <c r="K90" s="24">
        <f>VLOOKUP($B90,'[9]LA - by responsible org'!$C$17:$I$170,4,FALSE)</f>
        <v>256</v>
      </c>
      <c r="L90" s="24">
        <f>VLOOKUP($B90,'[9]LA - by responsible org'!$C$17:$I$170,5,FALSE)</f>
        <v>7</v>
      </c>
      <c r="M90" s="24">
        <f>VLOOKUP($B90,'[9]LA - by responsible org'!$C$17:$I$170,6,FALSE)</f>
        <v>0</v>
      </c>
      <c r="N90" s="24">
        <f>VLOOKUP($B90,'[9]LA - by responsible org'!$C$17:$I$170,7,FALSE)</f>
        <v>263</v>
      </c>
      <c r="O90" s="24">
        <f>VLOOKUP($B90,'[10]LA - by responsible org'!$C$17:$I$170,4,FALSE)</f>
        <v>187</v>
      </c>
      <c r="P90" s="24">
        <f>VLOOKUP($B90,'[10]LA - by responsible org'!$C$17:$I$170,5,FALSE)</f>
        <v>28</v>
      </c>
      <c r="Q90" s="24">
        <f>VLOOKUP($B90,'[10]LA - by responsible org'!$C$17:$I$170,6,FALSE)</f>
        <v>0</v>
      </c>
      <c r="R90" s="24">
        <f>VLOOKUP($B90,'[10]LA - by responsible org'!$C$17:$I$170,7,FALSE)</f>
        <v>215</v>
      </c>
      <c r="S90" s="24">
        <f>VLOOKUP($B90,'[11]LA - by responsible org'!$C$17:$I$170,4,FALSE)</f>
        <v>216</v>
      </c>
      <c r="T90" s="24">
        <f>VLOOKUP($B90,'[11]LA - by responsible org'!$C$17:$I$170,5,FALSE)</f>
        <v>0</v>
      </c>
      <c r="U90" s="24">
        <f>VLOOKUP($B90,'[11]LA - by responsible org'!$C$17:$I$170,6,FALSE)</f>
        <v>0</v>
      </c>
      <c r="V90" s="24">
        <f>VLOOKUP($B90,'[11]LA - by responsible org'!$C$17:$I$170,7,FALSE)</f>
        <v>216</v>
      </c>
      <c r="W90" s="24">
        <f>VLOOKUP($C90,'[2]LA - by responsible org'!$D$14:$I$170,3,FALSE)</f>
        <v>153</v>
      </c>
      <c r="X90" s="24">
        <f>VLOOKUP($C90,'[2]LA - by responsible org'!$D$14:$I$170,4,FALSE)</f>
        <v>7</v>
      </c>
      <c r="Y90" s="24">
        <f>VLOOKUP($C90,'[2]LA - by responsible org'!$D$14:$I$170,5,FALSE)</f>
        <v>0</v>
      </c>
      <c r="Z90" s="24">
        <f>VLOOKUP($C90,'[2]LA - by responsible org'!$D$14:$I$170,6,FALSE)</f>
        <v>160</v>
      </c>
      <c r="AA90" s="24">
        <f>VLOOKUP($C90,'[3]LA - by responsible org'!$D$14:$I$170,3,FALSE)</f>
        <v>160</v>
      </c>
      <c r="AB90" s="24">
        <f>VLOOKUP($C90,'[3]LA - by responsible org'!$D$14:$I$170,4,FALSE)</f>
        <v>28</v>
      </c>
      <c r="AC90" s="24">
        <f>VLOOKUP($C90,'[3]LA - by responsible org'!$D$14:$I$170,5,FALSE)</f>
        <v>6</v>
      </c>
      <c r="AD90" s="24">
        <f>VLOOKUP($C90,'[3]LA - by responsible org'!$D$14:$I$170,6,FALSE)</f>
        <v>194</v>
      </c>
      <c r="AE90" s="24">
        <f>VLOOKUP($C90,'[4]LA - by responsible org'!$D$14:$I$170,3,FALSE)</f>
        <v>197</v>
      </c>
      <c r="AF90" s="24">
        <f>VLOOKUP($C90,'[4]LA - by responsible org'!$D$14:$I$170,4,FALSE)</f>
        <v>25</v>
      </c>
      <c r="AG90" s="24">
        <f>VLOOKUP($C90,'[4]LA - by responsible org'!$D$14:$I$170,5,FALSE)</f>
        <v>0</v>
      </c>
      <c r="AH90" s="24">
        <f>VLOOKUP($C90,'[4]LA - by responsible org'!$D$14:$I$170,6,FALSE)</f>
        <v>222</v>
      </c>
      <c r="AI90" s="24">
        <f>VLOOKUP($C90,'[5]LA - by responsible org'!$D$14:$I$170,3,FALSE)</f>
        <v>240</v>
      </c>
      <c r="AJ90" s="24">
        <f>VLOOKUP($C90,'[5]LA - by responsible org'!$D$14:$I$170,4,FALSE)</f>
        <v>121</v>
      </c>
      <c r="AK90" s="24">
        <f>VLOOKUP($C90,'[5]LA - by responsible org'!$D$14:$I$170,5,FALSE)</f>
        <v>0</v>
      </c>
      <c r="AL90" s="24">
        <f>VLOOKUP($C90,'[5]LA - by responsible org'!$D$14:$I$170,6,FALSE)</f>
        <v>361</v>
      </c>
      <c r="AM90" s="24">
        <f>VLOOKUP($C90,'[6]LA - by responsible org'!$D$14:$I$170,3,FALSE)</f>
        <v>340</v>
      </c>
      <c r="AN90" s="24">
        <f>VLOOKUP($C90,'[6]LA - by responsible org'!$D$14:$I$170,4,FALSE)</f>
        <v>100</v>
      </c>
      <c r="AO90" s="24">
        <f>VLOOKUP($C90,'[6]LA - by responsible org'!$D$14:$I$170,5,FALSE)</f>
        <v>0</v>
      </c>
      <c r="AP90" s="24">
        <f>VLOOKUP($C90,'[6]LA - by responsible org'!$D$14:$I$170,6,FALSE)</f>
        <v>440</v>
      </c>
      <c r="AQ90" s="5">
        <v>202</v>
      </c>
      <c r="AR90" s="22">
        <v>154</v>
      </c>
      <c r="AS90" s="22">
        <v>0</v>
      </c>
      <c r="AT90" s="5">
        <v>356</v>
      </c>
      <c r="AU90">
        <f>VLOOKUP($C90,'[12]LA - by responsible org'!$D$17:$I$170,3,FALSE)</f>
        <v>196</v>
      </c>
      <c r="AV90">
        <f>VLOOKUP($C90,'[12]LA - by responsible org'!$D$17:$I$170,4,FALSE)</f>
        <v>138</v>
      </c>
      <c r="AW90">
        <f>VLOOKUP($C90,'[12]LA - by responsible org'!$D$17:$I$170,5,FALSE)</f>
        <v>0</v>
      </c>
      <c r="AX90">
        <f>VLOOKUP($C90,'[12]LA - by responsible org'!$D$17:$I$170,6,FALSE)</f>
        <v>334</v>
      </c>
      <c r="AY90">
        <f>VLOOKUP($B90,'[13]LA - by responsible org'!$C$17:$I$170,4,FALSE)</f>
        <v>135</v>
      </c>
      <c r="AZ90">
        <f>VLOOKUP($B90,'[13]LA - by responsible org'!$C$17:$I$170,5,FALSE)</f>
        <v>66</v>
      </c>
      <c r="BA90">
        <f>VLOOKUP($B90,'[13]LA - by responsible org'!$C$17:$I$170,6,FALSE)</f>
        <v>0</v>
      </c>
      <c r="BB90">
        <f>VLOOKUP($B90,'[13]LA - by responsible org'!$C$17:$I$170,7,FALSE)</f>
        <v>201</v>
      </c>
      <c r="BC90">
        <f>VLOOKUP($B90,'[14]LA - by responsible org'!$C$17:$I$170,4,FALSE)</f>
        <v>117</v>
      </c>
      <c r="BD90">
        <f>VLOOKUP($B90,'[14]LA - by responsible org'!$C$17:$I$170,5,FALSE)</f>
        <v>68</v>
      </c>
      <c r="BE90">
        <f>VLOOKUP($B90,'[14]LA - by responsible org'!$C$17:$I$170,6,FALSE)</f>
        <v>0</v>
      </c>
      <c r="BF90">
        <f>VLOOKUP($B90,'[14]LA - by responsible org'!$C$17:$I$170,7,FALSE)</f>
        <v>185</v>
      </c>
    </row>
    <row r="91" spans="1:58" ht="15">
      <c r="A91" s="14" t="s">
        <v>426</v>
      </c>
      <c r="B91" s="14" t="s">
        <v>457</v>
      </c>
      <c r="C91" s="4" t="s">
        <v>458</v>
      </c>
      <c r="D91" s="4" t="s">
        <v>459</v>
      </c>
      <c r="E91" s="24" t="str">
        <f t="shared" si="1"/>
        <v>E10000023</v>
      </c>
      <c r="F91" s="25">
        <f>VLOOKUP(B91,'[7]FullDashboard'!$C$4:$I$156,7,FALSE)</f>
        <v>487600</v>
      </c>
      <c r="G91" s="24">
        <f>VLOOKUP($B91,'[8]LA - by responsible org'!$C$17:$I$170,4,FALSE)</f>
        <v>1022</v>
      </c>
      <c r="H91" s="24">
        <f>VLOOKUP($B91,'[8]LA - by responsible org'!$C$17:$I$170,5,FALSE)</f>
        <v>1359</v>
      </c>
      <c r="I91" s="24">
        <f>VLOOKUP($B91,'[8]LA - by responsible org'!$C$17:$I$170,6,FALSE)</f>
        <v>194</v>
      </c>
      <c r="J91" s="24">
        <f>VLOOKUP($B91,'[8]LA - by responsible org'!$C$17:$I$170,7,FALSE)</f>
        <v>2575</v>
      </c>
      <c r="K91" s="24">
        <f>VLOOKUP($B91,'[9]LA - by responsible org'!$C$17:$I$170,4,FALSE)</f>
        <v>948</v>
      </c>
      <c r="L91" s="24">
        <f>VLOOKUP($B91,'[9]LA - by responsible org'!$C$17:$I$170,5,FALSE)</f>
        <v>1148</v>
      </c>
      <c r="M91" s="24">
        <f>VLOOKUP($B91,'[9]LA - by responsible org'!$C$17:$I$170,6,FALSE)</f>
        <v>199</v>
      </c>
      <c r="N91" s="24">
        <f>VLOOKUP($B91,'[9]LA - by responsible org'!$C$17:$I$170,7,FALSE)</f>
        <v>2295</v>
      </c>
      <c r="O91" s="24">
        <f>VLOOKUP($B91,'[10]LA - by responsible org'!$C$17:$I$170,4,FALSE)</f>
        <v>801</v>
      </c>
      <c r="P91" s="24">
        <f>VLOOKUP($B91,'[10]LA - by responsible org'!$C$17:$I$170,5,FALSE)</f>
        <v>1047</v>
      </c>
      <c r="Q91" s="24">
        <f>VLOOKUP($B91,'[10]LA - by responsible org'!$C$17:$I$170,6,FALSE)</f>
        <v>161</v>
      </c>
      <c r="R91" s="24">
        <f>VLOOKUP($B91,'[10]LA - by responsible org'!$C$17:$I$170,7,FALSE)</f>
        <v>2009</v>
      </c>
      <c r="S91" s="24">
        <f>VLOOKUP($B91,'[11]LA - by responsible org'!$C$17:$I$170,4,FALSE)</f>
        <v>932</v>
      </c>
      <c r="T91" s="24">
        <f>VLOOKUP($B91,'[11]LA - by responsible org'!$C$17:$I$170,5,FALSE)</f>
        <v>1190</v>
      </c>
      <c r="U91" s="24">
        <f>VLOOKUP($B91,'[11]LA - by responsible org'!$C$17:$I$170,6,FALSE)</f>
        <v>135</v>
      </c>
      <c r="V91" s="24">
        <f>VLOOKUP($B91,'[11]LA - by responsible org'!$C$17:$I$170,7,FALSE)</f>
        <v>2257</v>
      </c>
      <c r="W91" s="24">
        <f>VLOOKUP($C91,'[2]LA - by responsible org'!$D$14:$I$170,3,FALSE)</f>
        <v>1034</v>
      </c>
      <c r="X91" s="24">
        <f>VLOOKUP($C91,'[2]LA - by responsible org'!$D$14:$I$170,4,FALSE)</f>
        <v>1076</v>
      </c>
      <c r="Y91" s="24">
        <f>VLOOKUP($C91,'[2]LA - by responsible org'!$D$14:$I$170,5,FALSE)</f>
        <v>171</v>
      </c>
      <c r="Z91" s="24">
        <f>VLOOKUP($C91,'[2]LA - by responsible org'!$D$14:$I$170,6,FALSE)</f>
        <v>2281</v>
      </c>
      <c r="AA91" s="24">
        <f>VLOOKUP($C91,'[3]LA - by responsible org'!$D$14:$I$170,3,FALSE)</f>
        <v>1025</v>
      </c>
      <c r="AB91" s="24">
        <f>VLOOKUP($C91,'[3]LA - by responsible org'!$D$14:$I$170,4,FALSE)</f>
        <v>1342</v>
      </c>
      <c r="AC91" s="24">
        <f>VLOOKUP($C91,'[3]LA - by responsible org'!$D$14:$I$170,5,FALSE)</f>
        <v>166</v>
      </c>
      <c r="AD91" s="24">
        <f>VLOOKUP($C91,'[3]LA - by responsible org'!$D$14:$I$170,6,FALSE)</f>
        <v>2533</v>
      </c>
      <c r="AE91" s="24">
        <f>VLOOKUP($C91,'[4]LA - by responsible org'!$D$14:$I$170,3,FALSE)</f>
        <v>1150</v>
      </c>
      <c r="AF91" s="24">
        <f>VLOOKUP($C91,'[4]LA - by responsible org'!$D$14:$I$170,4,FALSE)</f>
        <v>1190</v>
      </c>
      <c r="AG91" s="24">
        <f>VLOOKUP($C91,'[4]LA - by responsible org'!$D$14:$I$170,5,FALSE)</f>
        <v>189</v>
      </c>
      <c r="AH91" s="24">
        <f>VLOOKUP($C91,'[4]LA - by responsible org'!$D$14:$I$170,6,FALSE)</f>
        <v>2529</v>
      </c>
      <c r="AI91" s="24">
        <f>VLOOKUP($C91,'[5]LA - by responsible org'!$D$14:$I$170,3,FALSE)</f>
        <v>931</v>
      </c>
      <c r="AJ91" s="24">
        <f>VLOOKUP($C91,'[5]LA - by responsible org'!$D$14:$I$170,4,FALSE)</f>
        <v>932</v>
      </c>
      <c r="AK91" s="24">
        <f>VLOOKUP($C91,'[5]LA - by responsible org'!$D$14:$I$170,5,FALSE)</f>
        <v>98</v>
      </c>
      <c r="AL91" s="24">
        <f>VLOOKUP($C91,'[5]LA - by responsible org'!$D$14:$I$170,6,FALSE)</f>
        <v>1961</v>
      </c>
      <c r="AM91" s="24">
        <f>VLOOKUP($C91,'[6]LA - by responsible org'!$D$14:$I$170,3,FALSE)</f>
        <v>1011</v>
      </c>
      <c r="AN91" s="24">
        <f>VLOOKUP($C91,'[6]LA - by responsible org'!$D$14:$I$170,4,FALSE)</f>
        <v>1115</v>
      </c>
      <c r="AO91" s="24">
        <f>VLOOKUP($C91,'[6]LA - by responsible org'!$D$14:$I$170,5,FALSE)</f>
        <v>174</v>
      </c>
      <c r="AP91" s="24">
        <f>VLOOKUP($C91,'[6]LA - by responsible org'!$D$14:$I$170,6,FALSE)</f>
        <v>2300</v>
      </c>
      <c r="AQ91" s="5">
        <v>847</v>
      </c>
      <c r="AR91" s="22">
        <v>851</v>
      </c>
      <c r="AS91" s="22">
        <v>172</v>
      </c>
      <c r="AT91" s="5">
        <v>1870</v>
      </c>
      <c r="AU91">
        <f>VLOOKUP($C91,'[12]LA - by responsible org'!$D$17:$I$170,3,FALSE)</f>
        <v>843</v>
      </c>
      <c r="AV91">
        <f>VLOOKUP($C91,'[12]LA - by responsible org'!$D$17:$I$170,4,FALSE)</f>
        <v>755</v>
      </c>
      <c r="AW91">
        <f>VLOOKUP($C91,'[12]LA - by responsible org'!$D$17:$I$170,5,FALSE)</f>
        <v>283</v>
      </c>
      <c r="AX91">
        <f>VLOOKUP($C91,'[12]LA - by responsible org'!$D$17:$I$170,6,FALSE)</f>
        <v>1881</v>
      </c>
      <c r="AY91">
        <f>VLOOKUP($B91,'[13]LA - by responsible org'!$C$17:$I$170,4,FALSE)</f>
        <v>1044</v>
      </c>
      <c r="AZ91">
        <f>VLOOKUP($B91,'[13]LA - by responsible org'!$C$17:$I$170,5,FALSE)</f>
        <v>785</v>
      </c>
      <c r="BA91">
        <f>VLOOKUP($B91,'[13]LA - by responsible org'!$C$17:$I$170,6,FALSE)</f>
        <v>161</v>
      </c>
      <c r="BB91">
        <f>VLOOKUP($B91,'[13]LA - by responsible org'!$C$17:$I$170,7,FALSE)</f>
        <v>1990</v>
      </c>
      <c r="BC91">
        <f>VLOOKUP($B91,'[14]LA - by responsible org'!$C$17:$I$170,4,FALSE)</f>
        <v>859</v>
      </c>
      <c r="BD91">
        <f>VLOOKUP($B91,'[14]LA - by responsible org'!$C$17:$I$170,5,FALSE)</f>
        <v>661</v>
      </c>
      <c r="BE91">
        <f>VLOOKUP($B91,'[14]LA - by responsible org'!$C$17:$I$170,6,FALSE)</f>
        <v>176</v>
      </c>
      <c r="BF91">
        <f>VLOOKUP($B91,'[14]LA - by responsible org'!$C$17:$I$170,7,FALSE)</f>
        <v>1696</v>
      </c>
    </row>
    <row r="92" spans="1:58" ht="15">
      <c r="A92" s="14" t="s">
        <v>10</v>
      </c>
      <c r="B92" s="14" t="s">
        <v>26</v>
      </c>
      <c r="C92" s="4" t="s">
        <v>27</v>
      </c>
      <c r="D92" s="4" t="s">
        <v>28</v>
      </c>
      <c r="E92" s="24" t="str">
        <f t="shared" si="1"/>
        <v>E10000021</v>
      </c>
      <c r="F92" s="25">
        <f>VLOOKUP(B92,'[7]FullDashboard'!$C$4:$I$156,7,FALSE)</f>
        <v>567900</v>
      </c>
      <c r="G92" s="24">
        <f>VLOOKUP($B92,'[8]LA - by responsible org'!$C$17:$I$170,4,FALSE)</f>
        <v>3976</v>
      </c>
      <c r="H92" s="24">
        <f>VLOOKUP($B92,'[8]LA - by responsible org'!$C$17:$I$170,5,FALSE)</f>
        <v>1689</v>
      </c>
      <c r="I92" s="24">
        <f>VLOOKUP($B92,'[8]LA - by responsible org'!$C$17:$I$170,6,FALSE)</f>
        <v>892</v>
      </c>
      <c r="J92" s="24">
        <f>VLOOKUP($B92,'[8]LA - by responsible org'!$C$17:$I$170,7,FALSE)</f>
        <v>6557</v>
      </c>
      <c r="K92" s="24">
        <f>VLOOKUP($B92,'[9]LA - by responsible org'!$C$17:$I$170,4,FALSE)</f>
        <v>3119</v>
      </c>
      <c r="L92" s="24">
        <f>VLOOKUP($B92,'[9]LA - by responsible org'!$C$17:$I$170,5,FALSE)</f>
        <v>1348</v>
      </c>
      <c r="M92" s="24">
        <f>VLOOKUP($B92,'[9]LA - by responsible org'!$C$17:$I$170,6,FALSE)</f>
        <v>961</v>
      </c>
      <c r="N92" s="24">
        <f>VLOOKUP($B92,'[9]LA - by responsible org'!$C$17:$I$170,7,FALSE)</f>
        <v>5428</v>
      </c>
      <c r="O92" s="24">
        <f>VLOOKUP($B92,'[10]LA - by responsible org'!$C$17:$I$170,4,FALSE)</f>
        <v>3314</v>
      </c>
      <c r="P92" s="24">
        <f>VLOOKUP($B92,'[10]LA - by responsible org'!$C$17:$I$170,5,FALSE)</f>
        <v>1354</v>
      </c>
      <c r="Q92" s="24">
        <f>VLOOKUP($B92,'[10]LA - by responsible org'!$C$17:$I$170,6,FALSE)</f>
        <v>633</v>
      </c>
      <c r="R92" s="24">
        <f>VLOOKUP($B92,'[10]LA - by responsible org'!$C$17:$I$170,7,FALSE)</f>
        <v>5301</v>
      </c>
      <c r="S92" s="24">
        <f>VLOOKUP($B92,'[11]LA - by responsible org'!$C$17:$I$170,4,FALSE)</f>
        <v>3322</v>
      </c>
      <c r="T92" s="24">
        <f>VLOOKUP($B92,'[11]LA - by responsible org'!$C$17:$I$170,5,FALSE)</f>
        <v>1600</v>
      </c>
      <c r="U92" s="24">
        <f>VLOOKUP($B92,'[11]LA - by responsible org'!$C$17:$I$170,6,FALSE)</f>
        <v>1121</v>
      </c>
      <c r="V92" s="24">
        <f>VLOOKUP($B92,'[11]LA - by responsible org'!$C$17:$I$170,7,FALSE)</f>
        <v>6043</v>
      </c>
      <c r="W92" s="24">
        <f>VLOOKUP($C92,'[2]LA - by responsible org'!$D$14:$I$170,3,FALSE)</f>
        <v>3164</v>
      </c>
      <c r="X92" s="24">
        <f>VLOOKUP($C92,'[2]LA - by responsible org'!$D$14:$I$170,4,FALSE)</f>
        <v>1423</v>
      </c>
      <c r="Y92" s="24">
        <f>VLOOKUP($C92,'[2]LA - by responsible org'!$D$14:$I$170,5,FALSE)</f>
        <v>1424</v>
      </c>
      <c r="Z92" s="24">
        <f>VLOOKUP($C92,'[2]LA - by responsible org'!$D$14:$I$170,6,FALSE)</f>
        <v>6011</v>
      </c>
      <c r="AA92" s="24">
        <f>VLOOKUP($C92,'[3]LA - by responsible org'!$D$14:$I$170,3,FALSE)</f>
        <v>3592</v>
      </c>
      <c r="AB92" s="24">
        <f>VLOOKUP($C92,'[3]LA - by responsible org'!$D$14:$I$170,4,FALSE)</f>
        <v>1542</v>
      </c>
      <c r="AC92" s="24">
        <f>VLOOKUP($C92,'[3]LA - by responsible org'!$D$14:$I$170,5,FALSE)</f>
        <v>910</v>
      </c>
      <c r="AD92" s="24">
        <f>VLOOKUP($C92,'[3]LA - by responsible org'!$D$14:$I$170,6,FALSE)</f>
        <v>6044</v>
      </c>
      <c r="AE92" s="24">
        <f>VLOOKUP($C92,'[4]LA - by responsible org'!$D$14:$I$170,3,FALSE)</f>
        <v>2638</v>
      </c>
      <c r="AF92" s="24">
        <f>VLOOKUP($C92,'[4]LA - by responsible org'!$D$14:$I$170,4,FALSE)</f>
        <v>1368</v>
      </c>
      <c r="AG92" s="24">
        <f>VLOOKUP($C92,'[4]LA - by responsible org'!$D$14:$I$170,5,FALSE)</f>
        <v>491</v>
      </c>
      <c r="AH92" s="24">
        <f>VLOOKUP($C92,'[4]LA - by responsible org'!$D$14:$I$170,6,FALSE)</f>
        <v>4497</v>
      </c>
      <c r="AI92" s="24">
        <f>VLOOKUP($C92,'[5]LA - by responsible org'!$D$14:$I$170,3,FALSE)</f>
        <v>2399</v>
      </c>
      <c r="AJ92" s="24">
        <f>VLOOKUP($C92,'[5]LA - by responsible org'!$D$14:$I$170,4,FALSE)</f>
        <v>1202</v>
      </c>
      <c r="AK92" s="24">
        <f>VLOOKUP($C92,'[5]LA - by responsible org'!$D$14:$I$170,5,FALSE)</f>
        <v>542</v>
      </c>
      <c r="AL92" s="24">
        <f>VLOOKUP($C92,'[5]LA - by responsible org'!$D$14:$I$170,6,FALSE)</f>
        <v>4143</v>
      </c>
      <c r="AM92" s="24">
        <f>VLOOKUP($C92,'[6]LA - by responsible org'!$D$14:$I$170,3,FALSE)</f>
        <v>2856</v>
      </c>
      <c r="AN92" s="24">
        <f>VLOOKUP($C92,'[6]LA - by responsible org'!$D$14:$I$170,4,FALSE)</f>
        <v>2291</v>
      </c>
      <c r="AO92" s="24">
        <f>VLOOKUP($C92,'[6]LA - by responsible org'!$D$14:$I$170,5,FALSE)</f>
        <v>561</v>
      </c>
      <c r="AP92" s="24">
        <f>VLOOKUP($C92,'[6]LA - by responsible org'!$D$14:$I$170,6,FALSE)</f>
        <v>5708</v>
      </c>
      <c r="AQ92" s="5">
        <v>2403</v>
      </c>
      <c r="AR92" s="22">
        <v>2589</v>
      </c>
      <c r="AS92" s="22">
        <v>410</v>
      </c>
      <c r="AT92" s="5">
        <v>5402</v>
      </c>
      <c r="AU92">
        <f>VLOOKUP($C92,'[12]LA - by responsible org'!$D$17:$I$170,3,FALSE)</f>
        <v>1889</v>
      </c>
      <c r="AV92">
        <f>VLOOKUP($C92,'[12]LA - by responsible org'!$D$17:$I$170,4,FALSE)</f>
        <v>3149</v>
      </c>
      <c r="AW92">
        <f>VLOOKUP($C92,'[12]LA - by responsible org'!$D$17:$I$170,5,FALSE)</f>
        <v>708</v>
      </c>
      <c r="AX92">
        <f>VLOOKUP($C92,'[12]LA - by responsible org'!$D$17:$I$170,6,FALSE)</f>
        <v>5746</v>
      </c>
      <c r="AY92">
        <f>VLOOKUP($B92,'[13]LA - by responsible org'!$C$17:$I$170,4,FALSE)</f>
        <v>1449</v>
      </c>
      <c r="AZ92">
        <f>VLOOKUP($B92,'[13]LA - by responsible org'!$C$17:$I$170,5,FALSE)</f>
        <v>2555</v>
      </c>
      <c r="BA92">
        <f>VLOOKUP($B92,'[13]LA - by responsible org'!$C$17:$I$170,6,FALSE)</f>
        <v>686</v>
      </c>
      <c r="BB92">
        <f>VLOOKUP($B92,'[13]LA - by responsible org'!$C$17:$I$170,7,FALSE)</f>
        <v>4690</v>
      </c>
      <c r="BC92">
        <f>VLOOKUP($B92,'[14]LA - by responsible org'!$C$17:$I$170,4,FALSE)</f>
        <v>1395</v>
      </c>
      <c r="BD92">
        <f>VLOOKUP($B92,'[14]LA - by responsible org'!$C$17:$I$170,5,FALSE)</f>
        <v>2112</v>
      </c>
      <c r="BE92">
        <f>VLOOKUP($B92,'[14]LA - by responsible org'!$C$17:$I$170,6,FALSE)</f>
        <v>932</v>
      </c>
      <c r="BF92">
        <f>VLOOKUP($B92,'[14]LA - by responsible org'!$C$17:$I$170,7,FALSE)</f>
        <v>4439</v>
      </c>
    </row>
    <row r="93" spans="1:58" ht="15">
      <c r="A93" s="14" t="s">
        <v>172</v>
      </c>
      <c r="B93" s="14" t="s">
        <v>194</v>
      </c>
      <c r="C93" s="4" t="s">
        <v>195</v>
      </c>
      <c r="D93" s="4" t="s">
        <v>196</v>
      </c>
      <c r="E93" s="24" t="str">
        <f t="shared" si="1"/>
        <v>E06000057</v>
      </c>
      <c r="F93" s="25">
        <f>VLOOKUP(B93,'[7]FullDashboard'!$C$4:$I$156,7,FALSE)</f>
        <v>257000</v>
      </c>
      <c r="G93" s="24">
        <f>VLOOKUP($B93,'[8]LA - by responsible org'!$C$17:$I$170,4,FALSE)</f>
        <v>203</v>
      </c>
      <c r="H93" s="24">
        <f>VLOOKUP($B93,'[8]LA - by responsible org'!$C$17:$I$170,5,FALSE)</f>
        <v>81</v>
      </c>
      <c r="I93" s="24">
        <f>VLOOKUP($B93,'[8]LA - by responsible org'!$C$17:$I$170,6,FALSE)</f>
        <v>38</v>
      </c>
      <c r="J93" s="24">
        <f>VLOOKUP($B93,'[8]LA - by responsible org'!$C$17:$I$170,7,FALSE)</f>
        <v>322</v>
      </c>
      <c r="K93" s="24">
        <f>VLOOKUP($B93,'[9]LA - by responsible org'!$C$17:$I$170,4,FALSE)</f>
        <v>228</v>
      </c>
      <c r="L93" s="24">
        <f>VLOOKUP($B93,'[9]LA - by responsible org'!$C$17:$I$170,5,FALSE)</f>
        <v>50</v>
      </c>
      <c r="M93" s="24">
        <f>VLOOKUP($B93,'[9]LA - by responsible org'!$C$17:$I$170,6,FALSE)</f>
        <v>0</v>
      </c>
      <c r="N93" s="24">
        <f>VLOOKUP($B93,'[9]LA - by responsible org'!$C$17:$I$170,7,FALSE)</f>
        <v>278</v>
      </c>
      <c r="O93" s="24">
        <f>VLOOKUP($B93,'[10]LA - by responsible org'!$C$17:$I$170,4,FALSE)</f>
        <v>276</v>
      </c>
      <c r="P93" s="24">
        <f>VLOOKUP($B93,'[10]LA - by responsible org'!$C$17:$I$170,5,FALSE)</f>
        <v>66</v>
      </c>
      <c r="Q93" s="24">
        <f>VLOOKUP($B93,'[10]LA - by responsible org'!$C$17:$I$170,6,FALSE)</f>
        <v>0</v>
      </c>
      <c r="R93" s="24">
        <f>VLOOKUP($B93,'[10]LA - by responsible org'!$C$17:$I$170,7,FALSE)</f>
        <v>342</v>
      </c>
      <c r="S93" s="24">
        <f>VLOOKUP($B93,'[11]LA - by responsible org'!$C$17:$I$170,4,FALSE)</f>
        <v>194</v>
      </c>
      <c r="T93" s="24">
        <f>VLOOKUP($B93,'[11]LA - by responsible org'!$C$17:$I$170,5,FALSE)</f>
        <v>49</v>
      </c>
      <c r="U93" s="24">
        <f>VLOOKUP($B93,'[11]LA - by responsible org'!$C$17:$I$170,6,FALSE)</f>
        <v>0</v>
      </c>
      <c r="V93" s="24">
        <f>VLOOKUP($B93,'[11]LA - by responsible org'!$C$17:$I$170,7,FALSE)</f>
        <v>243</v>
      </c>
      <c r="W93" s="24">
        <f>VLOOKUP($C93,'[2]LA - by responsible org'!$D$14:$I$170,3,FALSE)</f>
        <v>366</v>
      </c>
      <c r="X93" s="24">
        <f>VLOOKUP($C93,'[2]LA - by responsible org'!$D$14:$I$170,4,FALSE)</f>
        <v>74</v>
      </c>
      <c r="Y93" s="24">
        <f>VLOOKUP($C93,'[2]LA - by responsible org'!$D$14:$I$170,5,FALSE)</f>
        <v>4</v>
      </c>
      <c r="Z93" s="24">
        <f>VLOOKUP($C93,'[2]LA - by responsible org'!$D$14:$I$170,6,FALSE)</f>
        <v>444</v>
      </c>
      <c r="AA93" s="24">
        <f>VLOOKUP($C93,'[3]LA - by responsible org'!$D$14:$I$170,3,FALSE)</f>
        <v>188</v>
      </c>
      <c r="AB93" s="24">
        <f>VLOOKUP($C93,'[3]LA - by responsible org'!$D$14:$I$170,4,FALSE)</f>
        <v>85</v>
      </c>
      <c r="AC93" s="24">
        <f>VLOOKUP($C93,'[3]LA - by responsible org'!$D$14:$I$170,5,FALSE)</f>
        <v>0</v>
      </c>
      <c r="AD93" s="24">
        <f>VLOOKUP($C93,'[3]LA - by responsible org'!$D$14:$I$170,6,FALSE)</f>
        <v>273</v>
      </c>
      <c r="AE93" s="24">
        <f>VLOOKUP($C93,'[4]LA - by responsible org'!$D$14:$I$170,3,FALSE)</f>
        <v>272</v>
      </c>
      <c r="AF93" s="24">
        <f>VLOOKUP($C93,'[4]LA - by responsible org'!$D$14:$I$170,4,FALSE)</f>
        <v>73</v>
      </c>
      <c r="AG93" s="24">
        <f>VLOOKUP($C93,'[4]LA - by responsible org'!$D$14:$I$170,5,FALSE)</f>
        <v>0</v>
      </c>
      <c r="AH93" s="24">
        <f>VLOOKUP($C93,'[4]LA - by responsible org'!$D$14:$I$170,6,FALSE)</f>
        <v>345</v>
      </c>
      <c r="AI93" s="24">
        <f>VLOOKUP($C93,'[5]LA - by responsible org'!$D$14:$I$170,3,FALSE)</f>
        <v>294</v>
      </c>
      <c r="AJ93" s="24">
        <f>VLOOKUP($C93,'[5]LA - by responsible org'!$D$14:$I$170,4,FALSE)</f>
        <v>99</v>
      </c>
      <c r="AK93" s="24">
        <f>VLOOKUP($C93,'[5]LA - by responsible org'!$D$14:$I$170,5,FALSE)</f>
        <v>0</v>
      </c>
      <c r="AL93" s="24">
        <f>VLOOKUP($C93,'[5]LA - by responsible org'!$D$14:$I$170,6,FALSE)</f>
        <v>393</v>
      </c>
      <c r="AM93" s="24">
        <f>VLOOKUP($C93,'[6]LA - by responsible org'!$D$14:$I$170,3,FALSE)</f>
        <v>181</v>
      </c>
      <c r="AN93" s="24">
        <f>VLOOKUP($C93,'[6]LA - by responsible org'!$D$14:$I$170,4,FALSE)</f>
        <v>46</v>
      </c>
      <c r="AO93" s="24">
        <f>VLOOKUP($C93,'[6]LA - by responsible org'!$D$14:$I$170,5,FALSE)</f>
        <v>0</v>
      </c>
      <c r="AP93" s="24">
        <f>VLOOKUP($C93,'[6]LA - by responsible org'!$D$14:$I$170,6,FALSE)</f>
        <v>227</v>
      </c>
      <c r="AQ93" s="5">
        <v>184</v>
      </c>
      <c r="AR93" s="22">
        <v>50</v>
      </c>
      <c r="AS93" s="22">
        <v>18</v>
      </c>
      <c r="AT93" s="5">
        <v>252</v>
      </c>
      <c r="AU93">
        <f>VLOOKUP($C93,'[12]LA - by responsible org'!$D$17:$I$170,3,FALSE)</f>
        <v>177</v>
      </c>
      <c r="AV93">
        <f>VLOOKUP($C93,'[12]LA - by responsible org'!$D$17:$I$170,4,FALSE)</f>
        <v>30</v>
      </c>
      <c r="AW93">
        <f>VLOOKUP($C93,'[12]LA - by responsible org'!$D$17:$I$170,5,FALSE)</f>
        <v>31</v>
      </c>
      <c r="AX93">
        <f>VLOOKUP($C93,'[12]LA - by responsible org'!$D$17:$I$170,6,FALSE)</f>
        <v>238</v>
      </c>
      <c r="AY93">
        <f>VLOOKUP($B93,'[13]LA - by responsible org'!$C$17:$I$170,4,FALSE)</f>
        <v>214</v>
      </c>
      <c r="AZ93">
        <f>VLOOKUP($B93,'[13]LA - by responsible org'!$C$17:$I$170,5,FALSE)</f>
        <v>35</v>
      </c>
      <c r="BA93">
        <f>VLOOKUP($B93,'[13]LA - by responsible org'!$C$17:$I$170,6,FALSE)</f>
        <v>41</v>
      </c>
      <c r="BB93">
        <f>VLOOKUP($B93,'[13]LA - by responsible org'!$C$17:$I$170,7,FALSE)</f>
        <v>290</v>
      </c>
      <c r="BC93">
        <f>VLOOKUP($B93,'[14]LA - by responsible org'!$C$17:$I$170,4,FALSE)</f>
        <v>228</v>
      </c>
      <c r="BD93">
        <f>VLOOKUP($B93,'[14]LA - by responsible org'!$C$17:$I$170,5,FALSE)</f>
        <v>20</v>
      </c>
      <c r="BE93">
        <f>VLOOKUP($B93,'[14]LA - by responsible org'!$C$17:$I$170,6,FALSE)</f>
        <v>31</v>
      </c>
      <c r="BF93">
        <f>VLOOKUP($B93,'[14]LA - by responsible org'!$C$17:$I$170,7,FALSE)</f>
        <v>279</v>
      </c>
    </row>
    <row r="94" spans="1:58" ht="15">
      <c r="A94" s="14" t="s">
        <v>10</v>
      </c>
      <c r="B94" s="14" t="s">
        <v>29</v>
      </c>
      <c r="C94" s="4" t="s">
        <v>30</v>
      </c>
      <c r="D94" s="4" t="s">
        <v>31</v>
      </c>
      <c r="E94" s="24" t="str">
        <f t="shared" si="1"/>
        <v>E06000018</v>
      </c>
      <c r="F94" s="25">
        <f>VLOOKUP(B94,'[7]FullDashboard'!$C$4:$I$156,7,FALSE)</f>
        <v>258200</v>
      </c>
      <c r="G94" s="24">
        <f>VLOOKUP($B94,'[8]LA - by responsible org'!$C$17:$I$170,4,FALSE)</f>
        <v>1154</v>
      </c>
      <c r="H94" s="24">
        <f>VLOOKUP($B94,'[8]LA - by responsible org'!$C$17:$I$170,5,FALSE)</f>
        <v>107</v>
      </c>
      <c r="I94" s="24">
        <f>VLOOKUP($B94,'[8]LA - by responsible org'!$C$17:$I$170,6,FALSE)</f>
        <v>0</v>
      </c>
      <c r="J94" s="24">
        <f>VLOOKUP($B94,'[8]LA - by responsible org'!$C$17:$I$170,7,FALSE)</f>
        <v>1261</v>
      </c>
      <c r="K94" s="24">
        <f>VLOOKUP($B94,'[9]LA - by responsible org'!$C$17:$I$170,4,FALSE)</f>
        <v>863</v>
      </c>
      <c r="L94" s="24">
        <f>VLOOKUP($B94,'[9]LA - by responsible org'!$C$17:$I$170,5,FALSE)</f>
        <v>56</v>
      </c>
      <c r="M94" s="24">
        <f>VLOOKUP($B94,'[9]LA - by responsible org'!$C$17:$I$170,6,FALSE)</f>
        <v>0</v>
      </c>
      <c r="N94" s="24">
        <f>VLOOKUP($B94,'[9]LA - by responsible org'!$C$17:$I$170,7,FALSE)</f>
        <v>919</v>
      </c>
      <c r="O94" s="24">
        <f>VLOOKUP($B94,'[10]LA - by responsible org'!$C$17:$I$170,4,FALSE)</f>
        <v>819</v>
      </c>
      <c r="P94" s="24">
        <f>VLOOKUP($B94,'[10]LA - by responsible org'!$C$17:$I$170,5,FALSE)</f>
        <v>14</v>
      </c>
      <c r="Q94" s="24">
        <f>VLOOKUP($B94,'[10]LA - by responsible org'!$C$17:$I$170,6,FALSE)</f>
        <v>0</v>
      </c>
      <c r="R94" s="24">
        <f>VLOOKUP($B94,'[10]LA - by responsible org'!$C$17:$I$170,7,FALSE)</f>
        <v>833</v>
      </c>
      <c r="S94" s="24">
        <f>VLOOKUP($B94,'[11]LA - by responsible org'!$C$17:$I$170,4,FALSE)</f>
        <v>958</v>
      </c>
      <c r="T94" s="24">
        <f>VLOOKUP($B94,'[11]LA - by responsible org'!$C$17:$I$170,5,FALSE)</f>
        <v>28</v>
      </c>
      <c r="U94" s="24">
        <f>VLOOKUP($B94,'[11]LA - by responsible org'!$C$17:$I$170,6,FALSE)</f>
        <v>0</v>
      </c>
      <c r="V94" s="24">
        <f>VLOOKUP($B94,'[11]LA - by responsible org'!$C$17:$I$170,7,FALSE)</f>
        <v>986</v>
      </c>
      <c r="W94" s="24">
        <f>VLOOKUP($C94,'[2]LA - by responsible org'!$D$14:$I$170,3,FALSE)</f>
        <v>802</v>
      </c>
      <c r="X94" s="24">
        <f>VLOOKUP($C94,'[2]LA - by responsible org'!$D$14:$I$170,4,FALSE)</f>
        <v>50</v>
      </c>
      <c r="Y94" s="24">
        <f>VLOOKUP($C94,'[2]LA - by responsible org'!$D$14:$I$170,5,FALSE)</f>
        <v>0</v>
      </c>
      <c r="Z94" s="24">
        <f>VLOOKUP($C94,'[2]LA - by responsible org'!$D$14:$I$170,6,FALSE)</f>
        <v>852</v>
      </c>
      <c r="AA94" s="24">
        <f>VLOOKUP($C94,'[3]LA - by responsible org'!$D$14:$I$170,3,FALSE)</f>
        <v>648</v>
      </c>
      <c r="AB94" s="24">
        <f>VLOOKUP($C94,'[3]LA - by responsible org'!$D$14:$I$170,4,FALSE)</f>
        <v>26</v>
      </c>
      <c r="AC94" s="24">
        <f>VLOOKUP($C94,'[3]LA - by responsible org'!$D$14:$I$170,5,FALSE)</f>
        <v>0</v>
      </c>
      <c r="AD94" s="24">
        <f>VLOOKUP($C94,'[3]LA - by responsible org'!$D$14:$I$170,6,FALSE)</f>
        <v>674</v>
      </c>
      <c r="AE94" s="24">
        <f>VLOOKUP($C94,'[4]LA - by responsible org'!$D$14:$I$170,3,FALSE)</f>
        <v>698</v>
      </c>
      <c r="AF94" s="24">
        <f>VLOOKUP($C94,'[4]LA - by responsible org'!$D$14:$I$170,4,FALSE)</f>
        <v>57</v>
      </c>
      <c r="AG94" s="24">
        <f>VLOOKUP($C94,'[4]LA - by responsible org'!$D$14:$I$170,5,FALSE)</f>
        <v>30</v>
      </c>
      <c r="AH94" s="24">
        <f>VLOOKUP($C94,'[4]LA - by responsible org'!$D$14:$I$170,6,FALSE)</f>
        <v>785</v>
      </c>
      <c r="AI94" s="24">
        <f>VLOOKUP($C94,'[5]LA - by responsible org'!$D$14:$I$170,3,FALSE)</f>
        <v>643</v>
      </c>
      <c r="AJ94" s="24">
        <f>VLOOKUP($C94,'[5]LA - by responsible org'!$D$14:$I$170,4,FALSE)</f>
        <v>110</v>
      </c>
      <c r="AK94" s="24">
        <f>VLOOKUP($C94,'[5]LA - by responsible org'!$D$14:$I$170,5,FALSE)</f>
        <v>7</v>
      </c>
      <c r="AL94" s="24">
        <f>VLOOKUP($C94,'[5]LA - by responsible org'!$D$14:$I$170,6,FALSE)</f>
        <v>760</v>
      </c>
      <c r="AM94" s="24">
        <f>VLOOKUP($C94,'[6]LA - by responsible org'!$D$14:$I$170,3,FALSE)</f>
        <v>1074</v>
      </c>
      <c r="AN94" s="24">
        <f>VLOOKUP($C94,'[6]LA - by responsible org'!$D$14:$I$170,4,FALSE)</f>
        <v>294</v>
      </c>
      <c r="AO94" s="24">
        <f>VLOOKUP($C94,'[6]LA - by responsible org'!$D$14:$I$170,5,FALSE)</f>
        <v>0</v>
      </c>
      <c r="AP94" s="24">
        <f>VLOOKUP($C94,'[6]LA - by responsible org'!$D$14:$I$170,6,FALSE)</f>
        <v>1368</v>
      </c>
      <c r="AQ94" s="5">
        <v>955</v>
      </c>
      <c r="AR94" s="22">
        <v>541</v>
      </c>
      <c r="AS94" s="22">
        <v>39</v>
      </c>
      <c r="AT94" s="5">
        <v>1535</v>
      </c>
      <c r="AU94">
        <f>VLOOKUP($C94,'[12]LA - by responsible org'!$D$17:$I$170,3,FALSE)</f>
        <v>1053</v>
      </c>
      <c r="AV94">
        <f>VLOOKUP($C94,'[12]LA - by responsible org'!$D$17:$I$170,4,FALSE)</f>
        <v>277</v>
      </c>
      <c r="AW94">
        <f>VLOOKUP($C94,'[12]LA - by responsible org'!$D$17:$I$170,5,FALSE)</f>
        <v>21</v>
      </c>
      <c r="AX94">
        <f>VLOOKUP($C94,'[12]LA - by responsible org'!$D$17:$I$170,6,FALSE)</f>
        <v>1351</v>
      </c>
      <c r="AY94">
        <f>VLOOKUP($B94,'[13]LA - by responsible org'!$C$17:$I$170,4,FALSE)</f>
        <v>998</v>
      </c>
      <c r="AZ94">
        <f>VLOOKUP($B94,'[13]LA - by responsible org'!$C$17:$I$170,5,FALSE)</f>
        <v>229</v>
      </c>
      <c r="BA94">
        <f>VLOOKUP($B94,'[13]LA - by responsible org'!$C$17:$I$170,6,FALSE)</f>
        <v>21</v>
      </c>
      <c r="BB94">
        <f>VLOOKUP($B94,'[13]LA - by responsible org'!$C$17:$I$170,7,FALSE)</f>
        <v>1248</v>
      </c>
      <c r="BC94">
        <f>VLOOKUP($B94,'[14]LA - by responsible org'!$C$17:$I$170,4,FALSE)</f>
        <v>1100</v>
      </c>
      <c r="BD94">
        <f>VLOOKUP($B94,'[14]LA - by responsible org'!$C$17:$I$170,5,FALSE)</f>
        <v>378</v>
      </c>
      <c r="BE94">
        <f>VLOOKUP($B94,'[14]LA - by responsible org'!$C$17:$I$170,6,FALSE)</f>
        <v>42</v>
      </c>
      <c r="BF94">
        <f>VLOOKUP($B94,'[14]LA - by responsible org'!$C$17:$I$170,7,FALSE)</f>
        <v>1520</v>
      </c>
    </row>
    <row r="95" spans="1:58" ht="15">
      <c r="A95" s="14" t="s">
        <v>10</v>
      </c>
      <c r="B95" s="14" t="s">
        <v>32</v>
      </c>
      <c r="C95" s="4" t="s">
        <v>33</v>
      </c>
      <c r="D95" s="4" t="s">
        <v>34</v>
      </c>
      <c r="E95" s="24" t="str">
        <f t="shared" si="1"/>
        <v>E10000024</v>
      </c>
      <c r="F95" s="25">
        <f>VLOOKUP(B95,'[7]FullDashboard'!$C$4:$I$156,7,FALSE)</f>
        <v>646600</v>
      </c>
      <c r="G95" s="24">
        <f>VLOOKUP($B95,'[8]LA - by responsible org'!$C$17:$I$170,4,FALSE)</f>
        <v>1806</v>
      </c>
      <c r="H95" s="24">
        <f>VLOOKUP($B95,'[8]LA - by responsible org'!$C$17:$I$170,5,FALSE)</f>
        <v>143</v>
      </c>
      <c r="I95" s="24">
        <f>VLOOKUP($B95,'[8]LA - by responsible org'!$C$17:$I$170,6,FALSE)</f>
        <v>54</v>
      </c>
      <c r="J95" s="24">
        <f>VLOOKUP($B95,'[8]LA - by responsible org'!$C$17:$I$170,7,FALSE)</f>
        <v>2003</v>
      </c>
      <c r="K95" s="24">
        <f>VLOOKUP($B95,'[9]LA - by responsible org'!$C$17:$I$170,4,FALSE)</f>
        <v>1395</v>
      </c>
      <c r="L95" s="24">
        <f>VLOOKUP($B95,'[9]LA - by responsible org'!$C$17:$I$170,5,FALSE)</f>
        <v>68</v>
      </c>
      <c r="M95" s="24">
        <f>VLOOKUP($B95,'[9]LA - by responsible org'!$C$17:$I$170,6,FALSE)</f>
        <v>0</v>
      </c>
      <c r="N95" s="24">
        <f>VLOOKUP($B95,'[9]LA - by responsible org'!$C$17:$I$170,7,FALSE)</f>
        <v>1463</v>
      </c>
      <c r="O95" s="24">
        <f>VLOOKUP($B95,'[10]LA - by responsible org'!$C$17:$I$170,4,FALSE)</f>
        <v>1470</v>
      </c>
      <c r="P95" s="24">
        <f>VLOOKUP($B95,'[10]LA - by responsible org'!$C$17:$I$170,5,FALSE)</f>
        <v>65</v>
      </c>
      <c r="Q95" s="24">
        <f>VLOOKUP($B95,'[10]LA - by responsible org'!$C$17:$I$170,6,FALSE)</f>
        <v>34</v>
      </c>
      <c r="R95" s="24">
        <f>VLOOKUP($B95,'[10]LA - by responsible org'!$C$17:$I$170,7,FALSE)</f>
        <v>1569</v>
      </c>
      <c r="S95" s="24">
        <f>VLOOKUP($B95,'[11]LA - by responsible org'!$C$17:$I$170,4,FALSE)</f>
        <v>1634</v>
      </c>
      <c r="T95" s="24">
        <f>VLOOKUP($B95,'[11]LA - by responsible org'!$C$17:$I$170,5,FALSE)</f>
        <v>58</v>
      </c>
      <c r="U95" s="24">
        <f>VLOOKUP($B95,'[11]LA - by responsible org'!$C$17:$I$170,6,FALSE)</f>
        <v>52</v>
      </c>
      <c r="V95" s="24">
        <f>VLOOKUP($B95,'[11]LA - by responsible org'!$C$17:$I$170,7,FALSE)</f>
        <v>1744</v>
      </c>
      <c r="W95" s="24">
        <f>VLOOKUP($C95,'[2]LA - by responsible org'!$D$14:$I$170,3,FALSE)</f>
        <v>1433</v>
      </c>
      <c r="X95" s="24">
        <f>VLOOKUP($C95,'[2]LA - by responsible org'!$D$14:$I$170,4,FALSE)</f>
        <v>120</v>
      </c>
      <c r="Y95" s="24">
        <f>VLOOKUP($C95,'[2]LA - by responsible org'!$D$14:$I$170,5,FALSE)</f>
        <v>100</v>
      </c>
      <c r="Z95" s="24">
        <f>VLOOKUP($C95,'[2]LA - by responsible org'!$D$14:$I$170,6,FALSE)</f>
        <v>1653</v>
      </c>
      <c r="AA95" s="24">
        <f>VLOOKUP($C95,'[3]LA - by responsible org'!$D$14:$I$170,3,FALSE)</f>
        <v>1417</v>
      </c>
      <c r="AB95" s="24">
        <f>VLOOKUP($C95,'[3]LA - by responsible org'!$D$14:$I$170,4,FALSE)</f>
        <v>131</v>
      </c>
      <c r="AC95" s="24">
        <f>VLOOKUP($C95,'[3]LA - by responsible org'!$D$14:$I$170,5,FALSE)</f>
        <v>55</v>
      </c>
      <c r="AD95" s="24">
        <f>VLOOKUP($C95,'[3]LA - by responsible org'!$D$14:$I$170,6,FALSE)</f>
        <v>1603</v>
      </c>
      <c r="AE95" s="24">
        <f>VLOOKUP($C95,'[4]LA - by responsible org'!$D$14:$I$170,3,FALSE)</f>
        <v>1088</v>
      </c>
      <c r="AF95" s="24">
        <f>VLOOKUP($C95,'[4]LA - by responsible org'!$D$14:$I$170,4,FALSE)</f>
        <v>71</v>
      </c>
      <c r="AG95" s="24">
        <f>VLOOKUP($C95,'[4]LA - by responsible org'!$D$14:$I$170,5,FALSE)</f>
        <v>38</v>
      </c>
      <c r="AH95" s="24">
        <f>VLOOKUP($C95,'[4]LA - by responsible org'!$D$14:$I$170,6,FALSE)</f>
        <v>1197</v>
      </c>
      <c r="AI95" s="24">
        <f>VLOOKUP($C95,'[5]LA - by responsible org'!$D$14:$I$170,3,FALSE)</f>
        <v>1359</v>
      </c>
      <c r="AJ95" s="24">
        <f>VLOOKUP($C95,'[5]LA - by responsible org'!$D$14:$I$170,4,FALSE)</f>
        <v>103</v>
      </c>
      <c r="AK95" s="24">
        <f>VLOOKUP($C95,'[5]LA - by responsible org'!$D$14:$I$170,5,FALSE)</f>
        <v>39</v>
      </c>
      <c r="AL95" s="24">
        <f>VLOOKUP($C95,'[5]LA - by responsible org'!$D$14:$I$170,6,FALSE)</f>
        <v>1501</v>
      </c>
      <c r="AM95" s="24">
        <f>VLOOKUP($C95,'[6]LA - by responsible org'!$D$14:$I$170,3,FALSE)</f>
        <v>1222</v>
      </c>
      <c r="AN95" s="24">
        <f>VLOOKUP($C95,'[6]LA - by responsible org'!$D$14:$I$170,4,FALSE)</f>
        <v>130</v>
      </c>
      <c r="AO95" s="24">
        <f>VLOOKUP($C95,'[6]LA - by responsible org'!$D$14:$I$170,5,FALSE)</f>
        <v>86</v>
      </c>
      <c r="AP95" s="24">
        <f>VLOOKUP($C95,'[6]LA - by responsible org'!$D$14:$I$170,6,FALSE)</f>
        <v>1438</v>
      </c>
      <c r="AQ95" s="5">
        <v>1552</v>
      </c>
      <c r="AR95" s="22">
        <v>127</v>
      </c>
      <c r="AS95" s="22">
        <v>40</v>
      </c>
      <c r="AT95" s="5">
        <v>1719</v>
      </c>
      <c r="AU95">
        <f>VLOOKUP($C95,'[12]LA - by responsible org'!$D$17:$I$170,3,FALSE)</f>
        <v>1026</v>
      </c>
      <c r="AV95">
        <f>VLOOKUP($C95,'[12]LA - by responsible org'!$D$17:$I$170,4,FALSE)</f>
        <v>91</v>
      </c>
      <c r="AW95">
        <f>VLOOKUP($C95,'[12]LA - by responsible org'!$D$17:$I$170,5,FALSE)</f>
        <v>20</v>
      </c>
      <c r="AX95">
        <f>VLOOKUP($C95,'[12]LA - by responsible org'!$D$17:$I$170,6,FALSE)</f>
        <v>1137</v>
      </c>
      <c r="AY95">
        <f>VLOOKUP($B95,'[13]LA - by responsible org'!$C$17:$I$170,4,FALSE)</f>
        <v>1267</v>
      </c>
      <c r="AZ95">
        <f>VLOOKUP($B95,'[13]LA - by responsible org'!$C$17:$I$170,5,FALSE)</f>
        <v>48</v>
      </c>
      <c r="BA95">
        <f>VLOOKUP($B95,'[13]LA - by responsible org'!$C$17:$I$170,6,FALSE)</f>
        <v>22</v>
      </c>
      <c r="BB95">
        <f>VLOOKUP($B95,'[13]LA - by responsible org'!$C$17:$I$170,7,FALSE)</f>
        <v>1337</v>
      </c>
      <c r="BC95">
        <f>VLOOKUP($B95,'[14]LA - by responsible org'!$C$17:$I$170,4,FALSE)</f>
        <v>1300</v>
      </c>
      <c r="BD95">
        <f>VLOOKUP($B95,'[14]LA - by responsible org'!$C$17:$I$170,5,FALSE)</f>
        <v>83</v>
      </c>
      <c r="BE95">
        <f>VLOOKUP($B95,'[14]LA - by responsible org'!$C$17:$I$170,6,FALSE)</f>
        <v>29</v>
      </c>
      <c r="BF95">
        <f>VLOOKUP($B95,'[14]LA - by responsible org'!$C$17:$I$170,7,FALSE)</f>
        <v>1412</v>
      </c>
    </row>
    <row r="96" spans="1:58" ht="15">
      <c r="A96" s="14" t="s">
        <v>209</v>
      </c>
      <c r="B96" s="14" t="s">
        <v>246</v>
      </c>
      <c r="C96" s="4" t="s">
        <v>247</v>
      </c>
      <c r="D96" s="4" t="s">
        <v>248</v>
      </c>
      <c r="E96" s="24" t="str">
        <f t="shared" si="1"/>
        <v>E08000004</v>
      </c>
      <c r="F96" s="25">
        <f>VLOOKUP(B96,'[7]FullDashboard'!$C$4:$I$156,7,FALSE)</f>
        <v>173900</v>
      </c>
      <c r="G96" s="24">
        <f>VLOOKUP($B96,'[8]LA - by responsible org'!$C$17:$I$170,4,FALSE)</f>
        <v>175</v>
      </c>
      <c r="H96" s="24">
        <f>VLOOKUP($B96,'[8]LA - by responsible org'!$C$17:$I$170,5,FALSE)</f>
        <v>194</v>
      </c>
      <c r="I96" s="24">
        <f>VLOOKUP($B96,'[8]LA - by responsible org'!$C$17:$I$170,6,FALSE)</f>
        <v>0</v>
      </c>
      <c r="J96" s="24">
        <f>VLOOKUP($B96,'[8]LA - by responsible org'!$C$17:$I$170,7,FALSE)</f>
        <v>369</v>
      </c>
      <c r="K96" s="24">
        <f>VLOOKUP($B96,'[9]LA - by responsible org'!$C$17:$I$170,4,FALSE)</f>
        <v>215</v>
      </c>
      <c r="L96" s="24">
        <f>VLOOKUP($B96,'[9]LA - by responsible org'!$C$17:$I$170,5,FALSE)</f>
        <v>173</v>
      </c>
      <c r="M96" s="24">
        <f>VLOOKUP($B96,'[9]LA - by responsible org'!$C$17:$I$170,6,FALSE)</f>
        <v>0</v>
      </c>
      <c r="N96" s="24">
        <f>VLOOKUP($B96,'[9]LA - by responsible org'!$C$17:$I$170,7,FALSE)</f>
        <v>388</v>
      </c>
      <c r="O96" s="24">
        <f>VLOOKUP($B96,'[10]LA - by responsible org'!$C$17:$I$170,4,FALSE)</f>
        <v>131</v>
      </c>
      <c r="P96" s="24">
        <f>VLOOKUP($B96,'[10]LA - by responsible org'!$C$17:$I$170,5,FALSE)</f>
        <v>199</v>
      </c>
      <c r="Q96" s="24">
        <f>VLOOKUP($B96,'[10]LA - by responsible org'!$C$17:$I$170,6,FALSE)</f>
        <v>0</v>
      </c>
      <c r="R96" s="24">
        <f>VLOOKUP($B96,'[10]LA - by responsible org'!$C$17:$I$170,7,FALSE)</f>
        <v>330</v>
      </c>
      <c r="S96" s="24">
        <f>VLOOKUP($B96,'[11]LA - by responsible org'!$C$17:$I$170,4,FALSE)</f>
        <v>102</v>
      </c>
      <c r="T96" s="24">
        <f>VLOOKUP($B96,'[11]LA - by responsible org'!$C$17:$I$170,5,FALSE)</f>
        <v>154</v>
      </c>
      <c r="U96" s="24">
        <f>VLOOKUP($B96,'[11]LA - by responsible org'!$C$17:$I$170,6,FALSE)</f>
        <v>7</v>
      </c>
      <c r="V96" s="24">
        <f>VLOOKUP($B96,'[11]LA - by responsible org'!$C$17:$I$170,7,FALSE)</f>
        <v>263</v>
      </c>
      <c r="W96" s="24">
        <f>VLOOKUP($C96,'[2]LA - by responsible org'!$D$14:$I$170,3,FALSE)</f>
        <v>130</v>
      </c>
      <c r="X96" s="24">
        <f>VLOOKUP($C96,'[2]LA - by responsible org'!$D$14:$I$170,4,FALSE)</f>
        <v>75</v>
      </c>
      <c r="Y96" s="24">
        <f>VLOOKUP($C96,'[2]LA - by responsible org'!$D$14:$I$170,5,FALSE)</f>
        <v>0</v>
      </c>
      <c r="Z96" s="24">
        <f>VLOOKUP($C96,'[2]LA - by responsible org'!$D$14:$I$170,6,FALSE)</f>
        <v>205</v>
      </c>
      <c r="AA96" s="24">
        <f>VLOOKUP($C96,'[3]LA - by responsible org'!$D$14:$I$170,3,FALSE)</f>
        <v>159</v>
      </c>
      <c r="AB96" s="24">
        <f>VLOOKUP($C96,'[3]LA - by responsible org'!$D$14:$I$170,4,FALSE)</f>
        <v>192</v>
      </c>
      <c r="AC96" s="24">
        <f>VLOOKUP($C96,'[3]LA - by responsible org'!$D$14:$I$170,5,FALSE)</f>
        <v>10</v>
      </c>
      <c r="AD96" s="24">
        <f>VLOOKUP($C96,'[3]LA - by responsible org'!$D$14:$I$170,6,FALSE)</f>
        <v>361</v>
      </c>
      <c r="AE96" s="24">
        <f>VLOOKUP($C96,'[4]LA - by responsible org'!$D$14:$I$170,3,FALSE)</f>
        <v>197</v>
      </c>
      <c r="AF96" s="24">
        <f>VLOOKUP($C96,'[4]LA - by responsible org'!$D$14:$I$170,4,FALSE)</f>
        <v>201</v>
      </c>
      <c r="AG96" s="24">
        <f>VLOOKUP($C96,'[4]LA - by responsible org'!$D$14:$I$170,5,FALSE)</f>
        <v>30</v>
      </c>
      <c r="AH96" s="24">
        <f>VLOOKUP($C96,'[4]LA - by responsible org'!$D$14:$I$170,6,FALSE)</f>
        <v>428</v>
      </c>
      <c r="AI96" s="24">
        <f>VLOOKUP($C96,'[5]LA - by responsible org'!$D$14:$I$170,3,FALSE)</f>
        <v>253</v>
      </c>
      <c r="AJ96" s="24">
        <f>VLOOKUP($C96,'[5]LA - by responsible org'!$D$14:$I$170,4,FALSE)</f>
        <v>168</v>
      </c>
      <c r="AK96" s="24">
        <f>VLOOKUP($C96,'[5]LA - by responsible org'!$D$14:$I$170,5,FALSE)</f>
        <v>30</v>
      </c>
      <c r="AL96" s="24">
        <f>VLOOKUP($C96,'[5]LA - by responsible org'!$D$14:$I$170,6,FALSE)</f>
        <v>451</v>
      </c>
      <c r="AM96" s="24">
        <f>VLOOKUP($C96,'[6]LA - by responsible org'!$D$14:$I$170,3,FALSE)</f>
        <v>260</v>
      </c>
      <c r="AN96" s="24">
        <f>VLOOKUP($C96,'[6]LA - by responsible org'!$D$14:$I$170,4,FALSE)</f>
        <v>21</v>
      </c>
      <c r="AO96" s="24">
        <f>VLOOKUP($C96,'[6]LA - by responsible org'!$D$14:$I$170,5,FALSE)</f>
        <v>0</v>
      </c>
      <c r="AP96" s="24">
        <f>VLOOKUP($C96,'[6]LA - by responsible org'!$D$14:$I$170,6,FALSE)</f>
        <v>281</v>
      </c>
      <c r="AQ96" s="5">
        <v>185</v>
      </c>
      <c r="AR96" s="22">
        <v>101</v>
      </c>
      <c r="AS96" s="22">
        <v>0</v>
      </c>
      <c r="AT96" s="5">
        <v>286</v>
      </c>
      <c r="AU96">
        <f>VLOOKUP($C96,'[12]LA - by responsible org'!$D$17:$I$170,3,FALSE)</f>
        <v>106</v>
      </c>
      <c r="AV96">
        <f>VLOOKUP($C96,'[12]LA - by responsible org'!$D$17:$I$170,4,FALSE)</f>
        <v>152</v>
      </c>
      <c r="AW96">
        <f>VLOOKUP($C96,'[12]LA - by responsible org'!$D$17:$I$170,5,FALSE)</f>
        <v>0</v>
      </c>
      <c r="AX96">
        <f>VLOOKUP($C96,'[12]LA - by responsible org'!$D$17:$I$170,6,FALSE)</f>
        <v>258</v>
      </c>
      <c r="AY96">
        <f>VLOOKUP($B96,'[13]LA - by responsible org'!$C$17:$I$170,4,FALSE)</f>
        <v>180</v>
      </c>
      <c r="AZ96">
        <f>VLOOKUP($B96,'[13]LA - by responsible org'!$C$17:$I$170,5,FALSE)</f>
        <v>121</v>
      </c>
      <c r="BA96">
        <f>VLOOKUP($B96,'[13]LA - by responsible org'!$C$17:$I$170,6,FALSE)</f>
        <v>0</v>
      </c>
      <c r="BB96">
        <f>VLOOKUP($B96,'[13]LA - by responsible org'!$C$17:$I$170,7,FALSE)</f>
        <v>301</v>
      </c>
      <c r="BC96">
        <f>VLOOKUP($B96,'[14]LA - by responsible org'!$C$17:$I$170,4,FALSE)</f>
        <v>157</v>
      </c>
      <c r="BD96">
        <f>VLOOKUP($B96,'[14]LA - by responsible org'!$C$17:$I$170,5,FALSE)</f>
        <v>95</v>
      </c>
      <c r="BE96">
        <f>VLOOKUP($B96,'[14]LA - by responsible org'!$C$17:$I$170,6,FALSE)</f>
        <v>0</v>
      </c>
      <c r="BF96">
        <f>VLOOKUP($B96,'[14]LA - by responsible org'!$C$17:$I$170,7,FALSE)</f>
        <v>252</v>
      </c>
    </row>
    <row r="97" spans="1:58" ht="15">
      <c r="A97" s="14" t="s">
        <v>279</v>
      </c>
      <c r="B97" s="14" t="s">
        <v>307</v>
      </c>
      <c r="C97" s="4" t="s">
        <v>308</v>
      </c>
      <c r="D97" s="4" t="s">
        <v>309</v>
      </c>
      <c r="E97" s="24" t="str">
        <f t="shared" si="1"/>
        <v>E10000025</v>
      </c>
      <c r="F97" s="25">
        <f>VLOOKUP(B97,'[7]FullDashboard'!$C$4:$I$156,7,FALSE)</f>
        <v>540300</v>
      </c>
      <c r="G97" s="24">
        <f>VLOOKUP($B97,'[8]LA - by responsible org'!$C$17:$I$170,4,FALSE)</f>
        <v>2656</v>
      </c>
      <c r="H97" s="24">
        <f>VLOOKUP($B97,'[8]LA - by responsible org'!$C$17:$I$170,5,FALSE)</f>
        <v>872</v>
      </c>
      <c r="I97" s="24">
        <f>VLOOKUP($B97,'[8]LA - by responsible org'!$C$17:$I$170,6,FALSE)</f>
        <v>1279</v>
      </c>
      <c r="J97" s="24">
        <f>VLOOKUP($B97,'[8]LA - by responsible org'!$C$17:$I$170,7,FALSE)</f>
        <v>4807</v>
      </c>
      <c r="K97" s="24">
        <f>VLOOKUP($B97,'[9]LA - by responsible org'!$C$17:$I$170,4,FALSE)</f>
        <v>2274</v>
      </c>
      <c r="L97" s="24">
        <f>VLOOKUP($B97,'[9]LA - by responsible org'!$C$17:$I$170,5,FALSE)</f>
        <v>753</v>
      </c>
      <c r="M97" s="24">
        <f>VLOOKUP($B97,'[9]LA - by responsible org'!$C$17:$I$170,6,FALSE)</f>
        <v>1048</v>
      </c>
      <c r="N97" s="24">
        <f>VLOOKUP($B97,'[9]LA - by responsible org'!$C$17:$I$170,7,FALSE)</f>
        <v>4075</v>
      </c>
      <c r="O97" s="24">
        <f>VLOOKUP($B97,'[10]LA - by responsible org'!$C$17:$I$170,4,FALSE)</f>
        <v>2145</v>
      </c>
      <c r="P97" s="24">
        <f>VLOOKUP($B97,'[10]LA - by responsible org'!$C$17:$I$170,5,FALSE)</f>
        <v>508</v>
      </c>
      <c r="Q97" s="24">
        <f>VLOOKUP($B97,'[10]LA - by responsible org'!$C$17:$I$170,6,FALSE)</f>
        <v>1773</v>
      </c>
      <c r="R97" s="24">
        <f>VLOOKUP($B97,'[10]LA - by responsible org'!$C$17:$I$170,7,FALSE)</f>
        <v>4426</v>
      </c>
      <c r="S97" s="24">
        <f>VLOOKUP($B97,'[11]LA - by responsible org'!$C$17:$I$170,4,FALSE)</f>
        <v>2711</v>
      </c>
      <c r="T97" s="24">
        <f>VLOOKUP($B97,'[11]LA - by responsible org'!$C$17:$I$170,5,FALSE)</f>
        <v>557</v>
      </c>
      <c r="U97" s="24">
        <f>VLOOKUP($B97,'[11]LA - by responsible org'!$C$17:$I$170,6,FALSE)</f>
        <v>1983</v>
      </c>
      <c r="V97" s="24">
        <f>VLOOKUP($B97,'[11]LA - by responsible org'!$C$17:$I$170,7,FALSE)</f>
        <v>5251</v>
      </c>
      <c r="W97" s="24">
        <f>VLOOKUP($C97,'[2]LA - by responsible org'!$D$14:$I$170,3,FALSE)</f>
        <v>2848</v>
      </c>
      <c r="X97" s="24">
        <f>VLOOKUP($C97,'[2]LA - by responsible org'!$D$14:$I$170,4,FALSE)</f>
        <v>626</v>
      </c>
      <c r="Y97" s="24">
        <f>VLOOKUP($C97,'[2]LA - by responsible org'!$D$14:$I$170,5,FALSE)</f>
        <v>1868</v>
      </c>
      <c r="Z97" s="24">
        <f>VLOOKUP($C97,'[2]LA - by responsible org'!$D$14:$I$170,6,FALSE)</f>
        <v>5342</v>
      </c>
      <c r="AA97" s="24">
        <f>VLOOKUP($C97,'[3]LA - by responsible org'!$D$14:$I$170,3,FALSE)</f>
        <v>2694</v>
      </c>
      <c r="AB97" s="24">
        <f>VLOOKUP($C97,'[3]LA - by responsible org'!$D$14:$I$170,4,FALSE)</f>
        <v>859</v>
      </c>
      <c r="AC97" s="24">
        <f>VLOOKUP($C97,'[3]LA - by responsible org'!$D$14:$I$170,5,FALSE)</f>
        <v>2062</v>
      </c>
      <c r="AD97" s="24">
        <f>VLOOKUP($C97,'[3]LA - by responsible org'!$D$14:$I$170,6,FALSE)</f>
        <v>5615</v>
      </c>
      <c r="AE97" s="24">
        <f>VLOOKUP($C97,'[4]LA - by responsible org'!$D$14:$I$170,3,FALSE)</f>
        <v>2246</v>
      </c>
      <c r="AF97" s="24">
        <f>VLOOKUP($C97,'[4]LA - by responsible org'!$D$14:$I$170,4,FALSE)</f>
        <v>501</v>
      </c>
      <c r="AG97" s="24">
        <f>VLOOKUP($C97,'[4]LA - by responsible org'!$D$14:$I$170,5,FALSE)</f>
        <v>2306</v>
      </c>
      <c r="AH97" s="24">
        <f>VLOOKUP($C97,'[4]LA - by responsible org'!$D$14:$I$170,6,FALSE)</f>
        <v>5053</v>
      </c>
      <c r="AI97" s="24">
        <f>VLOOKUP($C97,'[5]LA - by responsible org'!$D$14:$I$170,3,FALSE)</f>
        <v>3017</v>
      </c>
      <c r="AJ97" s="24">
        <f>VLOOKUP($C97,'[5]LA - by responsible org'!$D$14:$I$170,4,FALSE)</f>
        <v>961</v>
      </c>
      <c r="AK97" s="24">
        <f>VLOOKUP($C97,'[5]LA - by responsible org'!$D$14:$I$170,5,FALSE)</f>
        <v>2153</v>
      </c>
      <c r="AL97" s="24">
        <f>VLOOKUP($C97,'[5]LA - by responsible org'!$D$14:$I$170,6,FALSE)</f>
        <v>6131</v>
      </c>
      <c r="AM97" s="24">
        <f>VLOOKUP($C97,'[6]LA - by responsible org'!$D$14:$I$170,3,FALSE)</f>
        <v>3149</v>
      </c>
      <c r="AN97" s="24">
        <f>VLOOKUP($C97,'[6]LA - by responsible org'!$D$14:$I$170,4,FALSE)</f>
        <v>1127</v>
      </c>
      <c r="AO97" s="24">
        <f>VLOOKUP($C97,'[6]LA - by responsible org'!$D$14:$I$170,5,FALSE)</f>
        <v>2138</v>
      </c>
      <c r="AP97" s="24">
        <f>VLOOKUP($C97,'[6]LA - by responsible org'!$D$14:$I$170,6,FALSE)</f>
        <v>6414</v>
      </c>
      <c r="AQ97" s="5">
        <v>3348</v>
      </c>
      <c r="AR97" s="22">
        <v>999</v>
      </c>
      <c r="AS97" s="22">
        <v>1464</v>
      </c>
      <c r="AT97" s="5">
        <v>5811</v>
      </c>
      <c r="AU97">
        <f>VLOOKUP($C97,'[12]LA - by responsible org'!$D$17:$I$170,3,FALSE)</f>
        <v>2156</v>
      </c>
      <c r="AV97">
        <f>VLOOKUP($C97,'[12]LA - by responsible org'!$D$17:$I$170,4,FALSE)</f>
        <v>653</v>
      </c>
      <c r="AW97">
        <f>VLOOKUP($C97,'[12]LA - by responsible org'!$D$17:$I$170,5,FALSE)</f>
        <v>1589</v>
      </c>
      <c r="AX97">
        <f>VLOOKUP($C97,'[12]LA - by responsible org'!$D$17:$I$170,6,FALSE)</f>
        <v>4398</v>
      </c>
      <c r="AY97">
        <f>VLOOKUP($B97,'[13]LA - by responsible org'!$C$17:$I$170,4,FALSE)</f>
        <v>1867</v>
      </c>
      <c r="AZ97">
        <f>VLOOKUP($B97,'[13]LA - by responsible org'!$C$17:$I$170,5,FALSE)</f>
        <v>713</v>
      </c>
      <c r="BA97">
        <f>VLOOKUP($B97,'[13]LA - by responsible org'!$C$17:$I$170,6,FALSE)</f>
        <v>1390</v>
      </c>
      <c r="BB97">
        <f>VLOOKUP($B97,'[13]LA - by responsible org'!$C$17:$I$170,7,FALSE)</f>
        <v>3970</v>
      </c>
      <c r="BC97">
        <f>VLOOKUP($B97,'[14]LA - by responsible org'!$C$17:$I$170,4,FALSE)</f>
        <v>2013</v>
      </c>
      <c r="BD97">
        <f>VLOOKUP($B97,'[14]LA - by responsible org'!$C$17:$I$170,5,FALSE)</f>
        <v>1055</v>
      </c>
      <c r="BE97">
        <f>VLOOKUP($B97,'[14]LA - by responsible org'!$C$17:$I$170,6,FALSE)</f>
        <v>1371</v>
      </c>
      <c r="BF97">
        <f>VLOOKUP($B97,'[14]LA - by responsible org'!$C$17:$I$170,7,FALSE)</f>
        <v>4439</v>
      </c>
    </row>
    <row r="98" spans="1:58" ht="15">
      <c r="A98" s="14" t="s">
        <v>38</v>
      </c>
      <c r="B98" s="14" t="s">
        <v>60</v>
      </c>
      <c r="C98" s="4" t="s">
        <v>61</v>
      </c>
      <c r="D98" s="4" t="s">
        <v>62</v>
      </c>
      <c r="E98" s="24" t="str">
        <f t="shared" si="1"/>
        <v>E06000031</v>
      </c>
      <c r="F98" s="25">
        <f>VLOOKUP(B98,'[7]FullDashboard'!$C$4:$I$156,7,FALSE)</f>
        <v>148100</v>
      </c>
      <c r="G98" s="24">
        <f>VLOOKUP($B98,'[8]LA - by responsible org'!$C$17:$I$170,4,FALSE)</f>
        <v>686</v>
      </c>
      <c r="H98" s="24">
        <f>VLOOKUP($B98,'[8]LA - by responsible org'!$C$17:$I$170,5,FALSE)</f>
        <v>45</v>
      </c>
      <c r="I98" s="24">
        <f>VLOOKUP($B98,'[8]LA - by responsible org'!$C$17:$I$170,6,FALSE)</f>
        <v>11</v>
      </c>
      <c r="J98" s="24">
        <f>VLOOKUP($B98,'[8]LA - by responsible org'!$C$17:$I$170,7,FALSE)</f>
        <v>742</v>
      </c>
      <c r="K98" s="24">
        <f>VLOOKUP($B98,'[9]LA - by responsible org'!$C$17:$I$170,4,FALSE)</f>
        <v>624</v>
      </c>
      <c r="L98" s="24">
        <f>VLOOKUP($B98,'[9]LA - by responsible org'!$C$17:$I$170,5,FALSE)</f>
        <v>3</v>
      </c>
      <c r="M98" s="24">
        <f>VLOOKUP($B98,'[9]LA - by responsible org'!$C$17:$I$170,6,FALSE)</f>
        <v>0</v>
      </c>
      <c r="N98" s="24">
        <f>VLOOKUP($B98,'[9]LA - by responsible org'!$C$17:$I$170,7,FALSE)</f>
        <v>627</v>
      </c>
      <c r="O98" s="24">
        <f>VLOOKUP($B98,'[10]LA - by responsible org'!$C$17:$I$170,4,FALSE)</f>
        <v>716</v>
      </c>
      <c r="P98" s="24">
        <f>VLOOKUP($B98,'[10]LA - by responsible org'!$C$17:$I$170,5,FALSE)</f>
        <v>37</v>
      </c>
      <c r="Q98" s="24">
        <f>VLOOKUP($B98,'[10]LA - by responsible org'!$C$17:$I$170,6,FALSE)</f>
        <v>10</v>
      </c>
      <c r="R98" s="24">
        <f>VLOOKUP($B98,'[10]LA - by responsible org'!$C$17:$I$170,7,FALSE)</f>
        <v>763</v>
      </c>
      <c r="S98" s="24">
        <f>VLOOKUP($B98,'[11]LA - by responsible org'!$C$17:$I$170,4,FALSE)</f>
        <v>635</v>
      </c>
      <c r="T98" s="24">
        <f>VLOOKUP($B98,'[11]LA - by responsible org'!$C$17:$I$170,5,FALSE)</f>
        <v>2</v>
      </c>
      <c r="U98" s="24">
        <f>VLOOKUP($B98,'[11]LA - by responsible org'!$C$17:$I$170,6,FALSE)</f>
        <v>0</v>
      </c>
      <c r="V98" s="24">
        <f>VLOOKUP($B98,'[11]LA - by responsible org'!$C$17:$I$170,7,FALSE)</f>
        <v>637</v>
      </c>
      <c r="W98" s="24">
        <f>VLOOKUP($C98,'[2]LA - by responsible org'!$D$14:$I$170,3,FALSE)</f>
        <v>544</v>
      </c>
      <c r="X98" s="24">
        <f>VLOOKUP($C98,'[2]LA - by responsible org'!$D$14:$I$170,4,FALSE)</f>
        <v>0</v>
      </c>
      <c r="Y98" s="24">
        <f>VLOOKUP($C98,'[2]LA - by responsible org'!$D$14:$I$170,5,FALSE)</f>
        <v>6</v>
      </c>
      <c r="Z98" s="24">
        <f>VLOOKUP($C98,'[2]LA - by responsible org'!$D$14:$I$170,6,FALSE)</f>
        <v>550</v>
      </c>
      <c r="AA98" s="24">
        <f>VLOOKUP($C98,'[3]LA - by responsible org'!$D$14:$I$170,3,FALSE)</f>
        <v>502</v>
      </c>
      <c r="AB98" s="24">
        <f>VLOOKUP($C98,'[3]LA - by responsible org'!$D$14:$I$170,4,FALSE)</f>
        <v>0</v>
      </c>
      <c r="AC98" s="24">
        <f>VLOOKUP($C98,'[3]LA - by responsible org'!$D$14:$I$170,5,FALSE)</f>
        <v>4</v>
      </c>
      <c r="AD98" s="24">
        <f>VLOOKUP($C98,'[3]LA - by responsible org'!$D$14:$I$170,6,FALSE)</f>
        <v>506</v>
      </c>
      <c r="AE98" s="24">
        <f>VLOOKUP($C98,'[4]LA - by responsible org'!$D$14:$I$170,3,FALSE)</f>
        <v>653</v>
      </c>
      <c r="AF98" s="24">
        <f>VLOOKUP($C98,'[4]LA - by responsible org'!$D$14:$I$170,4,FALSE)</f>
        <v>0</v>
      </c>
      <c r="AG98" s="24">
        <f>VLOOKUP($C98,'[4]LA - by responsible org'!$D$14:$I$170,5,FALSE)</f>
        <v>5</v>
      </c>
      <c r="AH98" s="24">
        <f>VLOOKUP($C98,'[4]LA - by responsible org'!$D$14:$I$170,6,FALSE)</f>
        <v>658</v>
      </c>
      <c r="AI98" s="24">
        <f>VLOOKUP($C98,'[5]LA - by responsible org'!$D$14:$I$170,3,FALSE)</f>
        <v>574</v>
      </c>
      <c r="AJ98" s="24">
        <f>VLOOKUP($C98,'[5]LA - by responsible org'!$D$14:$I$170,4,FALSE)</f>
        <v>1</v>
      </c>
      <c r="AK98" s="24">
        <f>VLOOKUP($C98,'[5]LA - by responsible org'!$D$14:$I$170,5,FALSE)</f>
        <v>4</v>
      </c>
      <c r="AL98" s="24">
        <f>VLOOKUP($C98,'[5]LA - by responsible org'!$D$14:$I$170,6,FALSE)</f>
        <v>579</v>
      </c>
      <c r="AM98" s="24">
        <f>VLOOKUP($C98,'[6]LA - by responsible org'!$D$14:$I$170,3,FALSE)</f>
        <v>670</v>
      </c>
      <c r="AN98" s="24">
        <f>VLOOKUP($C98,'[6]LA - by responsible org'!$D$14:$I$170,4,FALSE)</f>
        <v>1</v>
      </c>
      <c r="AO98" s="24">
        <f>VLOOKUP($C98,'[6]LA - by responsible org'!$D$14:$I$170,5,FALSE)</f>
        <v>4</v>
      </c>
      <c r="AP98" s="24">
        <f>VLOOKUP($C98,'[6]LA - by responsible org'!$D$14:$I$170,6,FALSE)</f>
        <v>675</v>
      </c>
      <c r="AQ98" s="5">
        <v>463</v>
      </c>
      <c r="AR98" s="22">
        <v>8</v>
      </c>
      <c r="AS98" s="22">
        <v>1</v>
      </c>
      <c r="AT98" s="5">
        <v>472</v>
      </c>
      <c r="AU98">
        <f>VLOOKUP($C98,'[12]LA - by responsible org'!$D$17:$I$170,3,FALSE)</f>
        <v>569</v>
      </c>
      <c r="AV98">
        <f>VLOOKUP($C98,'[12]LA - by responsible org'!$D$17:$I$170,4,FALSE)</f>
        <v>59</v>
      </c>
      <c r="AW98">
        <f>VLOOKUP($C98,'[12]LA - by responsible org'!$D$17:$I$170,5,FALSE)</f>
        <v>0</v>
      </c>
      <c r="AX98">
        <f>VLOOKUP($C98,'[12]LA - by responsible org'!$D$17:$I$170,6,FALSE)</f>
        <v>628</v>
      </c>
      <c r="AY98">
        <f>VLOOKUP($B98,'[13]LA - by responsible org'!$C$17:$I$170,4,FALSE)</f>
        <v>806</v>
      </c>
      <c r="AZ98">
        <f>VLOOKUP($B98,'[13]LA - by responsible org'!$C$17:$I$170,5,FALSE)</f>
        <v>30</v>
      </c>
      <c r="BA98">
        <f>VLOOKUP($B98,'[13]LA - by responsible org'!$C$17:$I$170,6,FALSE)</f>
        <v>5</v>
      </c>
      <c r="BB98">
        <f>VLOOKUP($B98,'[13]LA - by responsible org'!$C$17:$I$170,7,FALSE)</f>
        <v>841</v>
      </c>
      <c r="BC98">
        <f>VLOOKUP($B98,'[14]LA - by responsible org'!$C$17:$I$170,4,FALSE)</f>
        <v>597</v>
      </c>
      <c r="BD98">
        <f>VLOOKUP($B98,'[14]LA - by responsible org'!$C$17:$I$170,5,FALSE)</f>
        <v>0</v>
      </c>
      <c r="BE98">
        <f>VLOOKUP($B98,'[14]LA - by responsible org'!$C$17:$I$170,6,FALSE)</f>
        <v>62</v>
      </c>
      <c r="BF98">
        <f>VLOOKUP($B98,'[14]LA - by responsible org'!$C$17:$I$170,7,FALSE)</f>
        <v>659</v>
      </c>
    </row>
    <row r="99" spans="1:58" ht="15">
      <c r="A99" s="14" t="s">
        <v>337</v>
      </c>
      <c r="B99" s="14" t="s">
        <v>362</v>
      </c>
      <c r="C99" s="4" t="s">
        <v>363</v>
      </c>
      <c r="D99" s="4" t="s">
        <v>364</v>
      </c>
      <c r="E99" s="24" t="str">
        <f t="shared" si="1"/>
        <v>E06000026</v>
      </c>
      <c r="F99" s="25">
        <f>VLOOKUP(B99,'[7]FullDashboard'!$C$4:$I$156,7,FALSE)</f>
        <v>211800</v>
      </c>
      <c r="G99" s="24">
        <f>VLOOKUP($B99,'[8]LA - by responsible org'!$C$17:$I$170,4,FALSE)</f>
        <v>590</v>
      </c>
      <c r="H99" s="24">
        <f>VLOOKUP($B99,'[8]LA - by responsible org'!$C$17:$I$170,5,FALSE)</f>
        <v>581</v>
      </c>
      <c r="I99" s="24">
        <f>VLOOKUP($B99,'[8]LA - by responsible org'!$C$17:$I$170,6,FALSE)</f>
        <v>25</v>
      </c>
      <c r="J99" s="24">
        <f>VLOOKUP($B99,'[8]LA - by responsible org'!$C$17:$I$170,7,FALSE)</f>
        <v>1196</v>
      </c>
      <c r="K99" s="24">
        <f>VLOOKUP($B99,'[9]LA - by responsible org'!$C$17:$I$170,4,FALSE)</f>
        <v>650</v>
      </c>
      <c r="L99" s="24">
        <f>VLOOKUP($B99,'[9]LA - by responsible org'!$C$17:$I$170,5,FALSE)</f>
        <v>645</v>
      </c>
      <c r="M99" s="24">
        <f>VLOOKUP($B99,'[9]LA - by responsible org'!$C$17:$I$170,6,FALSE)</f>
        <v>7</v>
      </c>
      <c r="N99" s="24">
        <f>VLOOKUP($B99,'[9]LA - by responsible org'!$C$17:$I$170,7,FALSE)</f>
        <v>1302</v>
      </c>
      <c r="O99" s="24">
        <f>VLOOKUP($B99,'[10]LA - by responsible org'!$C$17:$I$170,4,FALSE)</f>
        <v>1080</v>
      </c>
      <c r="P99" s="24">
        <f>VLOOKUP($B99,'[10]LA - by responsible org'!$C$17:$I$170,5,FALSE)</f>
        <v>1253</v>
      </c>
      <c r="Q99" s="24">
        <f>VLOOKUP($B99,'[10]LA - by responsible org'!$C$17:$I$170,6,FALSE)</f>
        <v>14</v>
      </c>
      <c r="R99" s="24">
        <f>VLOOKUP($B99,'[10]LA - by responsible org'!$C$17:$I$170,7,FALSE)</f>
        <v>2347</v>
      </c>
      <c r="S99" s="24">
        <f>VLOOKUP($B99,'[11]LA - by responsible org'!$C$17:$I$170,4,FALSE)</f>
        <v>1278</v>
      </c>
      <c r="T99" s="24">
        <f>VLOOKUP($B99,'[11]LA - by responsible org'!$C$17:$I$170,5,FALSE)</f>
        <v>738</v>
      </c>
      <c r="U99" s="24">
        <f>VLOOKUP($B99,'[11]LA - by responsible org'!$C$17:$I$170,6,FALSE)</f>
        <v>34</v>
      </c>
      <c r="V99" s="24">
        <f>VLOOKUP($B99,'[11]LA - by responsible org'!$C$17:$I$170,7,FALSE)</f>
        <v>2050</v>
      </c>
      <c r="W99" s="24">
        <f>VLOOKUP($C99,'[2]LA - by responsible org'!$D$14:$I$170,3,FALSE)</f>
        <v>1241</v>
      </c>
      <c r="X99" s="24">
        <f>VLOOKUP($C99,'[2]LA - by responsible org'!$D$14:$I$170,4,FALSE)</f>
        <v>639</v>
      </c>
      <c r="Y99" s="24">
        <f>VLOOKUP($C99,'[2]LA - by responsible org'!$D$14:$I$170,5,FALSE)</f>
        <v>0</v>
      </c>
      <c r="Z99" s="24">
        <f>VLOOKUP($C99,'[2]LA - by responsible org'!$D$14:$I$170,6,FALSE)</f>
        <v>1880</v>
      </c>
      <c r="AA99" s="24">
        <f>VLOOKUP($C99,'[3]LA - by responsible org'!$D$14:$I$170,3,FALSE)</f>
        <v>1285</v>
      </c>
      <c r="AB99" s="24">
        <f>VLOOKUP($C99,'[3]LA - by responsible org'!$D$14:$I$170,4,FALSE)</f>
        <v>571</v>
      </c>
      <c r="AC99" s="24">
        <f>VLOOKUP($C99,'[3]LA - by responsible org'!$D$14:$I$170,5,FALSE)</f>
        <v>1</v>
      </c>
      <c r="AD99" s="24">
        <f>VLOOKUP($C99,'[3]LA - by responsible org'!$D$14:$I$170,6,FALSE)</f>
        <v>1857</v>
      </c>
      <c r="AE99" s="24">
        <f>VLOOKUP($C99,'[4]LA - by responsible org'!$D$14:$I$170,3,FALSE)</f>
        <v>1240</v>
      </c>
      <c r="AF99" s="24">
        <f>VLOOKUP($C99,'[4]LA - by responsible org'!$D$14:$I$170,4,FALSE)</f>
        <v>692</v>
      </c>
      <c r="AG99" s="24">
        <f>VLOOKUP($C99,'[4]LA - by responsible org'!$D$14:$I$170,5,FALSE)</f>
        <v>95</v>
      </c>
      <c r="AH99" s="24">
        <f>VLOOKUP($C99,'[4]LA - by responsible org'!$D$14:$I$170,6,FALSE)</f>
        <v>2027</v>
      </c>
      <c r="AI99" s="24">
        <f>VLOOKUP($C99,'[5]LA - by responsible org'!$D$14:$I$170,3,FALSE)</f>
        <v>1165</v>
      </c>
      <c r="AJ99" s="24">
        <f>VLOOKUP($C99,'[5]LA - by responsible org'!$D$14:$I$170,4,FALSE)</f>
        <v>554</v>
      </c>
      <c r="AK99" s="24">
        <f>VLOOKUP($C99,'[5]LA - by responsible org'!$D$14:$I$170,5,FALSE)</f>
        <v>39</v>
      </c>
      <c r="AL99" s="24">
        <f>VLOOKUP($C99,'[5]LA - by responsible org'!$D$14:$I$170,6,FALSE)</f>
        <v>1758</v>
      </c>
      <c r="AM99" s="24">
        <f>VLOOKUP($C99,'[6]LA - by responsible org'!$D$14:$I$170,3,FALSE)</f>
        <v>1219</v>
      </c>
      <c r="AN99" s="24">
        <f>VLOOKUP($C99,'[6]LA - by responsible org'!$D$14:$I$170,4,FALSE)</f>
        <v>591</v>
      </c>
      <c r="AO99" s="24">
        <f>VLOOKUP($C99,'[6]LA - by responsible org'!$D$14:$I$170,5,FALSE)</f>
        <v>37</v>
      </c>
      <c r="AP99" s="24">
        <f>VLOOKUP($C99,'[6]LA - by responsible org'!$D$14:$I$170,6,FALSE)</f>
        <v>1847</v>
      </c>
      <c r="AQ99" s="5">
        <v>832</v>
      </c>
      <c r="AR99" s="22">
        <v>701</v>
      </c>
      <c r="AS99" s="22">
        <v>54</v>
      </c>
      <c r="AT99" s="5">
        <v>1587</v>
      </c>
      <c r="AU99">
        <f>VLOOKUP($C99,'[12]LA - by responsible org'!$D$17:$I$170,3,FALSE)</f>
        <v>924</v>
      </c>
      <c r="AV99">
        <f>VLOOKUP($C99,'[12]LA - by responsible org'!$D$17:$I$170,4,FALSE)</f>
        <v>832</v>
      </c>
      <c r="AW99">
        <f>VLOOKUP($C99,'[12]LA - by responsible org'!$D$17:$I$170,5,FALSE)</f>
        <v>15</v>
      </c>
      <c r="AX99">
        <f>VLOOKUP($C99,'[12]LA - by responsible org'!$D$17:$I$170,6,FALSE)</f>
        <v>1771</v>
      </c>
      <c r="AY99">
        <f>VLOOKUP($B99,'[13]LA - by responsible org'!$C$17:$I$170,4,FALSE)</f>
        <v>1001</v>
      </c>
      <c r="AZ99">
        <f>VLOOKUP($B99,'[13]LA - by responsible org'!$C$17:$I$170,5,FALSE)</f>
        <v>706</v>
      </c>
      <c r="BA99">
        <f>VLOOKUP($B99,'[13]LA - by responsible org'!$C$17:$I$170,6,FALSE)</f>
        <v>8</v>
      </c>
      <c r="BB99">
        <f>VLOOKUP($B99,'[13]LA - by responsible org'!$C$17:$I$170,7,FALSE)</f>
        <v>1715</v>
      </c>
      <c r="BC99">
        <f>VLOOKUP($B99,'[14]LA - by responsible org'!$C$17:$I$170,4,FALSE)</f>
        <v>769</v>
      </c>
      <c r="BD99">
        <f>VLOOKUP($B99,'[14]LA - by responsible org'!$C$17:$I$170,5,FALSE)</f>
        <v>662</v>
      </c>
      <c r="BE99">
        <f>VLOOKUP($B99,'[14]LA - by responsible org'!$C$17:$I$170,6,FALSE)</f>
        <v>63</v>
      </c>
      <c r="BF99">
        <f>VLOOKUP($B99,'[14]LA - by responsible org'!$C$17:$I$170,7,FALSE)</f>
        <v>1494</v>
      </c>
    </row>
    <row r="100" spans="1:58" ht="15">
      <c r="A100" s="14" t="s">
        <v>337</v>
      </c>
      <c r="B100" s="14" t="s">
        <v>365</v>
      </c>
      <c r="C100" s="4" t="s">
        <v>366</v>
      </c>
      <c r="D100" s="4" t="s">
        <v>367</v>
      </c>
      <c r="E100" s="24" t="str">
        <f t="shared" si="1"/>
        <v>E06000029</v>
      </c>
      <c r="F100" s="25">
        <f>VLOOKUP(B100,'[7]FullDashboard'!$C$4:$I$156,7,FALSE)</f>
        <v>121300</v>
      </c>
      <c r="G100" s="24">
        <f>VLOOKUP($B100,'[8]LA - by responsible org'!$C$17:$I$170,4,FALSE)</f>
        <v>584</v>
      </c>
      <c r="H100" s="24">
        <f>VLOOKUP($B100,'[8]LA - by responsible org'!$C$17:$I$170,5,FALSE)</f>
        <v>82</v>
      </c>
      <c r="I100" s="24">
        <f>VLOOKUP($B100,'[8]LA - by responsible org'!$C$17:$I$170,6,FALSE)</f>
        <v>43</v>
      </c>
      <c r="J100" s="24">
        <f>VLOOKUP($B100,'[8]LA - by responsible org'!$C$17:$I$170,7,FALSE)</f>
        <v>709</v>
      </c>
      <c r="K100" s="24">
        <f>VLOOKUP($B100,'[9]LA - by responsible org'!$C$17:$I$170,4,FALSE)</f>
        <v>799</v>
      </c>
      <c r="L100" s="24">
        <f>VLOOKUP($B100,'[9]LA - by responsible org'!$C$17:$I$170,5,FALSE)</f>
        <v>59</v>
      </c>
      <c r="M100" s="24">
        <f>VLOOKUP($B100,'[9]LA - by responsible org'!$C$17:$I$170,6,FALSE)</f>
        <v>63</v>
      </c>
      <c r="N100" s="24">
        <f>VLOOKUP($B100,'[9]LA - by responsible org'!$C$17:$I$170,7,FALSE)</f>
        <v>921</v>
      </c>
      <c r="O100" s="24">
        <f>VLOOKUP($B100,'[10]LA - by responsible org'!$C$17:$I$170,4,FALSE)</f>
        <v>640</v>
      </c>
      <c r="P100" s="24">
        <f>VLOOKUP($B100,'[10]LA - by responsible org'!$C$17:$I$170,5,FALSE)</f>
        <v>59</v>
      </c>
      <c r="Q100" s="24">
        <f>VLOOKUP($B100,'[10]LA - by responsible org'!$C$17:$I$170,6,FALSE)</f>
        <v>185</v>
      </c>
      <c r="R100" s="24">
        <f>VLOOKUP($B100,'[10]LA - by responsible org'!$C$17:$I$170,7,FALSE)</f>
        <v>884</v>
      </c>
      <c r="S100" s="24">
        <f>VLOOKUP($B100,'[11]LA - by responsible org'!$C$17:$I$170,4,FALSE)</f>
        <v>551</v>
      </c>
      <c r="T100" s="24">
        <f>VLOOKUP($B100,'[11]LA - by responsible org'!$C$17:$I$170,5,FALSE)</f>
        <v>94</v>
      </c>
      <c r="U100" s="24">
        <f>VLOOKUP($B100,'[11]LA - by responsible org'!$C$17:$I$170,6,FALSE)</f>
        <v>111</v>
      </c>
      <c r="V100" s="24">
        <f>VLOOKUP($B100,'[11]LA - by responsible org'!$C$17:$I$170,7,FALSE)</f>
        <v>756</v>
      </c>
      <c r="W100" s="24">
        <f>VLOOKUP($C100,'[2]LA - by responsible org'!$D$14:$I$170,3,FALSE)</f>
        <v>372</v>
      </c>
      <c r="X100" s="24">
        <f>VLOOKUP($C100,'[2]LA - by responsible org'!$D$14:$I$170,4,FALSE)</f>
        <v>29</v>
      </c>
      <c r="Y100" s="24">
        <f>VLOOKUP($C100,'[2]LA - by responsible org'!$D$14:$I$170,5,FALSE)</f>
        <v>168</v>
      </c>
      <c r="Z100" s="24">
        <f>VLOOKUP($C100,'[2]LA - by responsible org'!$D$14:$I$170,6,FALSE)</f>
        <v>569</v>
      </c>
      <c r="AA100" s="24">
        <f>VLOOKUP($C100,'[3]LA - by responsible org'!$D$14:$I$170,3,FALSE)</f>
        <v>285</v>
      </c>
      <c r="AB100" s="24">
        <f>VLOOKUP($C100,'[3]LA - by responsible org'!$D$14:$I$170,4,FALSE)</f>
        <v>18</v>
      </c>
      <c r="AC100" s="24">
        <f>VLOOKUP($C100,'[3]LA - by responsible org'!$D$14:$I$170,5,FALSE)</f>
        <v>103</v>
      </c>
      <c r="AD100" s="24">
        <f>VLOOKUP($C100,'[3]LA - by responsible org'!$D$14:$I$170,6,FALSE)</f>
        <v>406</v>
      </c>
      <c r="AE100" s="24">
        <f>VLOOKUP($C100,'[4]LA - by responsible org'!$D$14:$I$170,3,FALSE)</f>
        <v>286</v>
      </c>
      <c r="AF100" s="24">
        <f>VLOOKUP($C100,'[4]LA - by responsible org'!$D$14:$I$170,4,FALSE)</f>
        <v>12</v>
      </c>
      <c r="AG100" s="24">
        <f>VLOOKUP($C100,'[4]LA - by responsible org'!$D$14:$I$170,5,FALSE)</f>
        <v>53</v>
      </c>
      <c r="AH100" s="24">
        <f>VLOOKUP($C100,'[4]LA - by responsible org'!$D$14:$I$170,6,FALSE)</f>
        <v>351</v>
      </c>
      <c r="AI100" s="24">
        <f>VLOOKUP($C100,'[5]LA - by responsible org'!$D$14:$I$170,3,FALSE)</f>
        <v>413</v>
      </c>
      <c r="AJ100" s="24">
        <f>VLOOKUP($C100,'[5]LA - by responsible org'!$D$14:$I$170,4,FALSE)</f>
        <v>20</v>
      </c>
      <c r="AK100" s="24">
        <f>VLOOKUP($C100,'[5]LA - by responsible org'!$D$14:$I$170,5,FALSE)</f>
        <v>25</v>
      </c>
      <c r="AL100" s="24">
        <f>VLOOKUP($C100,'[5]LA - by responsible org'!$D$14:$I$170,6,FALSE)</f>
        <v>458</v>
      </c>
      <c r="AM100" s="24">
        <f>VLOOKUP($C100,'[6]LA - by responsible org'!$D$14:$I$170,3,FALSE)</f>
        <v>526</v>
      </c>
      <c r="AN100" s="24">
        <f>VLOOKUP($C100,'[6]LA - by responsible org'!$D$14:$I$170,4,FALSE)</f>
        <v>41</v>
      </c>
      <c r="AO100" s="24">
        <f>VLOOKUP($C100,'[6]LA - by responsible org'!$D$14:$I$170,5,FALSE)</f>
        <v>70</v>
      </c>
      <c r="AP100" s="24">
        <f>VLOOKUP($C100,'[6]LA - by responsible org'!$D$14:$I$170,6,FALSE)</f>
        <v>637</v>
      </c>
      <c r="AQ100" s="5">
        <v>502</v>
      </c>
      <c r="AR100" s="22">
        <v>17</v>
      </c>
      <c r="AS100" s="22">
        <v>88</v>
      </c>
      <c r="AT100" s="5">
        <v>607</v>
      </c>
      <c r="AU100">
        <f>VLOOKUP($C100,'[12]LA - by responsible org'!$D$17:$I$170,3,FALSE)</f>
        <v>407</v>
      </c>
      <c r="AV100">
        <f>VLOOKUP($C100,'[12]LA - by responsible org'!$D$17:$I$170,4,FALSE)</f>
        <v>18</v>
      </c>
      <c r="AW100">
        <f>VLOOKUP($C100,'[12]LA - by responsible org'!$D$17:$I$170,5,FALSE)</f>
        <v>94</v>
      </c>
      <c r="AX100">
        <f>VLOOKUP($C100,'[12]LA - by responsible org'!$D$17:$I$170,6,FALSE)</f>
        <v>519</v>
      </c>
      <c r="AY100">
        <f>VLOOKUP($B100,'[13]LA - by responsible org'!$C$17:$I$170,4,FALSE)</f>
        <v>486</v>
      </c>
      <c r="AZ100">
        <f>VLOOKUP($B100,'[13]LA - by responsible org'!$C$17:$I$170,5,FALSE)</f>
        <v>0</v>
      </c>
      <c r="BA100">
        <f>VLOOKUP($B100,'[13]LA - by responsible org'!$C$17:$I$170,6,FALSE)</f>
        <v>97</v>
      </c>
      <c r="BB100">
        <f>VLOOKUP($B100,'[13]LA - by responsible org'!$C$17:$I$170,7,FALSE)</f>
        <v>583</v>
      </c>
      <c r="BC100">
        <f>VLOOKUP($B100,'[14]LA - by responsible org'!$C$17:$I$170,4,FALSE)</f>
        <v>307</v>
      </c>
      <c r="BD100">
        <f>VLOOKUP($B100,'[14]LA - by responsible org'!$C$17:$I$170,5,FALSE)</f>
        <v>1</v>
      </c>
      <c r="BE100">
        <f>VLOOKUP($B100,'[14]LA - by responsible org'!$C$17:$I$170,6,FALSE)</f>
        <v>37</v>
      </c>
      <c r="BF100">
        <f>VLOOKUP($B100,'[14]LA - by responsible org'!$C$17:$I$170,7,FALSE)</f>
        <v>345</v>
      </c>
    </row>
    <row r="101" spans="1:58" ht="15">
      <c r="A101" s="14" t="s">
        <v>279</v>
      </c>
      <c r="B101" s="14" t="s">
        <v>310</v>
      </c>
      <c r="C101" s="4" t="s">
        <v>311</v>
      </c>
      <c r="D101" s="4" t="s">
        <v>312</v>
      </c>
      <c r="E101" s="24" t="str">
        <f t="shared" si="1"/>
        <v>E06000044</v>
      </c>
      <c r="F101" s="25">
        <f>VLOOKUP(B101,'[7]FullDashboard'!$C$4:$I$156,7,FALSE)</f>
        <v>170800</v>
      </c>
      <c r="G101" s="24">
        <f>VLOOKUP($B101,'[8]LA - by responsible org'!$C$17:$I$170,4,FALSE)</f>
        <v>768</v>
      </c>
      <c r="H101" s="24">
        <f>VLOOKUP($B101,'[8]LA - by responsible org'!$C$17:$I$170,5,FALSE)</f>
        <v>550</v>
      </c>
      <c r="I101" s="24">
        <f>VLOOKUP($B101,'[8]LA - by responsible org'!$C$17:$I$170,6,FALSE)</f>
        <v>148</v>
      </c>
      <c r="J101" s="24">
        <f>VLOOKUP($B101,'[8]LA - by responsible org'!$C$17:$I$170,7,FALSE)</f>
        <v>1466</v>
      </c>
      <c r="K101" s="24">
        <f>VLOOKUP($B101,'[9]LA - by responsible org'!$C$17:$I$170,4,FALSE)</f>
        <v>405</v>
      </c>
      <c r="L101" s="24">
        <f>VLOOKUP($B101,'[9]LA - by responsible org'!$C$17:$I$170,5,FALSE)</f>
        <v>479</v>
      </c>
      <c r="M101" s="24">
        <f>VLOOKUP($B101,'[9]LA - by responsible org'!$C$17:$I$170,6,FALSE)</f>
        <v>42</v>
      </c>
      <c r="N101" s="24">
        <f>VLOOKUP($B101,'[9]LA - by responsible org'!$C$17:$I$170,7,FALSE)</f>
        <v>926</v>
      </c>
      <c r="O101" s="24">
        <f>VLOOKUP($B101,'[10]LA - by responsible org'!$C$17:$I$170,4,FALSE)</f>
        <v>262</v>
      </c>
      <c r="P101" s="24">
        <f>VLOOKUP($B101,'[10]LA - by responsible org'!$C$17:$I$170,5,FALSE)</f>
        <v>300</v>
      </c>
      <c r="Q101" s="24">
        <f>VLOOKUP($B101,'[10]LA - by responsible org'!$C$17:$I$170,6,FALSE)</f>
        <v>14</v>
      </c>
      <c r="R101" s="24">
        <f>VLOOKUP($B101,'[10]LA - by responsible org'!$C$17:$I$170,7,FALSE)</f>
        <v>576</v>
      </c>
      <c r="S101" s="24">
        <f>VLOOKUP($B101,'[11]LA - by responsible org'!$C$17:$I$170,4,FALSE)</f>
        <v>268</v>
      </c>
      <c r="T101" s="24">
        <f>VLOOKUP($B101,'[11]LA - by responsible org'!$C$17:$I$170,5,FALSE)</f>
        <v>438</v>
      </c>
      <c r="U101" s="24">
        <f>VLOOKUP($B101,'[11]LA - by responsible org'!$C$17:$I$170,6,FALSE)</f>
        <v>0</v>
      </c>
      <c r="V101" s="24">
        <f>VLOOKUP($B101,'[11]LA - by responsible org'!$C$17:$I$170,7,FALSE)</f>
        <v>706</v>
      </c>
      <c r="W101" s="24">
        <f>VLOOKUP($C101,'[2]LA - by responsible org'!$D$14:$I$170,3,FALSE)</f>
        <v>368</v>
      </c>
      <c r="X101" s="24">
        <f>VLOOKUP($C101,'[2]LA - by responsible org'!$D$14:$I$170,4,FALSE)</f>
        <v>424</v>
      </c>
      <c r="Y101" s="24">
        <f>VLOOKUP($C101,'[2]LA - by responsible org'!$D$14:$I$170,5,FALSE)</f>
        <v>0</v>
      </c>
      <c r="Z101" s="24">
        <f>VLOOKUP($C101,'[2]LA - by responsible org'!$D$14:$I$170,6,FALSE)</f>
        <v>792</v>
      </c>
      <c r="AA101" s="24">
        <f>VLOOKUP($C101,'[3]LA - by responsible org'!$D$14:$I$170,3,FALSE)</f>
        <v>403</v>
      </c>
      <c r="AB101" s="24">
        <f>VLOOKUP($C101,'[3]LA - by responsible org'!$D$14:$I$170,4,FALSE)</f>
        <v>558</v>
      </c>
      <c r="AC101" s="24">
        <f>VLOOKUP($C101,'[3]LA - by responsible org'!$D$14:$I$170,5,FALSE)</f>
        <v>0</v>
      </c>
      <c r="AD101" s="24">
        <f>VLOOKUP($C101,'[3]LA - by responsible org'!$D$14:$I$170,6,FALSE)</f>
        <v>961</v>
      </c>
      <c r="AE101" s="24">
        <f>VLOOKUP($C101,'[4]LA - by responsible org'!$D$14:$I$170,3,FALSE)</f>
        <v>277</v>
      </c>
      <c r="AF101" s="24">
        <f>VLOOKUP($C101,'[4]LA - by responsible org'!$D$14:$I$170,4,FALSE)</f>
        <v>409</v>
      </c>
      <c r="AG101" s="24">
        <f>VLOOKUP($C101,'[4]LA - by responsible org'!$D$14:$I$170,5,FALSE)</f>
        <v>25</v>
      </c>
      <c r="AH101" s="24">
        <f>VLOOKUP($C101,'[4]LA - by responsible org'!$D$14:$I$170,6,FALSE)</f>
        <v>711</v>
      </c>
      <c r="AI101" s="24">
        <f>VLOOKUP($C101,'[5]LA - by responsible org'!$D$14:$I$170,3,FALSE)</f>
        <v>294</v>
      </c>
      <c r="AJ101" s="24">
        <f>VLOOKUP($C101,'[5]LA - by responsible org'!$D$14:$I$170,4,FALSE)</f>
        <v>705</v>
      </c>
      <c r="AK101" s="24">
        <f>VLOOKUP($C101,'[5]LA - by responsible org'!$D$14:$I$170,5,FALSE)</f>
        <v>35</v>
      </c>
      <c r="AL101" s="24">
        <f>VLOOKUP($C101,'[5]LA - by responsible org'!$D$14:$I$170,6,FALSE)</f>
        <v>1034</v>
      </c>
      <c r="AM101" s="24">
        <f>VLOOKUP($C101,'[6]LA - by responsible org'!$D$14:$I$170,3,FALSE)</f>
        <v>232</v>
      </c>
      <c r="AN101" s="24">
        <f>VLOOKUP($C101,'[6]LA - by responsible org'!$D$14:$I$170,4,FALSE)</f>
        <v>614</v>
      </c>
      <c r="AO101" s="24">
        <f>VLOOKUP($C101,'[6]LA - by responsible org'!$D$14:$I$170,5,FALSE)</f>
        <v>0</v>
      </c>
      <c r="AP101" s="24">
        <f>VLOOKUP($C101,'[6]LA - by responsible org'!$D$14:$I$170,6,FALSE)</f>
        <v>846</v>
      </c>
      <c r="AQ101" s="5">
        <v>328</v>
      </c>
      <c r="AR101" s="22">
        <v>394</v>
      </c>
      <c r="AS101" s="22">
        <v>0</v>
      </c>
      <c r="AT101" s="5">
        <v>722</v>
      </c>
      <c r="AU101">
        <f>VLOOKUP($C101,'[12]LA - by responsible org'!$D$17:$I$170,3,FALSE)</f>
        <v>317</v>
      </c>
      <c r="AV101">
        <f>VLOOKUP($C101,'[12]LA - by responsible org'!$D$17:$I$170,4,FALSE)</f>
        <v>462</v>
      </c>
      <c r="AW101">
        <f>VLOOKUP($C101,'[12]LA - by responsible org'!$D$17:$I$170,5,FALSE)</f>
        <v>21</v>
      </c>
      <c r="AX101">
        <f>VLOOKUP($C101,'[12]LA - by responsible org'!$D$17:$I$170,6,FALSE)</f>
        <v>800</v>
      </c>
      <c r="AY101">
        <f>VLOOKUP($B101,'[13]LA - by responsible org'!$C$17:$I$170,4,FALSE)</f>
        <v>270</v>
      </c>
      <c r="AZ101">
        <f>VLOOKUP($B101,'[13]LA - by responsible org'!$C$17:$I$170,5,FALSE)</f>
        <v>285</v>
      </c>
      <c r="BA101">
        <f>VLOOKUP($B101,'[13]LA - by responsible org'!$C$17:$I$170,6,FALSE)</f>
        <v>35</v>
      </c>
      <c r="BB101">
        <f>VLOOKUP($B101,'[13]LA - by responsible org'!$C$17:$I$170,7,FALSE)</f>
        <v>590</v>
      </c>
      <c r="BC101">
        <f>VLOOKUP($B101,'[14]LA - by responsible org'!$C$17:$I$170,4,FALSE)</f>
        <v>255</v>
      </c>
      <c r="BD101">
        <f>VLOOKUP($B101,'[14]LA - by responsible org'!$C$17:$I$170,5,FALSE)</f>
        <v>290</v>
      </c>
      <c r="BE101">
        <f>VLOOKUP($B101,'[14]LA - by responsible org'!$C$17:$I$170,6,FALSE)</f>
        <v>14</v>
      </c>
      <c r="BF101">
        <f>VLOOKUP($B101,'[14]LA - by responsible org'!$C$17:$I$170,7,FALSE)</f>
        <v>559</v>
      </c>
    </row>
    <row r="102" spans="1:58" ht="15">
      <c r="A102" s="14" t="s">
        <v>279</v>
      </c>
      <c r="B102" s="14" t="s">
        <v>313</v>
      </c>
      <c r="C102" s="4" t="s">
        <v>314</v>
      </c>
      <c r="D102" s="4" t="s">
        <v>315</v>
      </c>
      <c r="E102" s="24" t="str">
        <f t="shared" si="1"/>
        <v>E06000038</v>
      </c>
      <c r="F102" s="25">
        <f>VLOOKUP(B102,'[7]FullDashboard'!$C$4:$I$156,7,FALSE)</f>
        <v>126000</v>
      </c>
      <c r="G102" s="24">
        <f>VLOOKUP($B102,'[8]LA - by responsible org'!$C$17:$I$170,4,FALSE)</f>
        <v>508</v>
      </c>
      <c r="H102" s="24">
        <f>VLOOKUP($B102,'[8]LA - by responsible org'!$C$17:$I$170,5,FALSE)</f>
        <v>472</v>
      </c>
      <c r="I102" s="24">
        <f>VLOOKUP($B102,'[8]LA - by responsible org'!$C$17:$I$170,6,FALSE)</f>
        <v>125</v>
      </c>
      <c r="J102" s="24">
        <f>VLOOKUP($B102,'[8]LA - by responsible org'!$C$17:$I$170,7,FALSE)</f>
        <v>1105</v>
      </c>
      <c r="K102" s="24">
        <f>VLOOKUP($B102,'[9]LA - by responsible org'!$C$17:$I$170,4,FALSE)</f>
        <v>614</v>
      </c>
      <c r="L102" s="24">
        <f>VLOOKUP($B102,'[9]LA - by responsible org'!$C$17:$I$170,5,FALSE)</f>
        <v>491</v>
      </c>
      <c r="M102" s="24">
        <f>VLOOKUP($B102,'[9]LA - by responsible org'!$C$17:$I$170,6,FALSE)</f>
        <v>103</v>
      </c>
      <c r="N102" s="24">
        <f>VLOOKUP($B102,'[9]LA - by responsible org'!$C$17:$I$170,7,FALSE)</f>
        <v>1208</v>
      </c>
      <c r="O102" s="24">
        <f>VLOOKUP($B102,'[10]LA - by responsible org'!$C$17:$I$170,4,FALSE)</f>
        <v>469</v>
      </c>
      <c r="P102" s="24">
        <f>VLOOKUP($B102,'[10]LA - by responsible org'!$C$17:$I$170,5,FALSE)</f>
        <v>439</v>
      </c>
      <c r="Q102" s="24">
        <f>VLOOKUP($B102,'[10]LA - by responsible org'!$C$17:$I$170,6,FALSE)</f>
        <v>19</v>
      </c>
      <c r="R102" s="24">
        <f>VLOOKUP($B102,'[10]LA - by responsible org'!$C$17:$I$170,7,FALSE)</f>
        <v>927</v>
      </c>
      <c r="S102" s="24">
        <f>VLOOKUP($B102,'[11]LA - by responsible org'!$C$17:$I$170,4,FALSE)</f>
        <v>328</v>
      </c>
      <c r="T102" s="24">
        <f>VLOOKUP($B102,'[11]LA - by responsible org'!$C$17:$I$170,5,FALSE)</f>
        <v>313</v>
      </c>
      <c r="U102" s="24">
        <f>VLOOKUP($B102,'[11]LA - by responsible org'!$C$17:$I$170,6,FALSE)</f>
        <v>25</v>
      </c>
      <c r="V102" s="24">
        <f>VLOOKUP($B102,'[11]LA - by responsible org'!$C$17:$I$170,7,FALSE)</f>
        <v>666</v>
      </c>
      <c r="W102" s="24">
        <f>VLOOKUP($C102,'[2]LA - by responsible org'!$D$14:$I$170,3,FALSE)</f>
        <v>325</v>
      </c>
      <c r="X102" s="24">
        <f>VLOOKUP($C102,'[2]LA - by responsible org'!$D$14:$I$170,4,FALSE)</f>
        <v>288</v>
      </c>
      <c r="Y102" s="24">
        <f>VLOOKUP($C102,'[2]LA - by responsible org'!$D$14:$I$170,5,FALSE)</f>
        <v>92</v>
      </c>
      <c r="Z102" s="24">
        <f>VLOOKUP($C102,'[2]LA - by responsible org'!$D$14:$I$170,6,FALSE)</f>
        <v>705</v>
      </c>
      <c r="AA102" s="24">
        <f>VLOOKUP($C102,'[3]LA - by responsible org'!$D$14:$I$170,3,FALSE)</f>
        <v>347</v>
      </c>
      <c r="AB102" s="24">
        <f>VLOOKUP($C102,'[3]LA - by responsible org'!$D$14:$I$170,4,FALSE)</f>
        <v>251</v>
      </c>
      <c r="AC102" s="24">
        <f>VLOOKUP($C102,'[3]LA - by responsible org'!$D$14:$I$170,5,FALSE)</f>
        <v>32</v>
      </c>
      <c r="AD102" s="24">
        <f>VLOOKUP($C102,'[3]LA - by responsible org'!$D$14:$I$170,6,FALSE)</f>
        <v>630</v>
      </c>
      <c r="AE102" s="24">
        <f>VLOOKUP($C102,'[4]LA - by responsible org'!$D$14:$I$170,3,FALSE)</f>
        <v>280</v>
      </c>
      <c r="AF102" s="24">
        <f>VLOOKUP($C102,'[4]LA - by responsible org'!$D$14:$I$170,4,FALSE)</f>
        <v>272</v>
      </c>
      <c r="AG102" s="24">
        <f>VLOOKUP($C102,'[4]LA - by responsible org'!$D$14:$I$170,5,FALSE)</f>
        <v>7</v>
      </c>
      <c r="AH102" s="24">
        <f>VLOOKUP($C102,'[4]LA - by responsible org'!$D$14:$I$170,6,FALSE)</f>
        <v>559</v>
      </c>
      <c r="AI102" s="24">
        <f>VLOOKUP($C102,'[5]LA - by responsible org'!$D$14:$I$170,3,FALSE)</f>
        <v>303</v>
      </c>
      <c r="AJ102" s="24">
        <f>VLOOKUP($C102,'[5]LA - by responsible org'!$D$14:$I$170,4,FALSE)</f>
        <v>181</v>
      </c>
      <c r="AK102" s="24">
        <f>VLOOKUP($C102,'[5]LA - by responsible org'!$D$14:$I$170,5,FALSE)</f>
        <v>21</v>
      </c>
      <c r="AL102" s="24">
        <f>VLOOKUP($C102,'[5]LA - by responsible org'!$D$14:$I$170,6,FALSE)</f>
        <v>505</v>
      </c>
      <c r="AM102" s="24">
        <f>VLOOKUP($C102,'[6]LA - by responsible org'!$D$14:$I$170,3,FALSE)</f>
        <v>232</v>
      </c>
      <c r="AN102" s="24">
        <f>VLOOKUP($C102,'[6]LA - by responsible org'!$D$14:$I$170,4,FALSE)</f>
        <v>266</v>
      </c>
      <c r="AO102" s="24">
        <f>VLOOKUP($C102,'[6]LA - by responsible org'!$D$14:$I$170,5,FALSE)</f>
        <v>0</v>
      </c>
      <c r="AP102" s="24">
        <f>VLOOKUP($C102,'[6]LA - by responsible org'!$D$14:$I$170,6,FALSE)</f>
        <v>498</v>
      </c>
      <c r="AQ102" s="5">
        <v>294</v>
      </c>
      <c r="AR102" s="22">
        <v>219</v>
      </c>
      <c r="AS102" s="22">
        <v>24</v>
      </c>
      <c r="AT102" s="5">
        <v>537</v>
      </c>
      <c r="AU102">
        <f>VLOOKUP($C102,'[12]LA - by responsible org'!$D$17:$I$170,3,FALSE)</f>
        <v>360</v>
      </c>
      <c r="AV102">
        <f>VLOOKUP($C102,'[12]LA - by responsible org'!$D$17:$I$170,4,FALSE)</f>
        <v>333</v>
      </c>
      <c r="AW102">
        <f>VLOOKUP($C102,'[12]LA - by responsible org'!$D$17:$I$170,5,FALSE)</f>
        <v>54</v>
      </c>
      <c r="AX102">
        <f>VLOOKUP($C102,'[12]LA - by responsible org'!$D$17:$I$170,6,FALSE)</f>
        <v>747</v>
      </c>
      <c r="AY102">
        <f>VLOOKUP($B102,'[13]LA - by responsible org'!$C$17:$I$170,4,FALSE)</f>
        <v>363</v>
      </c>
      <c r="AZ102">
        <f>VLOOKUP($B102,'[13]LA - by responsible org'!$C$17:$I$170,5,FALSE)</f>
        <v>238</v>
      </c>
      <c r="BA102">
        <f>VLOOKUP($B102,'[13]LA - by responsible org'!$C$17:$I$170,6,FALSE)</f>
        <v>46</v>
      </c>
      <c r="BB102">
        <f>VLOOKUP($B102,'[13]LA - by responsible org'!$C$17:$I$170,7,FALSE)</f>
        <v>647</v>
      </c>
      <c r="BC102">
        <f>VLOOKUP($B102,'[14]LA - by responsible org'!$C$17:$I$170,4,FALSE)</f>
        <v>354</v>
      </c>
      <c r="BD102">
        <f>VLOOKUP($B102,'[14]LA - by responsible org'!$C$17:$I$170,5,FALSE)</f>
        <v>298</v>
      </c>
      <c r="BE102">
        <f>VLOOKUP($B102,'[14]LA - by responsible org'!$C$17:$I$170,6,FALSE)</f>
        <v>58</v>
      </c>
      <c r="BF102">
        <f>VLOOKUP($B102,'[14]LA - by responsible org'!$C$17:$I$170,7,FALSE)</f>
        <v>710</v>
      </c>
    </row>
    <row r="103" spans="1:58" ht="15">
      <c r="A103" s="14" t="s">
        <v>72</v>
      </c>
      <c r="B103" s="14" t="s">
        <v>148</v>
      </c>
      <c r="C103" s="4" t="s">
        <v>149</v>
      </c>
      <c r="D103" s="4" t="s">
        <v>150</v>
      </c>
      <c r="E103" s="24" t="str">
        <f t="shared" si="1"/>
        <v>E09000026</v>
      </c>
      <c r="F103" s="25">
        <f>VLOOKUP(B103,'[7]FullDashboard'!$C$4:$I$156,7,FALSE)</f>
        <v>223500</v>
      </c>
      <c r="G103" s="24">
        <f>VLOOKUP($B103,'[8]LA - by responsible org'!$C$17:$I$170,4,FALSE)</f>
        <v>444</v>
      </c>
      <c r="H103" s="24">
        <f>VLOOKUP($B103,'[8]LA - by responsible org'!$C$17:$I$170,5,FALSE)</f>
        <v>51</v>
      </c>
      <c r="I103" s="24">
        <f>VLOOKUP($B103,'[8]LA - by responsible org'!$C$17:$I$170,6,FALSE)</f>
        <v>0</v>
      </c>
      <c r="J103" s="24">
        <f>VLOOKUP($B103,'[8]LA - by responsible org'!$C$17:$I$170,7,FALSE)</f>
        <v>495</v>
      </c>
      <c r="K103" s="24">
        <f>VLOOKUP($B103,'[9]LA - by responsible org'!$C$17:$I$170,4,FALSE)</f>
        <v>238</v>
      </c>
      <c r="L103" s="24">
        <f>VLOOKUP($B103,'[9]LA - by responsible org'!$C$17:$I$170,5,FALSE)</f>
        <v>95</v>
      </c>
      <c r="M103" s="24">
        <f>VLOOKUP($B103,'[9]LA - by responsible org'!$C$17:$I$170,6,FALSE)</f>
        <v>1</v>
      </c>
      <c r="N103" s="24">
        <f>VLOOKUP($B103,'[9]LA - by responsible org'!$C$17:$I$170,7,FALSE)</f>
        <v>334</v>
      </c>
      <c r="O103" s="24">
        <f>VLOOKUP($B103,'[10]LA - by responsible org'!$C$17:$I$170,4,FALSE)</f>
        <v>160</v>
      </c>
      <c r="P103" s="24">
        <f>VLOOKUP($B103,'[10]LA - by responsible org'!$C$17:$I$170,5,FALSE)</f>
        <v>49</v>
      </c>
      <c r="Q103" s="24">
        <f>VLOOKUP($B103,'[10]LA - by responsible org'!$C$17:$I$170,6,FALSE)</f>
        <v>0</v>
      </c>
      <c r="R103" s="24">
        <f>VLOOKUP($B103,'[10]LA - by responsible org'!$C$17:$I$170,7,FALSE)</f>
        <v>209</v>
      </c>
      <c r="S103" s="24">
        <f>VLOOKUP($B103,'[11]LA - by responsible org'!$C$17:$I$170,4,FALSE)</f>
        <v>223</v>
      </c>
      <c r="T103" s="24">
        <f>VLOOKUP($B103,'[11]LA - by responsible org'!$C$17:$I$170,5,FALSE)</f>
        <v>66</v>
      </c>
      <c r="U103" s="24">
        <f>VLOOKUP($B103,'[11]LA - by responsible org'!$C$17:$I$170,6,FALSE)</f>
        <v>0</v>
      </c>
      <c r="V103" s="24">
        <f>VLOOKUP($B103,'[11]LA - by responsible org'!$C$17:$I$170,7,FALSE)</f>
        <v>289</v>
      </c>
      <c r="W103" s="24">
        <f>VLOOKUP($C103,'[2]LA - by responsible org'!$D$14:$I$170,3,FALSE)</f>
        <v>301</v>
      </c>
      <c r="X103" s="24">
        <f>VLOOKUP($C103,'[2]LA - by responsible org'!$D$14:$I$170,4,FALSE)</f>
        <v>21</v>
      </c>
      <c r="Y103" s="24">
        <f>VLOOKUP($C103,'[2]LA - by responsible org'!$D$14:$I$170,5,FALSE)</f>
        <v>0</v>
      </c>
      <c r="Z103" s="24">
        <f>VLOOKUP($C103,'[2]LA - by responsible org'!$D$14:$I$170,6,FALSE)</f>
        <v>322</v>
      </c>
      <c r="AA103" s="24">
        <f>VLOOKUP($C103,'[3]LA - by responsible org'!$D$14:$I$170,3,FALSE)</f>
        <v>287</v>
      </c>
      <c r="AB103" s="24">
        <f>VLOOKUP($C103,'[3]LA - by responsible org'!$D$14:$I$170,4,FALSE)</f>
        <v>71</v>
      </c>
      <c r="AC103" s="24">
        <f>VLOOKUP($C103,'[3]LA - by responsible org'!$D$14:$I$170,5,FALSE)</f>
        <v>0</v>
      </c>
      <c r="AD103" s="24">
        <f>VLOOKUP($C103,'[3]LA - by responsible org'!$D$14:$I$170,6,FALSE)</f>
        <v>358</v>
      </c>
      <c r="AE103" s="24">
        <f>VLOOKUP($C103,'[4]LA - by responsible org'!$D$14:$I$170,3,FALSE)</f>
        <v>199</v>
      </c>
      <c r="AF103" s="24">
        <f>VLOOKUP($C103,'[4]LA - by responsible org'!$D$14:$I$170,4,FALSE)</f>
        <v>83</v>
      </c>
      <c r="AG103" s="24">
        <f>VLOOKUP($C103,'[4]LA - by responsible org'!$D$14:$I$170,5,FALSE)</f>
        <v>0</v>
      </c>
      <c r="AH103" s="24">
        <f>VLOOKUP($C103,'[4]LA - by responsible org'!$D$14:$I$170,6,FALSE)</f>
        <v>282</v>
      </c>
      <c r="AI103" s="24">
        <f>VLOOKUP($C103,'[5]LA - by responsible org'!$D$14:$I$170,3,FALSE)</f>
        <v>180</v>
      </c>
      <c r="AJ103" s="24">
        <f>VLOOKUP($C103,'[5]LA - by responsible org'!$D$14:$I$170,4,FALSE)</f>
        <v>60</v>
      </c>
      <c r="AK103" s="24">
        <f>VLOOKUP($C103,'[5]LA - by responsible org'!$D$14:$I$170,5,FALSE)</f>
        <v>0</v>
      </c>
      <c r="AL103" s="24">
        <f>VLOOKUP($C103,'[5]LA - by responsible org'!$D$14:$I$170,6,FALSE)</f>
        <v>240</v>
      </c>
      <c r="AM103" s="24">
        <f>VLOOKUP($C103,'[6]LA - by responsible org'!$D$14:$I$170,3,FALSE)</f>
        <v>199</v>
      </c>
      <c r="AN103" s="24">
        <f>VLOOKUP($C103,'[6]LA - by responsible org'!$D$14:$I$170,4,FALSE)</f>
        <v>73</v>
      </c>
      <c r="AO103" s="24">
        <f>VLOOKUP($C103,'[6]LA - by responsible org'!$D$14:$I$170,5,FALSE)</f>
        <v>0</v>
      </c>
      <c r="AP103" s="24">
        <f>VLOOKUP($C103,'[6]LA - by responsible org'!$D$14:$I$170,6,FALSE)</f>
        <v>272</v>
      </c>
      <c r="AQ103" s="5">
        <v>133</v>
      </c>
      <c r="AR103" s="22">
        <v>58</v>
      </c>
      <c r="AS103" s="22">
        <v>0</v>
      </c>
      <c r="AT103" s="5">
        <v>191</v>
      </c>
      <c r="AU103">
        <f>VLOOKUP($C103,'[12]LA - by responsible org'!$D$17:$I$170,3,FALSE)</f>
        <v>152</v>
      </c>
      <c r="AV103">
        <f>VLOOKUP($C103,'[12]LA - by responsible org'!$D$17:$I$170,4,FALSE)</f>
        <v>41</v>
      </c>
      <c r="AW103">
        <f>VLOOKUP($C103,'[12]LA - by responsible org'!$D$17:$I$170,5,FALSE)</f>
        <v>0</v>
      </c>
      <c r="AX103">
        <f>VLOOKUP($C103,'[12]LA - by responsible org'!$D$17:$I$170,6,FALSE)</f>
        <v>193</v>
      </c>
      <c r="AY103">
        <f>VLOOKUP($B103,'[13]LA - by responsible org'!$C$17:$I$170,4,FALSE)</f>
        <v>147</v>
      </c>
      <c r="AZ103">
        <f>VLOOKUP($B103,'[13]LA - by responsible org'!$C$17:$I$170,5,FALSE)</f>
        <v>0</v>
      </c>
      <c r="BA103">
        <f>VLOOKUP($B103,'[13]LA - by responsible org'!$C$17:$I$170,6,FALSE)</f>
        <v>0</v>
      </c>
      <c r="BB103">
        <f>VLOOKUP($B103,'[13]LA - by responsible org'!$C$17:$I$170,7,FALSE)</f>
        <v>147</v>
      </c>
      <c r="BC103">
        <f>VLOOKUP($B103,'[14]LA - by responsible org'!$C$17:$I$170,4,FALSE)</f>
        <v>156</v>
      </c>
      <c r="BD103">
        <f>VLOOKUP($B103,'[14]LA - by responsible org'!$C$17:$I$170,5,FALSE)</f>
        <v>15</v>
      </c>
      <c r="BE103">
        <f>VLOOKUP($B103,'[14]LA - by responsible org'!$C$17:$I$170,6,FALSE)</f>
        <v>0</v>
      </c>
      <c r="BF103">
        <f>VLOOKUP($B103,'[14]LA - by responsible org'!$C$17:$I$170,7,FALSE)</f>
        <v>171</v>
      </c>
    </row>
    <row r="104" spans="1:58" ht="15">
      <c r="A104" s="14" t="s">
        <v>172</v>
      </c>
      <c r="B104" s="14" t="s">
        <v>197</v>
      </c>
      <c r="C104" s="4" t="s">
        <v>198</v>
      </c>
      <c r="D104" s="4" t="s">
        <v>199</v>
      </c>
      <c r="E104" s="24" t="str">
        <f t="shared" si="1"/>
        <v>E06000003</v>
      </c>
      <c r="F104" s="25">
        <f>VLOOKUP(B104,'[7]FullDashboard'!$C$4:$I$156,7,FALSE)</f>
        <v>108100</v>
      </c>
      <c r="G104" s="24">
        <f>VLOOKUP($B104,'[8]LA - by responsible org'!$C$17:$I$170,4,FALSE)</f>
        <v>193</v>
      </c>
      <c r="H104" s="24">
        <f>VLOOKUP($B104,'[8]LA - by responsible org'!$C$17:$I$170,5,FALSE)</f>
        <v>256</v>
      </c>
      <c r="I104" s="24">
        <f>VLOOKUP($B104,'[8]LA - by responsible org'!$C$17:$I$170,6,FALSE)</f>
        <v>31</v>
      </c>
      <c r="J104" s="24">
        <f>VLOOKUP($B104,'[8]LA - by responsible org'!$C$17:$I$170,7,FALSE)</f>
        <v>480</v>
      </c>
      <c r="K104" s="24">
        <f>VLOOKUP($B104,'[9]LA - by responsible org'!$C$17:$I$170,4,FALSE)</f>
        <v>176</v>
      </c>
      <c r="L104" s="24">
        <f>VLOOKUP($B104,'[9]LA - by responsible org'!$C$17:$I$170,5,FALSE)</f>
        <v>203</v>
      </c>
      <c r="M104" s="24">
        <f>VLOOKUP($B104,'[9]LA - by responsible org'!$C$17:$I$170,6,FALSE)</f>
        <v>37</v>
      </c>
      <c r="N104" s="24">
        <f>VLOOKUP($B104,'[9]LA - by responsible org'!$C$17:$I$170,7,FALSE)</f>
        <v>416</v>
      </c>
      <c r="O104" s="24">
        <f>VLOOKUP($B104,'[10]LA - by responsible org'!$C$17:$I$170,4,FALSE)</f>
        <v>185</v>
      </c>
      <c r="P104" s="24">
        <f>VLOOKUP($B104,'[10]LA - by responsible org'!$C$17:$I$170,5,FALSE)</f>
        <v>93</v>
      </c>
      <c r="Q104" s="24">
        <f>VLOOKUP($B104,'[10]LA - by responsible org'!$C$17:$I$170,6,FALSE)</f>
        <v>59</v>
      </c>
      <c r="R104" s="24">
        <f>VLOOKUP($B104,'[10]LA - by responsible org'!$C$17:$I$170,7,FALSE)</f>
        <v>337</v>
      </c>
      <c r="S104" s="24">
        <f>VLOOKUP($B104,'[11]LA - by responsible org'!$C$17:$I$170,4,FALSE)</f>
        <v>244</v>
      </c>
      <c r="T104" s="24">
        <f>VLOOKUP($B104,'[11]LA - by responsible org'!$C$17:$I$170,5,FALSE)</f>
        <v>237</v>
      </c>
      <c r="U104" s="24">
        <f>VLOOKUP($B104,'[11]LA - by responsible org'!$C$17:$I$170,6,FALSE)</f>
        <v>31</v>
      </c>
      <c r="V104" s="24">
        <f>VLOOKUP($B104,'[11]LA - by responsible org'!$C$17:$I$170,7,FALSE)</f>
        <v>512</v>
      </c>
      <c r="W104" s="24">
        <f>VLOOKUP($C104,'[2]LA - by responsible org'!$D$14:$I$170,3,FALSE)</f>
        <v>260</v>
      </c>
      <c r="X104" s="24">
        <f>VLOOKUP($C104,'[2]LA - by responsible org'!$D$14:$I$170,4,FALSE)</f>
        <v>209</v>
      </c>
      <c r="Y104" s="24">
        <f>VLOOKUP($C104,'[2]LA - by responsible org'!$D$14:$I$170,5,FALSE)</f>
        <v>0</v>
      </c>
      <c r="Z104" s="24">
        <f>VLOOKUP($C104,'[2]LA - by responsible org'!$D$14:$I$170,6,FALSE)</f>
        <v>469</v>
      </c>
      <c r="AA104" s="24">
        <f>VLOOKUP($C104,'[3]LA - by responsible org'!$D$14:$I$170,3,FALSE)</f>
        <v>286</v>
      </c>
      <c r="AB104" s="24">
        <f>VLOOKUP($C104,'[3]LA - by responsible org'!$D$14:$I$170,4,FALSE)</f>
        <v>337</v>
      </c>
      <c r="AC104" s="24">
        <f>VLOOKUP($C104,'[3]LA - by responsible org'!$D$14:$I$170,5,FALSE)</f>
        <v>0</v>
      </c>
      <c r="AD104" s="24">
        <f>VLOOKUP($C104,'[3]LA - by responsible org'!$D$14:$I$170,6,FALSE)</f>
        <v>623</v>
      </c>
      <c r="AE104" s="24">
        <f>VLOOKUP($C104,'[4]LA - by responsible org'!$D$14:$I$170,3,FALSE)</f>
        <v>314</v>
      </c>
      <c r="AF104" s="24">
        <f>VLOOKUP($C104,'[4]LA - by responsible org'!$D$14:$I$170,4,FALSE)</f>
        <v>149</v>
      </c>
      <c r="AG104" s="24">
        <f>VLOOKUP($C104,'[4]LA - by responsible org'!$D$14:$I$170,5,FALSE)</f>
        <v>6</v>
      </c>
      <c r="AH104" s="24">
        <f>VLOOKUP($C104,'[4]LA - by responsible org'!$D$14:$I$170,6,FALSE)</f>
        <v>469</v>
      </c>
      <c r="AI104" s="24">
        <f>VLOOKUP($C104,'[5]LA - by responsible org'!$D$14:$I$170,3,FALSE)</f>
        <v>326</v>
      </c>
      <c r="AJ104" s="24">
        <f>VLOOKUP($C104,'[5]LA - by responsible org'!$D$14:$I$170,4,FALSE)</f>
        <v>73</v>
      </c>
      <c r="AK104" s="24">
        <f>VLOOKUP($C104,'[5]LA - by responsible org'!$D$14:$I$170,5,FALSE)</f>
        <v>31</v>
      </c>
      <c r="AL104" s="24">
        <f>VLOOKUP($C104,'[5]LA - by responsible org'!$D$14:$I$170,6,FALSE)</f>
        <v>430</v>
      </c>
      <c r="AM104" s="24">
        <f>VLOOKUP($C104,'[6]LA - by responsible org'!$D$14:$I$170,3,FALSE)</f>
        <v>315</v>
      </c>
      <c r="AN104" s="24">
        <f>VLOOKUP($C104,'[6]LA - by responsible org'!$D$14:$I$170,4,FALSE)</f>
        <v>102</v>
      </c>
      <c r="AO104" s="24">
        <f>VLOOKUP($C104,'[6]LA - by responsible org'!$D$14:$I$170,5,FALSE)</f>
        <v>61</v>
      </c>
      <c r="AP104" s="24">
        <f>VLOOKUP($C104,'[6]LA - by responsible org'!$D$14:$I$170,6,FALSE)</f>
        <v>478</v>
      </c>
      <c r="AQ104" s="5">
        <v>455</v>
      </c>
      <c r="AR104" s="22">
        <v>117</v>
      </c>
      <c r="AS104" s="22">
        <v>93</v>
      </c>
      <c r="AT104" s="5">
        <v>665</v>
      </c>
      <c r="AU104">
        <f>VLOOKUP($C104,'[12]LA - by responsible org'!$D$17:$I$170,3,FALSE)</f>
        <v>341</v>
      </c>
      <c r="AV104">
        <f>VLOOKUP($C104,'[12]LA - by responsible org'!$D$17:$I$170,4,FALSE)</f>
        <v>94</v>
      </c>
      <c r="AW104">
        <f>VLOOKUP($C104,'[12]LA - by responsible org'!$D$17:$I$170,5,FALSE)</f>
        <v>93</v>
      </c>
      <c r="AX104">
        <f>VLOOKUP($C104,'[12]LA - by responsible org'!$D$17:$I$170,6,FALSE)</f>
        <v>528</v>
      </c>
      <c r="AY104">
        <f>VLOOKUP($B104,'[13]LA - by responsible org'!$C$17:$I$170,4,FALSE)</f>
        <v>283</v>
      </c>
      <c r="AZ104">
        <f>VLOOKUP($B104,'[13]LA - by responsible org'!$C$17:$I$170,5,FALSE)</f>
        <v>53</v>
      </c>
      <c r="BA104">
        <f>VLOOKUP($B104,'[13]LA - by responsible org'!$C$17:$I$170,6,FALSE)</f>
        <v>90</v>
      </c>
      <c r="BB104">
        <f>VLOOKUP($B104,'[13]LA - by responsible org'!$C$17:$I$170,7,FALSE)</f>
        <v>426</v>
      </c>
      <c r="BC104">
        <f>VLOOKUP($B104,'[14]LA - by responsible org'!$C$17:$I$170,4,FALSE)</f>
        <v>421</v>
      </c>
      <c r="BD104">
        <f>VLOOKUP($B104,'[14]LA - by responsible org'!$C$17:$I$170,5,FALSE)</f>
        <v>69</v>
      </c>
      <c r="BE104">
        <f>VLOOKUP($B104,'[14]LA - by responsible org'!$C$17:$I$170,6,FALSE)</f>
        <v>93</v>
      </c>
      <c r="BF104">
        <f>VLOOKUP($B104,'[14]LA - by responsible org'!$C$17:$I$170,7,FALSE)</f>
        <v>583</v>
      </c>
    </row>
    <row r="105" spans="1:58" ht="15">
      <c r="A105" s="14" t="s">
        <v>72</v>
      </c>
      <c r="B105" s="14" t="s">
        <v>151</v>
      </c>
      <c r="C105" s="4" t="s">
        <v>152</v>
      </c>
      <c r="D105" s="4" t="s">
        <v>153</v>
      </c>
      <c r="E105" s="24" t="str">
        <f t="shared" si="1"/>
        <v>E09000027</v>
      </c>
      <c r="F105" s="25">
        <f>VLOOKUP(B105,'[7]FullDashboard'!$C$4:$I$156,7,FALSE)</f>
        <v>150900</v>
      </c>
      <c r="G105" s="24">
        <f>VLOOKUP($B105,'[8]LA - by responsible org'!$C$17:$I$170,4,FALSE)</f>
        <v>423</v>
      </c>
      <c r="H105" s="24">
        <f>VLOOKUP($B105,'[8]LA - by responsible org'!$C$17:$I$170,5,FALSE)</f>
        <v>179</v>
      </c>
      <c r="I105" s="24">
        <f>VLOOKUP($B105,'[8]LA - by responsible org'!$C$17:$I$170,6,FALSE)</f>
        <v>17</v>
      </c>
      <c r="J105" s="24">
        <f>VLOOKUP($B105,'[8]LA - by responsible org'!$C$17:$I$170,7,FALSE)</f>
        <v>619</v>
      </c>
      <c r="K105" s="24">
        <f>VLOOKUP($B105,'[9]LA - by responsible org'!$C$17:$I$170,4,FALSE)</f>
        <v>355</v>
      </c>
      <c r="L105" s="24">
        <f>VLOOKUP($B105,'[9]LA - by responsible org'!$C$17:$I$170,5,FALSE)</f>
        <v>133</v>
      </c>
      <c r="M105" s="24">
        <f>VLOOKUP($B105,'[9]LA - by responsible org'!$C$17:$I$170,6,FALSE)</f>
        <v>19</v>
      </c>
      <c r="N105" s="24">
        <f>VLOOKUP($B105,'[9]LA - by responsible org'!$C$17:$I$170,7,FALSE)</f>
        <v>507</v>
      </c>
      <c r="O105" s="24">
        <f>VLOOKUP($B105,'[10]LA - by responsible org'!$C$17:$I$170,4,FALSE)</f>
        <v>283</v>
      </c>
      <c r="P105" s="24">
        <f>VLOOKUP($B105,'[10]LA - by responsible org'!$C$17:$I$170,5,FALSE)</f>
        <v>86</v>
      </c>
      <c r="Q105" s="24">
        <f>VLOOKUP($B105,'[10]LA - by responsible org'!$C$17:$I$170,6,FALSE)</f>
        <v>40</v>
      </c>
      <c r="R105" s="24">
        <f>VLOOKUP($B105,'[10]LA - by responsible org'!$C$17:$I$170,7,FALSE)</f>
        <v>409</v>
      </c>
      <c r="S105" s="24">
        <f>VLOOKUP($B105,'[11]LA - by responsible org'!$C$17:$I$170,4,FALSE)</f>
        <v>293</v>
      </c>
      <c r="T105" s="24">
        <f>VLOOKUP($B105,'[11]LA - by responsible org'!$C$17:$I$170,5,FALSE)</f>
        <v>123</v>
      </c>
      <c r="U105" s="24">
        <f>VLOOKUP($B105,'[11]LA - by responsible org'!$C$17:$I$170,6,FALSE)</f>
        <v>25</v>
      </c>
      <c r="V105" s="24">
        <f>VLOOKUP($B105,'[11]LA - by responsible org'!$C$17:$I$170,7,FALSE)</f>
        <v>441</v>
      </c>
      <c r="W105" s="24">
        <f>VLOOKUP($C105,'[2]LA - by responsible org'!$D$14:$I$170,3,FALSE)</f>
        <v>301</v>
      </c>
      <c r="X105" s="24">
        <f>VLOOKUP($C105,'[2]LA - by responsible org'!$D$14:$I$170,4,FALSE)</f>
        <v>140</v>
      </c>
      <c r="Y105" s="24">
        <f>VLOOKUP($C105,'[2]LA - by responsible org'!$D$14:$I$170,5,FALSE)</f>
        <v>18</v>
      </c>
      <c r="Z105" s="24">
        <f>VLOOKUP($C105,'[2]LA - by responsible org'!$D$14:$I$170,6,FALSE)</f>
        <v>459</v>
      </c>
      <c r="AA105" s="24">
        <f>VLOOKUP($C105,'[3]LA - by responsible org'!$D$14:$I$170,3,FALSE)</f>
        <v>302</v>
      </c>
      <c r="AB105" s="24">
        <f>VLOOKUP($C105,'[3]LA - by responsible org'!$D$14:$I$170,4,FALSE)</f>
        <v>207</v>
      </c>
      <c r="AC105" s="24">
        <f>VLOOKUP($C105,'[3]LA - by responsible org'!$D$14:$I$170,5,FALSE)</f>
        <v>7</v>
      </c>
      <c r="AD105" s="24">
        <f>VLOOKUP($C105,'[3]LA - by responsible org'!$D$14:$I$170,6,FALSE)</f>
        <v>516</v>
      </c>
      <c r="AE105" s="24">
        <f>VLOOKUP($C105,'[4]LA - by responsible org'!$D$14:$I$170,3,FALSE)</f>
        <v>316</v>
      </c>
      <c r="AF105" s="24">
        <f>VLOOKUP($C105,'[4]LA - by responsible org'!$D$14:$I$170,4,FALSE)</f>
        <v>109</v>
      </c>
      <c r="AG105" s="24">
        <f>VLOOKUP($C105,'[4]LA - by responsible org'!$D$14:$I$170,5,FALSE)</f>
        <v>4</v>
      </c>
      <c r="AH105" s="24">
        <f>VLOOKUP($C105,'[4]LA - by responsible org'!$D$14:$I$170,6,FALSE)</f>
        <v>429</v>
      </c>
      <c r="AI105" s="24">
        <f>VLOOKUP($C105,'[5]LA - by responsible org'!$D$14:$I$170,3,FALSE)</f>
        <v>380</v>
      </c>
      <c r="AJ105" s="24">
        <f>VLOOKUP($C105,'[5]LA - by responsible org'!$D$14:$I$170,4,FALSE)</f>
        <v>192</v>
      </c>
      <c r="AK105" s="24">
        <f>VLOOKUP($C105,'[5]LA - by responsible org'!$D$14:$I$170,5,FALSE)</f>
        <v>6</v>
      </c>
      <c r="AL105" s="24">
        <f>VLOOKUP($C105,'[5]LA - by responsible org'!$D$14:$I$170,6,FALSE)</f>
        <v>578</v>
      </c>
      <c r="AM105" s="24">
        <f>VLOOKUP($C105,'[6]LA - by responsible org'!$D$14:$I$170,3,FALSE)</f>
        <v>280</v>
      </c>
      <c r="AN105" s="24">
        <f>VLOOKUP($C105,'[6]LA - by responsible org'!$D$14:$I$170,4,FALSE)</f>
        <v>135</v>
      </c>
      <c r="AO105" s="24">
        <f>VLOOKUP($C105,'[6]LA - by responsible org'!$D$14:$I$170,5,FALSE)</f>
        <v>0</v>
      </c>
      <c r="AP105" s="24">
        <f>VLOOKUP($C105,'[6]LA - by responsible org'!$D$14:$I$170,6,FALSE)</f>
        <v>415</v>
      </c>
      <c r="AQ105" s="5">
        <v>267</v>
      </c>
      <c r="AR105" s="22">
        <v>122</v>
      </c>
      <c r="AS105" s="22">
        <v>0</v>
      </c>
      <c r="AT105" s="5">
        <v>389</v>
      </c>
      <c r="AU105">
        <f>VLOOKUP($C105,'[12]LA - by responsible org'!$D$17:$I$170,3,FALSE)</f>
        <v>321</v>
      </c>
      <c r="AV105">
        <f>VLOOKUP($C105,'[12]LA - by responsible org'!$D$17:$I$170,4,FALSE)</f>
        <v>233</v>
      </c>
      <c r="AW105">
        <f>VLOOKUP($C105,'[12]LA - by responsible org'!$D$17:$I$170,5,FALSE)</f>
        <v>0</v>
      </c>
      <c r="AX105">
        <f>VLOOKUP($C105,'[12]LA - by responsible org'!$D$17:$I$170,6,FALSE)</f>
        <v>554</v>
      </c>
      <c r="AY105">
        <f>VLOOKUP($B105,'[13]LA - by responsible org'!$C$17:$I$170,4,FALSE)</f>
        <v>378</v>
      </c>
      <c r="AZ105">
        <f>VLOOKUP($B105,'[13]LA - by responsible org'!$C$17:$I$170,5,FALSE)</f>
        <v>102</v>
      </c>
      <c r="BA105">
        <f>VLOOKUP($B105,'[13]LA - by responsible org'!$C$17:$I$170,6,FALSE)</f>
        <v>2</v>
      </c>
      <c r="BB105">
        <f>VLOOKUP($B105,'[13]LA - by responsible org'!$C$17:$I$170,7,FALSE)</f>
        <v>482</v>
      </c>
      <c r="BC105">
        <f>VLOOKUP($B105,'[14]LA - by responsible org'!$C$17:$I$170,4,FALSE)</f>
        <v>455</v>
      </c>
      <c r="BD105">
        <f>VLOOKUP($B105,'[14]LA - by responsible org'!$C$17:$I$170,5,FALSE)</f>
        <v>79</v>
      </c>
      <c r="BE105">
        <f>VLOOKUP($B105,'[14]LA - by responsible org'!$C$17:$I$170,6,FALSE)</f>
        <v>35</v>
      </c>
      <c r="BF105">
        <f>VLOOKUP($B105,'[14]LA - by responsible org'!$C$17:$I$170,7,FALSE)</f>
        <v>569</v>
      </c>
    </row>
    <row r="106" spans="1:58" ht="15">
      <c r="A106" s="14" t="s">
        <v>209</v>
      </c>
      <c r="B106" s="14" t="s">
        <v>249</v>
      </c>
      <c r="C106" s="4" t="s">
        <v>250</v>
      </c>
      <c r="D106" s="4" t="s">
        <v>251</v>
      </c>
      <c r="E106" s="24" t="str">
        <f t="shared" si="1"/>
        <v>E08000005</v>
      </c>
      <c r="F106" s="25">
        <f>VLOOKUP(B106,'[7]FullDashboard'!$C$4:$I$156,7,FALSE)</f>
        <v>164700</v>
      </c>
      <c r="G106" s="24">
        <f>VLOOKUP($B106,'[8]LA - by responsible org'!$C$17:$I$170,4,FALSE)</f>
        <v>97</v>
      </c>
      <c r="H106" s="24">
        <f>VLOOKUP($B106,'[8]LA - by responsible org'!$C$17:$I$170,5,FALSE)</f>
        <v>64</v>
      </c>
      <c r="I106" s="24">
        <f>VLOOKUP($B106,'[8]LA - by responsible org'!$C$17:$I$170,6,FALSE)</f>
        <v>0</v>
      </c>
      <c r="J106" s="24">
        <f>VLOOKUP($B106,'[8]LA - by responsible org'!$C$17:$I$170,7,FALSE)</f>
        <v>161</v>
      </c>
      <c r="K106" s="24">
        <f>VLOOKUP($B106,'[9]LA - by responsible org'!$C$17:$I$170,4,FALSE)</f>
        <v>136</v>
      </c>
      <c r="L106" s="24">
        <f>VLOOKUP($B106,'[9]LA - by responsible org'!$C$17:$I$170,5,FALSE)</f>
        <v>94</v>
      </c>
      <c r="M106" s="24">
        <f>VLOOKUP($B106,'[9]LA - by responsible org'!$C$17:$I$170,6,FALSE)</f>
        <v>0</v>
      </c>
      <c r="N106" s="24">
        <f>VLOOKUP($B106,'[9]LA - by responsible org'!$C$17:$I$170,7,FALSE)</f>
        <v>230</v>
      </c>
      <c r="O106" s="24">
        <f>VLOOKUP($B106,'[10]LA - by responsible org'!$C$17:$I$170,4,FALSE)</f>
        <v>175</v>
      </c>
      <c r="P106" s="24">
        <f>VLOOKUP($B106,'[10]LA - by responsible org'!$C$17:$I$170,5,FALSE)</f>
        <v>134</v>
      </c>
      <c r="Q106" s="24">
        <f>VLOOKUP($B106,'[10]LA - by responsible org'!$C$17:$I$170,6,FALSE)</f>
        <v>0</v>
      </c>
      <c r="R106" s="24">
        <f>VLOOKUP($B106,'[10]LA - by responsible org'!$C$17:$I$170,7,FALSE)</f>
        <v>309</v>
      </c>
      <c r="S106" s="24">
        <f>VLOOKUP($B106,'[11]LA - by responsible org'!$C$17:$I$170,4,FALSE)</f>
        <v>133</v>
      </c>
      <c r="T106" s="24">
        <f>VLOOKUP($B106,'[11]LA - by responsible org'!$C$17:$I$170,5,FALSE)</f>
        <v>123</v>
      </c>
      <c r="U106" s="24">
        <f>VLOOKUP($B106,'[11]LA - by responsible org'!$C$17:$I$170,6,FALSE)</f>
        <v>11</v>
      </c>
      <c r="V106" s="24">
        <f>VLOOKUP($B106,'[11]LA - by responsible org'!$C$17:$I$170,7,FALSE)</f>
        <v>267</v>
      </c>
      <c r="W106" s="24">
        <f>VLOOKUP($C106,'[2]LA - by responsible org'!$D$14:$I$170,3,FALSE)</f>
        <v>110</v>
      </c>
      <c r="X106" s="24">
        <f>VLOOKUP($C106,'[2]LA - by responsible org'!$D$14:$I$170,4,FALSE)</f>
        <v>53</v>
      </c>
      <c r="Y106" s="24">
        <f>VLOOKUP($C106,'[2]LA - by responsible org'!$D$14:$I$170,5,FALSE)</f>
        <v>0</v>
      </c>
      <c r="Z106" s="24">
        <f>VLOOKUP($C106,'[2]LA - by responsible org'!$D$14:$I$170,6,FALSE)</f>
        <v>163</v>
      </c>
      <c r="AA106" s="24">
        <f>VLOOKUP($C106,'[3]LA - by responsible org'!$D$14:$I$170,3,FALSE)</f>
        <v>152</v>
      </c>
      <c r="AB106" s="24">
        <f>VLOOKUP($C106,'[3]LA - by responsible org'!$D$14:$I$170,4,FALSE)</f>
        <v>27</v>
      </c>
      <c r="AC106" s="24">
        <f>VLOOKUP($C106,'[3]LA - by responsible org'!$D$14:$I$170,5,FALSE)</f>
        <v>2</v>
      </c>
      <c r="AD106" s="24">
        <f>VLOOKUP($C106,'[3]LA - by responsible org'!$D$14:$I$170,6,FALSE)</f>
        <v>181</v>
      </c>
      <c r="AE106" s="24">
        <f>VLOOKUP($C106,'[4]LA - by responsible org'!$D$14:$I$170,3,FALSE)</f>
        <v>177</v>
      </c>
      <c r="AF106" s="24">
        <f>VLOOKUP($C106,'[4]LA - by responsible org'!$D$14:$I$170,4,FALSE)</f>
        <v>1</v>
      </c>
      <c r="AG106" s="24">
        <f>VLOOKUP($C106,'[4]LA - by responsible org'!$D$14:$I$170,5,FALSE)</f>
        <v>0</v>
      </c>
      <c r="AH106" s="24">
        <f>VLOOKUP($C106,'[4]LA - by responsible org'!$D$14:$I$170,6,FALSE)</f>
        <v>178</v>
      </c>
      <c r="AI106" s="24">
        <f>VLOOKUP($C106,'[5]LA - by responsible org'!$D$14:$I$170,3,FALSE)</f>
        <v>177</v>
      </c>
      <c r="AJ106" s="24">
        <f>VLOOKUP($C106,'[5]LA - by responsible org'!$D$14:$I$170,4,FALSE)</f>
        <v>6</v>
      </c>
      <c r="AK106" s="24">
        <f>VLOOKUP($C106,'[5]LA - by responsible org'!$D$14:$I$170,5,FALSE)</f>
        <v>0</v>
      </c>
      <c r="AL106" s="24">
        <f>VLOOKUP($C106,'[5]LA - by responsible org'!$D$14:$I$170,6,FALSE)</f>
        <v>183</v>
      </c>
      <c r="AM106" s="24">
        <f>VLOOKUP($C106,'[6]LA - by responsible org'!$D$14:$I$170,3,FALSE)</f>
        <v>100</v>
      </c>
      <c r="AN106" s="24">
        <f>VLOOKUP($C106,'[6]LA - by responsible org'!$D$14:$I$170,4,FALSE)</f>
        <v>41</v>
      </c>
      <c r="AO106" s="24">
        <f>VLOOKUP($C106,'[6]LA - by responsible org'!$D$14:$I$170,5,FALSE)</f>
        <v>0</v>
      </c>
      <c r="AP106" s="24">
        <f>VLOOKUP($C106,'[6]LA - by responsible org'!$D$14:$I$170,6,FALSE)</f>
        <v>141</v>
      </c>
      <c r="AQ106" s="5">
        <v>148</v>
      </c>
      <c r="AR106" s="22">
        <v>113</v>
      </c>
      <c r="AS106" s="22">
        <v>0</v>
      </c>
      <c r="AT106" s="5">
        <v>261</v>
      </c>
      <c r="AU106">
        <f>VLOOKUP($C106,'[12]LA - by responsible org'!$D$17:$I$170,3,FALSE)</f>
        <v>192</v>
      </c>
      <c r="AV106">
        <f>VLOOKUP($C106,'[12]LA - by responsible org'!$D$17:$I$170,4,FALSE)</f>
        <v>94</v>
      </c>
      <c r="AW106">
        <f>VLOOKUP($C106,'[12]LA - by responsible org'!$D$17:$I$170,5,FALSE)</f>
        <v>0</v>
      </c>
      <c r="AX106">
        <f>VLOOKUP($C106,'[12]LA - by responsible org'!$D$17:$I$170,6,FALSE)</f>
        <v>286</v>
      </c>
      <c r="AY106">
        <f>VLOOKUP($B106,'[13]LA - by responsible org'!$C$17:$I$170,4,FALSE)</f>
        <v>181</v>
      </c>
      <c r="AZ106">
        <f>VLOOKUP($B106,'[13]LA - by responsible org'!$C$17:$I$170,5,FALSE)</f>
        <v>78</v>
      </c>
      <c r="BA106">
        <f>VLOOKUP($B106,'[13]LA - by responsible org'!$C$17:$I$170,6,FALSE)</f>
        <v>0</v>
      </c>
      <c r="BB106">
        <f>VLOOKUP($B106,'[13]LA - by responsible org'!$C$17:$I$170,7,FALSE)</f>
        <v>259</v>
      </c>
      <c r="BC106">
        <f>VLOOKUP($B106,'[14]LA - by responsible org'!$C$17:$I$170,4,FALSE)</f>
        <v>158</v>
      </c>
      <c r="BD106">
        <f>VLOOKUP($B106,'[14]LA - by responsible org'!$C$17:$I$170,5,FALSE)</f>
        <v>128</v>
      </c>
      <c r="BE106">
        <f>VLOOKUP($B106,'[14]LA - by responsible org'!$C$17:$I$170,6,FALSE)</f>
        <v>0</v>
      </c>
      <c r="BF106">
        <f>VLOOKUP($B106,'[14]LA - by responsible org'!$C$17:$I$170,7,FALSE)</f>
        <v>286</v>
      </c>
    </row>
    <row r="107" spans="1:58" ht="15">
      <c r="A107" s="14" t="s">
        <v>426</v>
      </c>
      <c r="B107" s="14" t="s">
        <v>460</v>
      </c>
      <c r="C107" s="4" t="s">
        <v>461</v>
      </c>
      <c r="D107" s="4" t="s">
        <v>462</v>
      </c>
      <c r="E107" s="24" t="str">
        <f t="shared" si="1"/>
        <v>E08000018</v>
      </c>
      <c r="F107" s="25">
        <f>VLOOKUP(B107,'[7]FullDashboard'!$C$4:$I$156,7,FALSE)</f>
        <v>205300</v>
      </c>
      <c r="G107" s="24">
        <f>VLOOKUP($B107,'[8]LA - by responsible org'!$C$17:$I$170,4,FALSE)</f>
        <v>498</v>
      </c>
      <c r="H107" s="24">
        <f>VLOOKUP($B107,'[8]LA - by responsible org'!$C$17:$I$170,5,FALSE)</f>
        <v>71</v>
      </c>
      <c r="I107" s="24">
        <f>VLOOKUP($B107,'[8]LA - by responsible org'!$C$17:$I$170,6,FALSE)</f>
        <v>60</v>
      </c>
      <c r="J107" s="24">
        <f>VLOOKUP($B107,'[8]LA - by responsible org'!$C$17:$I$170,7,FALSE)</f>
        <v>629</v>
      </c>
      <c r="K107" s="24">
        <f>VLOOKUP($B107,'[9]LA - by responsible org'!$C$17:$I$170,4,FALSE)</f>
        <v>277</v>
      </c>
      <c r="L107" s="24">
        <f>VLOOKUP($B107,'[9]LA - by responsible org'!$C$17:$I$170,5,FALSE)</f>
        <v>126</v>
      </c>
      <c r="M107" s="24">
        <f>VLOOKUP($B107,'[9]LA - by responsible org'!$C$17:$I$170,6,FALSE)</f>
        <v>26</v>
      </c>
      <c r="N107" s="24">
        <f>VLOOKUP($B107,'[9]LA - by responsible org'!$C$17:$I$170,7,FALSE)</f>
        <v>429</v>
      </c>
      <c r="O107" s="24">
        <f>VLOOKUP($B107,'[10]LA - by responsible org'!$C$17:$I$170,4,FALSE)</f>
        <v>423</v>
      </c>
      <c r="P107" s="24">
        <f>VLOOKUP($B107,'[10]LA - by responsible org'!$C$17:$I$170,5,FALSE)</f>
        <v>72</v>
      </c>
      <c r="Q107" s="24">
        <f>VLOOKUP($B107,'[10]LA - by responsible org'!$C$17:$I$170,6,FALSE)</f>
        <v>5</v>
      </c>
      <c r="R107" s="24">
        <f>VLOOKUP($B107,'[10]LA - by responsible org'!$C$17:$I$170,7,FALSE)</f>
        <v>500</v>
      </c>
      <c r="S107" s="24">
        <f>VLOOKUP($B107,'[11]LA - by responsible org'!$C$17:$I$170,4,FALSE)</f>
        <v>499</v>
      </c>
      <c r="T107" s="24">
        <f>VLOOKUP($B107,'[11]LA - by responsible org'!$C$17:$I$170,5,FALSE)</f>
        <v>85</v>
      </c>
      <c r="U107" s="24">
        <f>VLOOKUP($B107,'[11]LA - by responsible org'!$C$17:$I$170,6,FALSE)</f>
        <v>60</v>
      </c>
      <c r="V107" s="24">
        <f>VLOOKUP($B107,'[11]LA - by responsible org'!$C$17:$I$170,7,FALSE)</f>
        <v>644</v>
      </c>
      <c r="W107" s="24">
        <f>VLOOKUP($C107,'[2]LA - by responsible org'!$D$14:$I$170,3,FALSE)</f>
        <v>514</v>
      </c>
      <c r="X107" s="24">
        <f>VLOOKUP($C107,'[2]LA - by responsible org'!$D$14:$I$170,4,FALSE)</f>
        <v>56</v>
      </c>
      <c r="Y107" s="24">
        <f>VLOOKUP($C107,'[2]LA - by responsible org'!$D$14:$I$170,5,FALSE)</f>
        <v>70</v>
      </c>
      <c r="Z107" s="24">
        <f>VLOOKUP($C107,'[2]LA - by responsible org'!$D$14:$I$170,6,FALSE)</f>
        <v>640</v>
      </c>
      <c r="AA107" s="24">
        <f>VLOOKUP($C107,'[3]LA - by responsible org'!$D$14:$I$170,3,FALSE)</f>
        <v>819</v>
      </c>
      <c r="AB107" s="24">
        <f>VLOOKUP($C107,'[3]LA - by responsible org'!$D$14:$I$170,4,FALSE)</f>
        <v>100</v>
      </c>
      <c r="AC107" s="24">
        <f>VLOOKUP($C107,'[3]LA - by responsible org'!$D$14:$I$170,5,FALSE)</f>
        <v>68</v>
      </c>
      <c r="AD107" s="24">
        <f>VLOOKUP($C107,'[3]LA - by responsible org'!$D$14:$I$170,6,FALSE)</f>
        <v>987</v>
      </c>
      <c r="AE107" s="24">
        <f>VLOOKUP($C107,'[4]LA - by responsible org'!$D$14:$I$170,3,FALSE)</f>
        <v>631</v>
      </c>
      <c r="AF107" s="24">
        <f>VLOOKUP($C107,'[4]LA - by responsible org'!$D$14:$I$170,4,FALSE)</f>
        <v>118</v>
      </c>
      <c r="AG107" s="24">
        <f>VLOOKUP($C107,'[4]LA - by responsible org'!$D$14:$I$170,5,FALSE)</f>
        <v>8</v>
      </c>
      <c r="AH107" s="24">
        <f>VLOOKUP($C107,'[4]LA - by responsible org'!$D$14:$I$170,6,FALSE)</f>
        <v>757</v>
      </c>
      <c r="AI107" s="24">
        <f>VLOOKUP($C107,'[5]LA - by responsible org'!$D$14:$I$170,3,FALSE)</f>
        <v>825</v>
      </c>
      <c r="AJ107" s="24">
        <f>VLOOKUP($C107,'[5]LA - by responsible org'!$D$14:$I$170,4,FALSE)</f>
        <v>181</v>
      </c>
      <c r="AK107" s="24">
        <f>VLOOKUP($C107,'[5]LA - by responsible org'!$D$14:$I$170,5,FALSE)</f>
        <v>28</v>
      </c>
      <c r="AL107" s="24">
        <f>VLOOKUP($C107,'[5]LA - by responsible org'!$D$14:$I$170,6,FALSE)</f>
        <v>1034</v>
      </c>
      <c r="AM107" s="24">
        <f>VLOOKUP($C107,'[6]LA - by responsible org'!$D$14:$I$170,3,FALSE)</f>
        <v>714</v>
      </c>
      <c r="AN107" s="24">
        <f>VLOOKUP($C107,'[6]LA - by responsible org'!$D$14:$I$170,4,FALSE)</f>
        <v>171</v>
      </c>
      <c r="AO107" s="24">
        <f>VLOOKUP($C107,'[6]LA - by responsible org'!$D$14:$I$170,5,FALSE)</f>
        <v>31</v>
      </c>
      <c r="AP107" s="24">
        <f>VLOOKUP($C107,'[6]LA - by responsible org'!$D$14:$I$170,6,FALSE)</f>
        <v>916</v>
      </c>
      <c r="AQ107" s="5">
        <v>687</v>
      </c>
      <c r="AR107" s="22">
        <v>111</v>
      </c>
      <c r="AS107" s="22">
        <v>68</v>
      </c>
      <c r="AT107" s="5">
        <v>866</v>
      </c>
      <c r="AU107">
        <f>VLOOKUP($C107,'[12]LA - by responsible org'!$D$17:$I$170,3,FALSE)</f>
        <v>636</v>
      </c>
      <c r="AV107">
        <f>VLOOKUP($C107,'[12]LA - by responsible org'!$D$17:$I$170,4,FALSE)</f>
        <v>109</v>
      </c>
      <c r="AW107">
        <f>VLOOKUP($C107,'[12]LA - by responsible org'!$D$17:$I$170,5,FALSE)</f>
        <v>54</v>
      </c>
      <c r="AX107">
        <f>VLOOKUP($C107,'[12]LA - by responsible org'!$D$17:$I$170,6,FALSE)</f>
        <v>799</v>
      </c>
      <c r="AY107">
        <f>VLOOKUP($B107,'[13]LA - by responsible org'!$C$17:$I$170,4,FALSE)</f>
        <v>530</v>
      </c>
      <c r="AZ107">
        <f>VLOOKUP($B107,'[13]LA - by responsible org'!$C$17:$I$170,5,FALSE)</f>
        <v>105</v>
      </c>
      <c r="BA107">
        <f>VLOOKUP($B107,'[13]LA - by responsible org'!$C$17:$I$170,6,FALSE)</f>
        <v>39</v>
      </c>
      <c r="BB107">
        <f>VLOOKUP($B107,'[13]LA - by responsible org'!$C$17:$I$170,7,FALSE)</f>
        <v>674</v>
      </c>
      <c r="BC107">
        <f>VLOOKUP($B107,'[14]LA - by responsible org'!$C$17:$I$170,4,FALSE)</f>
        <v>257</v>
      </c>
      <c r="BD107">
        <f>VLOOKUP($B107,'[14]LA - by responsible org'!$C$17:$I$170,5,FALSE)</f>
        <v>114</v>
      </c>
      <c r="BE107">
        <f>VLOOKUP($B107,'[14]LA - by responsible org'!$C$17:$I$170,6,FALSE)</f>
        <v>20</v>
      </c>
      <c r="BF107">
        <f>VLOOKUP($B107,'[14]LA - by responsible org'!$C$17:$I$170,7,FALSE)</f>
        <v>391</v>
      </c>
    </row>
    <row r="108" spans="1:58" ht="15">
      <c r="A108" s="14" t="s">
        <v>10</v>
      </c>
      <c r="B108" s="14" t="s">
        <v>35</v>
      </c>
      <c r="C108" s="4" t="s">
        <v>36</v>
      </c>
      <c r="D108" s="4" t="s">
        <v>37</v>
      </c>
      <c r="E108" s="24" t="str">
        <f t="shared" si="1"/>
        <v>E06000017</v>
      </c>
      <c r="F108" s="25">
        <f>VLOOKUP(B108,'[7]FullDashboard'!$C$4:$I$156,7,FALSE)</f>
        <v>30900</v>
      </c>
      <c r="G108" s="24">
        <f>VLOOKUP($B108,'[8]LA - by responsible org'!$C$17:$I$170,4,FALSE)</f>
        <v>66</v>
      </c>
      <c r="H108" s="24">
        <f>VLOOKUP($B108,'[8]LA - by responsible org'!$C$17:$I$170,5,FALSE)</f>
        <v>16</v>
      </c>
      <c r="I108" s="24">
        <f>VLOOKUP($B108,'[8]LA - by responsible org'!$C$17:$I$170,6,FALSE)</f>
        <v>6</v>
      </c>
      <c r="J108" s="24">
        <f>VLOOKUP($B108,'[8]LA - by responsible org'!$C$17:$I$170,7,FALSE)</f>
        <v>88</v>
      </c>
      <c r="K108" s="24">
        <f>VLOOKUP($B108,'[9]LA - by responsible org'!$C$17:$I$170,4,FALSE)</f>
        <v>39</v>
      </c>
      <c r="L108" s="24">
        <f>VLOOKUP($B108,'[9]LA - by responsible org'!$C$17:$I$170,5,FALSE)</f>
        <v>22</v>
      </c>
      <c r="M108" s="24">
        <f>VLOOKUP($B108,'[9]LA - by responsible org'!$C$17:$I$170,6,FALSE)</f>
        <v>0</v>
      </c>
      <c r="N108" s="24">
        <f>VLOOKUP($B108,'[9]LA - by responsible org'!$C$17:$I$170,7,FALSE)</f>
        <v>61</v>
      </c>
      <c r="O108" s="24">
        <f>VLOOKUP($B108,'[10]LA - by responsible org'!$C$17:$I$170,4,FALSE)</f>
        <v>41</v>
      </c>
      <c r="P108" s="24">
        <f>VLOOKUP($B108,'[10]LA - by responsible org'!$C$17:$I$170,5,FALSE)</f>
        <v>10</v>
      </c>
      <c r="Q108" s="24">
        <f>VLOOKUP($B108,'[10]LA - by responsible org'!$C$17:$I$170,6,FALSE)</f>
        <v>0</v>
      </c>
      <c r="R108" s="24">
        <f>VLOOKUP($B108,'[10]LA - by responsible org'!$C$17:$I$170,7,FALSE)</f>
        <v>51</v>
      </c>
      <c r="S108" s="24">
        <f>VLOOKUP($B108,'[11]LA - by responsible org'!$C$17:$I$170,4,FALSE)</f>
        <v>59</v>
      </c>
      <c r="T108" s="24">
        <f>VLOOKUP($B108,'[11]LA - by responsible org'!$C$17:$I$170,5,FALSE)</f>
        <v>0</v>
      </c>
      <c r="U108" s="24">
        <f>VLOOKUP($B108,'[11]LA - by responsible org'!$C$17:$I$170,6,FALSE)</f>
        <v>0</v>
      </c>
      <c r="V108" s="24">
        <f>VLOOKUP($B108,'[11]LA - by responsible org'!$C$17:$I$170,7,FALSE)</f>
        <v>59</v>
      </c>
      <c r="W108" s="24">
        <f>VLOOKUP($C108,'[2]LA - by responsible org'!$D$14:$I$170,3,FALSE)</f>
        <v>32</v>
      </c>
      <c r="X108" s="24">
        <f>VLOOKUP($C108,'[2]LA - by responsible org'!$D$14:$I$170,4,FALSE)</f>
        <v>2</v>
      </c>
      <c r="Y108" s="24">
        <f>VLOOKUP($C108,'[2]LA - by responsible org'!$D$14:$I$170,5,FALSE)</f>
        <v>0</v>
      </c>
      <c r="Z108" s="24">
        <f>VLOOKUP($C108,'[2]LA - by responsible org'!$D$14:$I$170,6,FALSE)</f>
        <v>34</v>
      </c>
      <c r="AA108" s="24">
        <f>VLOOKUP($C108,'[3]LA - by responsible org'!$D$14:$I$170,3,FALSE)</f>
        <v>60</v>
      </c>
      <c r="AB108" s="24">
        <f>VLOOKUP($C108,'[3]LA - by responsible org'!$D$14:$I$170,4,FALSE)</f>
        <v>0</v>
      </c>
      <c r="AC108" s="24">
        <f>VLOOKUP($C108,'[3]LA - by responsible org'!$D$14:$I$170,5,FALSE)</f>
        <v>1</v>
      </c>
      <c r="AD108" s="24">
        <f>VLOOKUP($C108,'[3]LA - by responsible org'!$D$14:$I$170,6,FALSE)</f>
        <v>61</v>
      </c>
      <c r="AE108" s="24">
        <f>VLOOKUP($C108,'[4]LA - by responsible org'!$D$14:$I$170,3,FALSE)</f>
        <v>51</v>
      </c>
      <c r="AF108" s="24">
        <f>VLOOKUP($C108,'[4]LA - by responsible org'!$D$14:$I$170,4,FALSE)</f>
        <v>0</v>
      </c>
      <c r="AG108" s="24">
        <f>VLOOKUP($C108,'[4]LA - by responsible org'!$D$14:$I$170,5,FALSE)</f>
        <v>0</v>
      </c>
      <c r="AH108" s="24">
        <f>VLOOKUP($C108,'[4]LA - by responsible org'!$D$14:$I$170,6,FALSE)</f>
        <v>51</v>
      </c>
      <c r="AI108" s="24">
        <f>VLOOKUP($C108,'[5]LA - by responsible org'!$D$14:$I$170,3,FALSE)</f>
        <v>28</v>
      </c>
      <c r="AJ108" s="24">
        <f>VLOOKUP($C108,'[5]LA - by responsible org'!$D$14:$I$170,4,FALSE)</f>
        <v>0</v>
      </c>
      <c r="AK108" s="24">
        <f>VLOOKUP($C108,'[5]LA - by responsible org'!$D$14:$I$170,5,FALSE)</f>
        <v>17</v>
      </c>
      <c r="AL108" s="24">
        <f>VLOOKUP($C108,'[5]LA - by responsible org'!$D$14:$I$170,6,FALSE)</f>
        <v>45</v>
      </c>
      <c r="AM108" s="24">
        <f>VLOOKUP($C108,'[6]LA - by responsible org'!$D$14:$I$170,3,FALSE)</f>
        <v>88</v>
      </c>
      <c r="AN108" s="24">
        <f>VLOOKUP($C108,'[6]LA - by responsible org'!$D$14:$I$170,4,FALSE)</f>
        <v>7</v>
      </c>
      <c r="AO108" s="24">
        <f>VLOOKUP($C108,'[6]LA - by responsible org'!$D$14:$I$170,5,FALSE)</f>
        <v>0</v>
      </c>
      <c r="AP108" s="24">
        <f>VLOOKUP($C108,'[6]LA - by responsible org'!$D$14:$I$170,6,FALSE)</f>
        <v>95</v>
      </c>
      <c r="AQ108" s="5">
        <v>63</v>
      </c>
      <c r="AR108" s="22">
        <v>10</v>
      </c>
      <c r="AS108" s="22">
        <v>0</v>
      </c>
      <c r="AT108" s="5">
        <v>73</v>
      </c>
      <c r="AU108">
        <f>VLOOKUP($C108,'[12]LA - by responsible org'!$D$17:$I$170,3,FALSE)</f>
        <v>34</v>
      </c>
      <c r="AV108">
        <f>VLOOKUP($C108,'[12]LA - by responsible org'!$D$17:$I$170,4,FALSE)</f>
        <v>10</v>
      </c>
      <c r="AW108">
        <f>VLOOKUP($C108,'[12]LA - by responsible org'!$D$17:$I$170,5,FALSE)</f>
        <v>0</v>
      </c>
      <c r="AX108">
        <f>VLOOKUP($C108,'[12]LA - by responsible org'!$D$17:$I$170,6,FALSE)</f>
        <v>44</v>
      </c>
      <c r="AY108">
        <f>VLOOKUP($B108,'[13]LA - by responsible org'!$C$17:$I$170,4,FALSE)</f>
        <v>42</v>
      </c>
      <c r="AZ108">
        <f>VLOOKUP($B108,'[13]LA - by responsible org'!$C$17:$I$170,5,FALSE)</f>
        <v>3</v>
      </c>
      <c r="BA108">
        <f>VLOOKUP($B108,'[13]LA - by responsible org'!$C$17:$I$170,6,FALSE)</f>
        <v>0</v>
      </c>
      <c r="BB108">
        <f>VLOOKUP($B108,'[13]LA - by responsible org'!$C$17:$I$170,7,FALSE)</f>
        <v>45</v>
      </c>
      <c r="BC108">
        <f>VLOOKUP($B108,'[14]LA - by responsible org'!$C$17:$I$170,4,FALSE)</f>
        <v>41</v>
      </c>
      <c r="BD108">
        <f>VLOOKUP($B108,'[14]LA - by responsible org'!$C$17:$I$170,5,FALSE)</f>
        <v>3</v>
      </c>
      <c r="BE108">
        <f>VLOOKUP($B108,'[14]LA - by responsible org'!$C$17:$I$170,6,FALSE)</f>
        <v>1</v>
      </c>
      <c r="BF108">
        <f>VLOOKUP($B108,'[14]LA - by responsible org'!$C$17:$I$170,7,FALSE)</f>
        <v>45</v>
      </c>
    </row>
    <row r="109" spans="1:58" ht="15">
      <c r="A109" s="14" t="s">
        <v>209</v>
      </c>
      <c r="B109" s="14" t="s">
        <v>252</v>
      </c>
      <c r="C109" s="4" t="s">
        <v>253</v>
      </c>
      <c r="D109" s="4" t="s">
        <v>254</v>
      </c>
      <c r="E109" s="24" t="str">
        <f t="shared" si="1"/>
        <v>E08000006</v>
      </c>
      <c r="F109" s="25">
        <f>VLOOKUP(B109,'[7]FullDashboard'!$C$4:$I$156,7,FALSE)</f>
        <v>193800</v>
      </c>
      <c r="G109" s="24">
        <f>VLOOKUP($B109,'[8]LA - by responsible org'!$C$17:$I$170,4,FALSE)</f>
        <v>138</v>
      </c>
      <c r="H109" s="24">
        <f>VLOOKUP($B109,'[8]LA - by responsible org'!$C$17:$I$170,5,FALSE)</f>
        <v>166</v>
      </c>
      <c r="I109" s="24">
        <f>VLOOKUP($B109,'[8]LA - by responsible org'!$C$17:$I$170,6,FALSE)</f>
        <v>32</v>
      </c>
      <c r="J109" s="24">
        <f>VLOOKUP($B109,'[8]LA - by responsible org'!$C$17:$I$170,7,FALSE)</f>
        <v>336</v>
      </c>
      <c r="K109" s="24">
        <f>VLOOKUP($B109,'[9]LA - by responsible org'!$C$17:$I$170,4,FALSE)</f>
        <v>155</v>
      </c>
      <c r="L109" s="24">
        <f>VLOOKUP($B109,'[9]LA - by responsible org'!$C$17:$I$170,5,FALSE)</f>
        <v>503</v>
      </c>
      <c r="M109" s="24">
        <f>VLOOKUP($B109,'[9]LA - by responsible org'!$C$17:$I$170,6,FALSE)</f>
        <v>30</v>
      </c>
      <c r="N109" s="24">
        <f>VLOOKUP($B109,'[9]LA - by responsible org'!$C$17:$I$170,7,FALSE)</f>
        <v>688</v>
      </c>
      <c r="O109" s="24">
        <f>VLOOKUP($B109,'[10]LA - by responsible org'!$C$17:$I$170,4,FALSE)</f>
        <v>236</v>
      </c>
      <c r="P109" s="24">
        <f>VLOOKUP($B109,'[10]LA - by responsible org'!$C$17:$I$170,5,FALSE)</f>
        <v>435</v>
      </c>
      <c r="Q109" s="24">
        <f>VLOOKUP($B109,'[10]LA - by responsible org'!$C$17:$I$170,6,FALSE)</f>
        <v>31</v>
      </c>
      <c r="R109" s="24">
        <f>VLOOKUP($B109,'[10]LA - by responsible org'!$C$17:$I$170,7,FALSE)</f>
        <v>702</v>
      </c>
      <c r="S109" s="24">
        <f>VLOOKUP($B109,'[11]LA - by responsible org'!$C$17:$I$170,4,FALSE)</f>
        <v>734</v>
      </c>
      <c r="T109" s="24">
        <f>VLOOKUP($B109,'[11]LA - by responsible org'!$C$17:$I$170,5,FALSE)</f>
        <v>594</v>
      </c>
      <c r="U109" s="24">
        <f>VLOOKUP($B109,'[11]LA - by responsible org'!$C$17:$I$170,6,FALSE)</f>
        <v>221</v>
      </c>
      <c r="V109" s="24">
        <f>VLOOKUP($B109,'[11]LA - by responsible org'!$C$17:$I$170,7,FALSE)</f>
        <v>1549</v>
      </c>
      <c r="W109" s="24">
        <f>VLOOKUP($C109,'[2]LA - by responsible org'!$D$14:$I$170,3,FALSE)</f>
        <v>763</v>
      </c>
      <c r="X109" s="24">
        <f>VLOOKUP($C109,'[2]LA - by responsible org'!$D$14:$I$170,4,FALSE)</f>
        <v>729</v>
      </c>
      <c r="Y109" s="24">
        <f>VLOOKUP($C109,'[2]LA - by responsible org'!$D$14:$I$170,5,FALSE)</f>
        <v>197</v>
      </c>
      <c r="Z109" s="24">
        <f>VLOOKUP($C109,'[2]LA - by responsible org'!$D$14:$I$170,6,FALSE)</f>
        <v>1689</v>
      </c>
      <c r="AA109" s="24">
        <f>VLOOKUP($C109,'[3]LA - by responsible org'!$D$14:$I$170,3,FALSE)</f>
        <v>762</v>
      </c>
      <c r="AB109" s="24">
        <f>VLOOKUP($C109,'[3]LA - by responsible org'!$D$14:$I$170,4,FALSE)</f>
        <v>208</v>
      </c>
      <c r="AC109" s="24">
        <f>VLOOKUP($C109,'[3]LA - by responsible org'!$D$14:$I$170,5,FALSE)</f>
        <v>51</v>
      </c>
      <c r="AD109" s="24">
        <f>VLOOKUP($C109,'[3]LA - by responsible org'!$D$14:$I$170,6,FALSE)</f>
        <v>1021</v>
      </c>
      <c r="AE109" s="24">
        <f>VLOOKUP($C109,'[4]LA - by responsible org'!$D$14:$I$170,3,FALSE)</f>
        <v>409</v>
      </c>
      <c r="AF109" s="24">
        <f>VLOOKUP($C109,'[4]LA - by responsible org'!$D$14:$I$170,4,FALSE)</f>
        <v>55</v>
      </c>
      <c r="AG109" s="24">
        <f>VLOOKUP($C109,'[4]LA - by responsible org'!$D$14:$I$170,5,FALSE)</f>
        <v>39</v>
      </c>
      <c r="AH109" s="24">
        <f>VLOOKUP($C109,'[4]LA - by responsible org'!$D$14:$I$170,6,FALSE)</f>
        <v>503</v>
      </c>
      <c r="AI109" s="24">
        <f>VLOOKUP($C109,'[5]LA - by responsible org'!$D$14:$I$170,3,FALSE)</f>
        <v>560</v>
      </c>
      <c r="AJ109" s="24">
        <f>VLOOKUP($C109,'[5]LA - by responsible org'!$D$14:$I$170,4,FALSE)</f>
        <v>52</v>
      </c>
      <c r="AK109" s="24">
        <f>VLOOKUP($C109,'[5]LA - by responsible org'!$D$14:$I$170,5,FALSE)</f>
        <v>71</v>
      </c>
      <c r="AL109" s="24">
        <f>VLOOKUP($C109,'[5]LA - by responsible org'!$D$14:$I$170,6,FALSE)</f>
        <v>683</v>
      </c>
      <c r="AM109" s="24">
        <f>VLOOKUP($C109,'[6]LA - by responsible org'!$D$14:$I$170,3,FALSE)</f>
        <v>535</v>
      </c>
      <c r="AN109" s="24">
        <f>VLOOKUP($C109,'[6]LA - by responsible org'!$D$14:$I$170,4,FALSE)</f>
        <v>92</v>
      </c>
      <c r="AO109" s="24">
        <f>VLOOKUP($C109,'[6]LA - by responsible org'!$D$14:$I$170,5,FALSE)</f>
        <v>51</v>
      </c>
      <c r="AP109" s="24">
        <f>VLOOKUP($C109,'[6]LA - by responsible org'!$D$14:$I$170,6,FALSE)</f>
        <v>678</v>
      </c>
      <c r="AQ109" s="5">
        <v>324</v>
      </c>
      <c r="AR109" s="22">
        <v>167</v>
      </c>
      <c r="AS109" s="22">
        <v>68</v>
      </c>
      <c r="AT109" s="5">
        <v>559</v>
      </c>
      <c r="AU109">
        <f>VLOOKUP($C109,'[12]LA - by responsible org'!$D$17:$I$170,3,FALSE)</f>
        <v>483</v>
      </c>
      <c r="AV109">
        <f>VLOOKUP($C109,'[12]LA - by responsible org'!$D$17:$I$170,4,FALSE)</f>
        <v>168</v>
      </c>
      <c r="AW109">
        <f>VLOOKUP($C109,'[12]LA - by responsible org'!$D$17:$I$170,5,FALSE)</f>
        <v>36</v>
      </c>
      <c r="AX109">
        <f>VLOOKUP($C109,'[12]LA - by responsible org'!$D$17:$I$170,6,FALSE)</f>
        <v>687</v>
      </c>
      <c r="AY109">
        <f>VLOOKUP($B109,'[13]LA - by responsible org'!$C$17:$I$170,4,FALSE)</f>
        <v>277</v>
      </c>
      <c r="AZ109">
        <f>VLOOKUP($B109,'[13]LA - by responsible org'!$C$17:$I$170,5,FALSE)</f>
        <v>182</v>
      </c>
      <c r="BA109">
        <f>VLOOKUP($B109,'[13]LA - by responsible org'!$C$17:$I$170,6,FALSE)</f>
        <v>40</v>
      </c>
      <c r="BB109">
        <f>VLOOKUP($B109,'[13]LA - by responsible org'!$C$17:$I$170,7,FALSE)</f>
        <v>499</v>
      </c>
      <c r="BC109">
        <f>VLOOKUP($B109,'[14]LA - by responsible org'!$C$17:$I$170,4,FALSE)</f>
        <v>347</v>
      </c>
      <c r="BD109">
        <f>VLOOKUP($B109,'[14]LA - by responsible org'!$C$17:$I$170,5,FALSE)</f>
        <v>148</v>
      </c>
      <c r="BE109">
        <f>VLOOKUP($B109,'[14]LA - by responsible org'!$C$17:$I$170,6,FALSE)</f>
        <v>40</v>
      </c>
      <c r="BF109">
        <f>VLOOKUP($B109,'[14]LA - by responsible org'!$C$17:$I$170,7,FALSE)</f>
        <v>535</v>
      </c>
    </row>
    <row r="110" spans="1:58" ht="15">
      <c r="A110" s="14" t="s">
        <v>383</v>
      </c>
      <c r="B110" s="14" t="s">
        <v>396</v>
      </c>
      <c r="C110" s="4" t="s">
        <v>397</v>
      </c>
      <c r="D110" s="4" t="s">
        <v>398</v>
      </c>
      <c r="E110" s="24" t="str">
        <f t="shared" si="1"/>
        <v>E08000028</v>
      </c>
      <c r="F110" s="25">
        <f>VLOOKUP(B110,'[7]FullDashboard'!$C$4:$I$156,7,FALSE)</f>
        <v>242900</v>
      </c>
      <c r="G110" s="24">
        <f>VLOOKUP($B110,'[8]LA - by responsible org'!$C$17:$I$170,4,FALSE)</f>
        <v>336</v>
      </c>
      <c r="H110" s="24">
        <f>VLOOKUP($B110,'[8]LA - by responsible org'!$C$17:$I$170,5,FALSE)</f>
        <v>173</v>
      </c>
      <c r="I110" s="24">
        <f>VLOOKUP($B110,'[8]LA - by responsible org'!$C$17:$I$170,6,FALSE)</f>
        <v>85</v>
      </c>
      <c r="J110" s="24">
        <f>VLOOKUP($B110,'[8]LA - by responsible org'!$C$17:$I$170,7,FALSE)</f>
        <v>594</v>
      </c>
      <c r="K110" s="24">
        <f>VLOOKUP($B110,'[9]LA - by responsible org'!$C$17:$I$170,4,FALSE)</f>
        <v>333</v>
      </c>
      <c r="L110" s="24">
        <f>VLOOKUP($B110,'[9]LA - by responsible org'!$C$17:$I$170,5,FALSE)</f>
        <v>177</v>
      </c>
      <c r="M110" s="24">
        <f>VLOOKUP($B110,'[9]LA - by responsible org'!$C$17:$I$170,6,FALSE)</f>
        <v>105</v>
      </c>
      <c r="N110" s="24">
        <f>VLOOKUP($B110,'[9]LA - by responsible org'!$C$17:$I$170,7,FALSE)</f>
        <v>615</v>
      </c>
      <c r="O110" s="24">
        <f>VLOOKUP($B110,'[10]LA - by responsible org'!$C$17:$I$170,4,FALSE)</f>
        <v>311</v>
      </c>
      <c r="P110" s="24">
        <f>VLOOKUP($B110,'[10]LA - by responsible org'!$C$17:$I$170,5,FALSE)</f>
        <v>210</v>
      </c>
      <c r="Q110" s="24">
        <f>VLOOKUP($B110,'[10]LA - by responsible org'!$C$17:$I$170,6,FALSE)</f>
        <v>105</v>
      </c>
      <c r="R110" s="24">
        <f>VLOOKUP($B110,'[10]LA - by responsible org'!$C$17:$I$170,7,FALSE)</f>
        <v>626</v>
      </c>
      <c r="S110" s="24">
        <f>VLOOKUP($B110,'[11]LA - by responsible org'!$C$17:$I$170,4,FALSE)</f>
        <v>189</v>
      </c>
      <c r="T110" s="24">
        <f>VLOOKUP($B110,'[11]LA - by responsible org'!$C$17:$I$170,5,FALSE)</f>
        <v>160</v>
      </c>
      <c r="U110" s="24">
        <f>VLOOKUP($B110,'[11]LA - by responsible org'!$C$17:$I$170,6,FALSE)</f>
        <v>42</v>
      </c>
      <c r="V110" s="24">
        <f>VLOOKUP($B110,'[11]LA - by responsible org'!$C$17:$I$170,7,FALSE)</f>
        <v>391</v>
      </c>
      <c r="W110" s="24">
        <f>VLOOKUP($C110,'[2]LA - by responsible org'!$D$14:$I$170,3,FALSE)</f>
        <v>209</v>
      </c>
      <c r="X110" s="24">
        <f>VLOOKUP($C110,'[2]LA - by responsible org'!$D$14:$I$170,4,FALSE)</f>
        <v>150</v>
      </c>
      <c r="Y110" s="24">
        <f>VLOOKUP($C110,'[2]LA - by responsible org'!$D$14:$I$170,5,FALSE)</f>
        <v>31</v>
      </c>
      <c r="Z110" s="24">
        <f>VLOOKUP($C110,'[2]LA - by responsible org'!$D$14:$I$170,6,FALSE)</f>
        <v>390</v>
      </c>
      <c r="AA110" s="24">
        <f>VLOOKUP($C110,'[3]LA - by responsible org'!$D$14:$I$170,3,FALSE)</f>
        <v>256</v>
      </c>
      <c r="AB110" s="24">
        <f>VLOOKUP($C110,'[3]LA - by responsible org'!$D$14:$I$170,4,FALSE)</f>
        <v>203</v>
      </c>
      <c r="AC110" s="24">
        <f>VLOOKUP($C110,'[3]LA - by responsible org'!$D$14:$I$170,5,FALSE)</f>
        <v>70</v>
      </c>
      <c r="AD110" s="24">
        <f>VLOOKUP($C110,'[3]LA - by responsible org'!$D$14:$I$170,6,FALSE)</f>
        <v>529</v>
      </c>
      <c r="AE110" s="24">
        <f>VLOOKUP($C110,'[4]LA - by responsible org'!$D$14:$I$170,3,FALSE)</f>
        <v>266</v>
      </c>
      <c r="AF110" s="24">
        <f>VLOOKUP($C110,'[4]LA - by responsible org'!$D$14:$I$170,4,FALSE)</f>
        <v>229</v>
      </c>
      <c r="AG110" s="24">
        <f>VLOOKUP($C110,'[4]LA - by responsible org'!$D$14:$I$170,5,FALSE)</f>
        <v>7</v>
      </c>
      <c r="AH110" s="24">
        <f>VLOOKUP($C110,'[4]LA - by responsible org'!$D$14:$I$170,6,FALSE)</f>
        <v>502</v>
      </c>
      <c r="AI110" s="24">
        <f>VLOOKUP($C110,'[5]LA - by responsible org'!$D$14:$I$170,3,FALSE)</f>
        <v>226</v>
      </c>
      <c r="AJ110" s="24">
        <f>VLOOKUP($C110,'[5]LA - by responsible org'!$D$14:$I$170,4,FALSE)</f>
        <v>235</v>
      </c>
      <c r="AK110" s="24">
        <f>VLOOKUP($C110,'[5]LA - by responsible org'!$D$14:$I$170,5,FALSE)</f>
        <v>54</v>
      </c>
      <c r="AL110" s="24">
        <f>VLOOKUP($C110,'[5]LA - by responsible org'!$D$14:$I$170,6,FALSE)</f>
        <v>515</v>
      </c>
      <c r="AM110" s="24">
        <f>VLOOKUP($C110,'[6]LA - by responsible org'!$D$14:$I$170,3,FALSE)</f>
        <v>124</v>
      </c>
      <c r="AN110" s="24">
        <f>VLOOKUP($C110,'[6]LA - by responsible org'!$D$14:$I$170,4,FALSE)</f>
        <v>222</v>
      </c>
      <c r="AO110" s="24">
        <f>VLOOKUP($C110,'[6]LA - by responsible org'!$D$14:$I$170,5,FALSE)</f>
        <v>32</v>
      </c>
      <c r="AP110" s="24">
        <f>VLOOKUP($C110,'[6]LA - by responsible org'!$D$14:$I$170,6,FALSE)</f>
        <v>378</v>
      </c>
      <c r="AQ110" s="5">
        <v>192</v>
      </c>
      <c r="AR110" s="22">
        <v>203</v>
      </c>
      <c r="AS110" s="22">
        <v>26</v>
      </c>
      <c r="AT110" s="5">
        <v>421</v>
      </c>
      <c r="AU110">
        <f>VLOOKUP($C110,'[12]LA - by responsible org'!$D$17:$I$170,3,FALSE)</f>
        <v>133</v>
      </c>
      <c r="AV110">
        <f>VLOOKUP($C110,'[12]LA - by responsible org'!$D$17:$I$170,4,FALSE)</f>
        <v>234</v>
      </c>
      <c r="AW110">
        <f>VLOOKUP($C110,'[12]LA - by responsible org'!$D$17:$I$170,5,FALSE)</f>
        <v>0</v>
      </c>
      <c r="AX110">
        <f>VLOOKUP($C110,'[12]LA - by responsible org'!$D$17:$I$170,6,FALSE)</f>
        <v>367</v>
      </c>
      <c r="AY110">
        <f>VLOOKUP($B110,'[13]LA - by responsible org'!$C$17:$I$170,4,FALSE)</f>
        <v>159</v>
      </c>
      <c r="AZ110">
        <f>VLOOKUP($B110,'[13]LA - by responsible org'!$C$17:$I$170,5,FALSE)</f>
        <v>204</v>
      </c>
      <c r="BA110">
        <f>VLOOKUP($B110,'[13]LA - by responsible org'!$C$17:$I$170,6,FALSE)</f>
        <v>30</v>
      </c>
      <c r="BB110">
        <f>VLOOKUP($B110,'[13]LA - by responsible org'!$C$17:$I$170,7,FALSE)</f>
        <v>393</v>
      </c>
      <c r="BC110">
        <f>VLOOKUP($B110,'[14]LA - by responsible org'!$C$17:$I$170,4,FALSE)</f>
        <v>208</v>
      </c>
      <c r="BD110">
        <f>VLOOKUP($B110,'[14]LA - by responsible org'!$C$17:$I$170,5,FALSE)</f>
        <v>195</v>
      </c>
      <c r="BE110">
        <f>VLOOKUP($B110,'[14]LA - by responsible org'!$C$17:$I$170,6,FALSE)</f>
        <v>2</v>
      </c>
      <c r="BF110">
        <f>VLOOKUP($B110,'[14]LA - by responsible org'!$C$17:$I$170,7,FALSE)</f>
        <v>405</v>
      </c>
    </row>
    <row r="111" spans="1:58" ht="15">
      <c r="A111" s="14" t="s">
        <v>209</v>
      </c>
      <c r="B111" s="14" t="s">
        <v>255</v>
      </c>
      <c r="C111" s="4" t="s">
        <v>256</v>
      </c>
      <c r="D111" s="4" t="s">
        <v>257</v>
      </c>
      <c r="E111" s="24" t="str">
        <f t="shared" si="1"/>
        <v>E08000014</v>
      </c>
      <c r="F111" s="25">
        <f>VLOOKUP(B111,'[7]FullDashboard'!$C$4:$I$156,7,FALSE)</f>
        <v>220900</v>
      </c>
      <c r="G111" s="24">
        <f>VLOOKUP($B111,'[8]LA - by responsible org'!$C$17:$I$170,4,FALSE)</f>
        <v>464</v>
      </c>
      <c r="H111" s="24">
        <f>VLOOKUP($B111,'[8]LA - by responsible org'!$C$17:$I$170,5,FALSE)</f>
        <v>174</v>
      </c>
      <c r="I111" s="24">
        <f>VLOOKUP($B111,'[8]LA - by responsible org'!$C$17:$I$170,6,FALSE)</f>
        <v>13</v>
      </c>
      <c r="J111" s="24">
        <f>VLOOKUP($B111,'[8]LA - by responsible org'!$C$17:$I$170,7,FALSE)</f>
        <v>651</v>
      </c>
      <c r="K111" s="24">
        <f>VLOOKUP($B111,'[9]LA - by responsible org'!$C$17:$I$170,4,FALSE)</f>
        <v>380</v>
      </c>
      <c r="L111" s="24">
        <f>VLOOKUP($B111,'[9]LA - by responsible org'!$C$17:$I$170,5,FALSE)</f>
        <v>125</v>
      </c>
      <c r="M111" s="24">
        <f>VLOOKUP($B111,'[9]LA - by responsible org'!$C$17:$I$170,6,FALSE)</f>
        <v>20</v>
      </c>
      <c r="N111" s="24">
        <f>VLOOKUP($B111,'[9]LA - by responsible org'!$C$17:$I$170,7,FALSE)</f>
        <v>525</v>
      </c>
      <c r="O111" s="24">
        <f>VLOOKUP($B111,'[10]LA - by responsible org'!$C$17:$I$170,4,FALSE)</f>
        <v>651</v>
      </c>
      <c r="P111" s="24">
        <f>VLOOKUP($B111,'[10]LA - by responsible org'!$C$17:$I$170,5,FALSE)</f>
        <v>270</v>
      </c>
      <c r="Q111" s="24">
        <f>VLOOKUP($B111,'[10]LA - by responsible org'!$C$17:$I$170,6,FALSE)</f>
        <v>0</v>
      </c>
      <c r="R111" s="24">
        <f>VLOOKUP($B111,'[10]LA - by responsible org'!$C$17:$I$170,7,FALSE)</f>
        <v>921</v>
      </c>
      <c r="S111" s="24">
        <f>VLOOKUP($B111,'[11]LA - by responsible org'!$C$17:$I$170,4,FALSE)</f>
        <v>598</v>
      </c>
      <c r="T111" s="24">
        <f>VLOOKUP($B111,'[11]LA - by responsible org'!$C$17:$I$170,5,FALSE)</f>
        <v>185</v>
      </c>
      <c r="U111" s="24">
        <f>VLOOKUP($B111,'[11]LA - by responsible org'!$C$17:$I$170,6,FALSE)</f>
        <v>0</v>
      </c>
      <c r="V111" s="24">
        <f>VLOOKUP($B111,'[11]LA - by responsible org'!$C$17:$I$170,7,FALSE)</f>
        <v>783</v>
      </c>
      <c r="W111" s="24">
        <f>VLOOKUP($C111,'[2]LA - by responsible org'!$D$14:$I$170,3,FALSE)</f>
        <v>557</v>
      </c>
      <c r="X111" s="24">
        <f>VLOOKUP($C111,'[2]LA - by responsible org'!$D$14:$I$170,4,FALSE)</f>
        <v>199</v>
      </c>
      <c r="Y111" s="24">
        <f>VLOOKUP($C111,'[2]LA - by responsible org'!$D$14:$I$170,5,FALSE)</f>
        <v>27</v>
      </c>
      <c r="Z111" s="24">
        <f>VLOOKUP($C111,'[2]LA - by responsible org'!$D$14:$I$170,6,FALSE)</f>
        <v>783</v>
      </c>
      <c r="AA111" s="24">
        <f>VLOOKUP($C111,'[3]LA - by responsible org'!$D$14:$I$170,3,FALSE)</f>
        <v>754</v>
      </c>
      <c r="AB111" s="24">
        <f>VLOOKUP($C111,'[3]LA - by responsible org'!$D$14:$I$170,4,FALSE)</f>
        <v>96</v>
      </c>
      <c r="AC111" s="24">
        <f>VLOOKUP($C111,'[3]LA - by responsible org'!$D$14:$I$170,5,FALSE)</f>
        <v>123</v>
      </c>
      <c r="AD111" s="24">
        <f>VLOOKUP($C111,'[3]LA - by responsible org'!$D$14:$I$170,6,FALSE)</f>
        <v>973</v>
      </c>
      <c r="AE111" s="24">
        <f>VLOOKUP($C111,'[4]LA - by responsible org'!$D$14:$I$170,3,FALSE)</f>
        <v>698</v>
      </c>
      <c r="AF111" s="24">
        <f>VLOOKUP($C111,'[4]LA - by responsible org'!$D$14:$I$170,4,FALSE)</f>
        <v>196</v>
      </c>
      <c r="AG111" s="24">
        <f>VLOOKUP($C111,'[4]LA - by responsible org'!$D$14:$I$170,5,FALSE)</f>
        <v>40</v>
      </c>
      <c r="AH111" s="24">
        <f>VLOOKUP($C111,'[4]LA - by responsible org'!$D$14:$I$170,6,FALSE)</f>
        <v>934</v>
      </c>
      <c r="AI111" s="24">
        <f>VLOOKUP($C111,'[5]LA - by responsible org'!$D$14:$I$170,3,FALSE)</f>
        <v>657</v>
      </c>
      <c r="AJ111" s="24">
        <f>VLOOKUP($C111,'[5]LA - by responsible org'!$D$14:$I$170,4,FALSE)</f>
        <v>162</v>
      </c>
      <c r="AK111" s="24">
        <f>VLOOKUP($C111,'[5]LA - by responsible org'!$D$14:$I$170,5,FALSE)</f>
        <v>90</v>
      </c>
      <c r="AL111" s="24">
        <f>VLOOKUP($C111,'[5]LA - by responsible org'!$D$14:$I$170,6,FALSE)</f>
        <v>909</v>
      </c>
      <c r="AM111" s="24">
        <f>VLOOKUP($C111,'[6]LA - by responsible org'!$D$14:$I$170,3,FALSE)</f>
        <v>764</v>
      </c>
      <c r="AN111" s="24">
        <f>VLOOKUP($C111,'[6]LA - by responsible org'!$D$14:$I$170,4,FALSE)</f>
        <v>212</v>
      </c>
      <c r="AO111" s="24">
        <f>VLOOKUP($C111,'[6]LA - by responsible org'!$D$14:$I$170,5,FALSE)</f>
        <v>62</v>
      </c>
      <c r="AP111" s="24">
        <f>VLOOKUP($C111,'[6]LA - by responsible org'!$D$14:$I$170,6,FALSE)</f>
        <v>1038</v>
      </c>
      <c r="AQ111" s="5">
        <v>505</v>
      </c>
      <c r="AR111" s="22">
        <v>250</v>
      </c>
      <c r="AS111" s="22">
        <v>47</v>
      </c>
      <c r="AT111" s="5">
        <v>802</v>
      </c>
      <c r="AU111">
        <f>VLOOKUP($C111,'[12]LA - by responsible org'!$D$17:$I$170,3,FALSE)</f>
        <v>696</v>
      </c>
      <c r="AV111">
        <f>VLOOKUP($C111,'[12]LA - by responsible org'!$D$17:$I$170,4,FALSE)</f>
        <v>266</v>
      </c>
      <c r="AW111">
        <f>VLOOKUP($C111,'[12]LA - by responsible org'!$D$17:$I$170,5,FALSE)</f>
        <v>39</v>
      </c>
      <c r="AX111">
        <f>VLOOKUP($C111,'[12]LA - by responsible org'!$D$17:$I$170,6,FALSE)</f>
        <v>1001</v>
      </c>
      <c r="AY111">
        <f>VLOOKUP($B111,'[13]LA - by responsible org'!$C$17:$I$170,4,FALSE)</f>
        <v>766</v>
      </c>
      <c r="AZ111">
        <f>VLOOKUP($B111,'[13]LA - by responsible org'!$C$17:$I$170,5,FALSE)</f>
        <v>85</v>
      </c>
      <c r="BA111">
        <f>VLOOKUP($B111,'[13]LA - by responsible org'!$C$17:$I$170,6,FALSE)</f>
        <v>61</v>
      </c>
      <c r="BB111">
        <f>VLOOKUP($B111,'[13]LA - by responsible org'!$C$17:$I$170,7,FALSE)</f>
        <v>912</v>
      </c>
      <c r="BC111">
        <f>VLOOKUP($B111,'[14]LA - by responsible org'!$C$17:$I$170,4,FALSE)</f>
        <v>828</v>
      </c>
      <c r="BD111">
        <f>VLOOKUP($B111,'[14]LA - by responsible org'!$C$17:$I$170,5,FALSE)</f>
        <v>112</v>
      </c>
      <c r="BE111">
        <f>VLOOKUP($B111,'[14]LA - by responsible org'!$C$17:$I$170,6,FALSE)</f>
        <v>54</v>
      </c>
      <c r="BF111">
        <f>VLOOKUP($B111,'[14]LA - by responsible org'!$C$17:$I$170,7,FALSE)</f>
        <v>994</v>
      </c>
    </row>
    <row r="112" spans="1:58" ht="15">
      <c r="A112" s="14" t="s">
        <v>426</v>
      </c>
      <c r="B112" s="14" t="s">
        <v>463</v>
      </c>
      <c r="C112" s="4" t="s">
        <v>464</v>
      </c>
      <c r="D112" s="4" t="s">
        <v>465</v>
      </c>
      <c r="E112" s="24" t="str">
        <f t="shared" si="1"/>
        <v>E08000019</v>
      </c>
      <c r="F112" s="25">
        <f>VLOOKUP(B112,'[7]FullDashboard'!$C$4:$I$156,7,FALSE)</f>
        <v>459100</v>
      </c>
      <c r="G112" s="24">
        <f>VLOOKUP($B112,'[8]LA - by responsible org'!$C$17:$I$170,4,FALSE)</f>
        <v>2838</v>
      </c>
      <c r="H112" s="24">
        <f>VLOOKUP($B112,'[8]LA - by responsible org'!$C$17:$I$170,5,FALSE)</f>
        <v>999</v>
      </c>
      <c r="I112" s="24">
        <f>VLOOKUP($B112,'[8]LA - by responsible org'!$C$17:$I$170,6,FALSE)</f>
        <v>650</v>
      </c>
      <c r="J112" s="24">
        <f>VLOOKUP($B112,'[8]LA - by responsible org'!$C$17:$I$170,7,FALSE)</f>
        <v>4487</v>
      </c>
      <c r="K112" s="24">
        <f>VLOOKUP($B112,'[9]LA - by responsible org'!$C$17:$I$170,4,FALSE)</f>
        <v>2754</v>
      </c>
      <c r="L112" s="24">
        <f>VLOOKUP($B112,'[9]LA - by responsible org'!$C$17:$I$170,5,FALSE)</f>
        <v>1070</v>
      </c>
      <c r="M112" s="24">
        <f>VLOOKUP($B112,'[9]LA - by responsible org'!$C$17:$I$170,6,FALSE)</f>
        <v>841</v>
      </c>
      <c r="N112" s="24">
        <f>VLOOKUP($B112,'[9]LA - by responsible org'!$C$17:$I$170,7,FALSE)</f>
        <v>4665</v>
      </c>
      <c r="O112" s="24">
        <f>VLOOKUP($B112,'[10]LA - by responsible org'!$C$17:$I$170,4,FALSE)</f>
        <v>2381</v>
      </c>
      <c r="P112" s="24">
        <f>VLOOKUP($B112,'[10]LA - by responsible org'!$C$17:$I$170,5,FALSE)</f>
        <v>1096</v>
      </c>
      <c r="Q112" s="24">
        <f>VLOOKUP($B112,'[10]LA - by responsible org'!$C$17:$I$170,6,FALSE)</f>
        <v>722</v>
      </c>
      <c r="R112" s="24">
        <f>VLOOKUP($B112,'[10]LA - by responsible org'!$C$17:$I$170,7,FALSE)</f>
        <v>4199</v>
      </c>
      <c r="S112" s="24">
        <f>VLOOKUP($B112,'[11]LA - by responsible org'!$C$17:$I$170,4,FALSE)</f>
        <v>2867</v>
      </c>
      <c r="T112" s="24">
        <f>VLOOKUP($B112,'[11]LA - by responsible org'!$C$17:$I$170,5,FALSE)</f>
        <v>945</v>
      </c>
      <c r="U112" s="24">
        <f>VLOOKUP($B112,'[11]LA - by responsible org'!$C$17:$I$170,6,FALSE)</f>
        <v>915</v>
      </c>
      <c r="V112" s="24">
        <f>VLOOKUP($B112,'[11]LA - by responsible org'!$C$17:$I$170,7,FALSE)</f>
        <v>4727</v>
      </c>
      <c r="W112" s="24">
        <f>VLOOKUP($C112,'[2]LA - by responsible org'!$D$14:$I$170,3,FALSE)</f>
        <v>2649</v>
      </c>
      <c r="X112" s="24">
        <f>VLOOKUP($C112,'[2]LA - by responsible org'!$D$14:$I$170,4,FALSE)</f>
        <v>998</v>
      </c>
      <c r="Y112" s="24">
        <f>VLOOKUP($C112,'[2]LA - by responsible org'!$D$14:$I$170,5,FALSE)</f>
        <v>1138</v>
      </c>
      <c r="Z112" s="24">
        <f>VLOOKUP($C112,'[2]LA - by responsible org'!$D$14:$I$170,6,FALSE)</f>
        <v>4785</v>
      </c>
      <c r="AA112" s="24">
        <f>VLOOKUP($C112,'[3]LA - by responsible org'!$D$14:$I$170,3,FALSE)</f>
        <v>2689</v>
      </c>
      <c r="AB112" s="24">
        <f>VLOOKUP($C112,'[3]LA - by responsible org'!$D$14:$I$170,4,FALSE)</f>
        <v>1187</v>
      </c>
      <c r="AC112" s="24">
        <f>VLOOKUP($C112,'[3]LA - by responsible org'!$D$14:$I$170,5,FALSE)</f>
        <v>1007</v>
      </c>
      <c r="AD112" s="24">
        <f>VLOOKUP($C112,'[3]LA - by responsible org'!$D$14:$I$170,6,FALSE)</f>
        <v>4883</v>
      </c>
      <c r="AE112" s="24">
        <f>VLOOKUP($C112,'[4]LA - by responsible org'!$D$14:$I$170,3,FALSE)</f>
        <v>1554</v>
      </c>
      <c r="AF112" s="24">
        <f>VLOOKUP($C112,'[4]LA - by responsible org'!$D$14:$I$170,4,FALSE)</f>
        <v>1165</v>
      </c>
      <c r="AG112" s="24">
        <f>VLOOKUP($C112,'[4]LA - by responsible org'!$D$14:$I$170,5,FALSE)</f>
        <v>352</v>
      </c>
      <c r="AH112" s="24">
        <f>VLOOKUP($C112,'[4]LA - by responsible org'!$D$14:$I$170,6,FALSE)</f>
        <v>3071</v>
      </c>
      <c r="AI112" s="24">
        <f>VLOOKUP($C112,'[5]LA - by responsible org'!$D$14:$I$170,3,FALSE)</f>
        <v>1664</v>
      </c>
      <c r="AJ112" s="24">
        <f>VLOOKUP($C112,'[5]LA - by responsible org'!$D$14:$I$170,4,FALSE)</f>
        <v>1335</v>
      </c>
      <c r="AK112" s="24">
        <f>VLOOKUP($C112,'[5]LA - by responsible org'!$D$14:$I$170,5,FALSE)</f>
        <v>239</v>
      </c>
      <c r="AL112" s="24">
        <f>VLOOKUP($C112,'[5]LA - by responsible org'!$D$14:$I$170,6,FALSE)</f>
        <v>3238</v>
      </c>
      <c r="AM112" s="24">
        <f>VLOOKUP($C112,'[6]LA - by responsible org'!$D$14:$I$170,3,FALSE)</f>
        <v>1635</v>
      </c>
      <c r="AN112" s="24">
        <f>VLOOKUP($C112,'[6]LA - by responsible org'!$D$14:$I$170,4,FALSE)</f>
        <v>1445</v>
      </c>
      <c r="AO112" s="24">
        <f>VLOOKUP($C112,'[6]LA - by responsible org'!$D$14:$I$170,5,FALSE)</f>
        <v>177</v>
      </c>
      <c r="AP112" s="24">
        <f>VLOOKUP($C112,'[6]LA - by responsible org'!$D$14:$I$170,6,FALSE)</f>
        <v>3257</v>
      </c>
      <c r="AQ112" s="5">
        <v>1663</v>
      </c>
      <c r="AR112" s="22">
        <v>926</v>
      </c>
      <c r="AS112" s="22">
        <v>210</v>
      </c>
      <c r="AT112" s="5">
        <v>2799</v>
      </c>
      <c r="AU112">
        <f>VLOOKUP($C112,'[12]LA - by responsible org'!$D$17:$I$170,3,FALSE)</f>
        <v>1818</v>
      </c>
      <c r="AV112">
        <f>VLOOKUP($C112,'[12]LA - by responsible org'!$D$17:$I$170,4,FALSE)</f>
        <v>796</v>
      </c>
      <c r="AW112">
        <f>VLOOKUP($C112,'[12]LA - by responsible org'!$D$17:$I$170,5,FALSE)</f>
        <v>161</v>
      </c>
      <c r="AX112">
        <f>VLOOKUP($C112,'[12]LA - by responsible org'!$D$17:$I$170,6,FALSE)</f>
        <v>2775</v>
      </c>
      <c r="AY112">
        <f>VLOOKUP($B112,'[13]LA - by responsible org'!$C$17:$I$170,4,FALSE)</f>
        <v>1306</v>
      </c>
      <c r="AZ112">
        <f>VLOOKUP($B112,'[13]LA - by responsible org'!$C$17:$I$170,5,FALSE)</f>
        <v>494</v>
      </c>
      <c r="BA112">
        <f>VLOOKUP($B112,'[13]LA - by responsible org'!$C$17:$I$170,6,FALSE)</f>
        <v>169</v>
      </c>
      <c r="BB112">
        <f>VLOOKUP($B112,'[13]LA - by responsible org'!$C$17:$I$170,7,FALSE)</f>
        <v>1969</v>
      </c>
      <c r="BC112">
        <f>VLOOKUP($B112,'[14]LA - by responsible org'!$C$17:$I$170,4,FALSE)</f>
        <v>826</v>
      </c>
      <c r="BD112">
        <f>VLOOKUP($B112,'[14]LA - by responsible org'!$C$17:$I$170,5,FALSE)</f>
        <v>571</v>
      </c>
      <c r="BE112">
        <f>VLOOKUP($B112,'[14]LA - by responsible org'!$C$17:$I$170,6,FALSE)</f>
        <v>98</v>
      </c>
      <c r="BF112">
        <f>VLOOKUP($B112,'[14]LA - by responsible org'!$C$17:$I$170,7,FALSE)</f>
        <v>1495</v>
      </c>
    </row>
    <row r="113" spans="1:58" ht="15">
      <c r="A113" s="14" t="s">
        <v>383</v>
      </c>
      <c r="B113" s="14" t="s">
        <v>399</v>
      </c>
      <c r="C113" s="4" t="s">
        <v>400</v>
      </c>
      <c r="D113" s="4" t="s">
        <v>401</v>
      </c>
      <c r="E113" s="24" t="str">
        <f t="shared" si="1"/>
        <v>E06000051</v>
      </c>
      <c r="F113" s="25">
        <f>VLOOKUP(B113,'[7]FullDashboard'!$C$4:$I$156,7,FALSE)</f>
        <v>254000</v>
      </c>
      <c r="G113" s="24">
        <f>VLOOKUP($B113,'[8]LA - by responsible org'!$C$17:$I$170,4,FALSE)</f>
        <v>531</v>
      </c>
      <c r="H113" s="24">
        <f>VLOOKUP($B113,'[8]LA - by responsible org'!$C$17:$I$170,5,FALSE)</f>
        <v>339</v>
      </c>
      <c r="I113" s="24">
        <f>VLOOKUP($B113,'[8]LA - by responsible org'!$C$17:$I$170,6,FALSE)</f>
        <v>251</v>
      </c>
      <c r="J113" s="24">
        <f>VLOOKUP($B113,'[8]LA - by responsible org'!$C$17:$I$170,7,FALSE)</f>
        <v>1121</v>
      </c>
      <c r="K113" s="24">
        <f>VLOOKUP($B113,'[9]LA - by responsible org'!$C$17:$I$170,4,FALSE)</f>
        <v>529</v>
      </c>
      <c r="L113" s="24">
        <f>VLOOKUP($B113,'[9]LA - by responsible org'!$C$17:$I$170,5,FALSE)</f>
        <v>451</v>
      </c>
      <c r="M113" s="24">
        <f>VLOOKUP($B113,'[9]LA - by responsible org'!$C$17:$I$170,6,FALSE)</f>
        <v>257</v>
      </c>
      <c r="N113" s="24">
        <f>VLOOKUP($B113,'[9]LA - by responsible org'!$C$17:$I$170,7,FALSE)</f>
        <v>1237</v>
      </c>
      <c r="O113" s="24">
        <f>VLOOKUP($B113,'[10]LA - by responsible org'!$C$17:$I$170,4,FALSE)</f>
        <v>692</v>
      </c>
      <c r="P113" s="24">
        <f>VLOOKUP($B113,'[10]LA - by responsible org'!$C$17:$I$170,5,FALSE)</f>
        <v>728</v>
      </c>
      <c r="Q113" s="24">
        <f>VLOOKUP($B113,'[10]LA - by responsible org'!$C$17:$I$170,6,FALSE)</f>
        <v>259</v>
      </c>
      <c r="R113" s="24">
        <f>VLOOKUP($B113,'[10]LA - by responsible org'!$C$17:$I$170,7,FALSE)</f>
        <v>1679</v>
      </c>
      <c r="S113" s="24">
        <f>VLOOKUP($B113,'[11]LA - by responsible org'!$C$17:$I$170,4,FALSE)</f>
        <v>625</v>
      </c>
      <c r="T113" s="24">
        <f>VLOOKUP($B113,'[11]LA - by responsible org'!$C$17:$I$170,5,FALSE)</f>
        <v>627</v>
      </c>
      <c r="U113" s="24">
        <f>VLOOKUP($B113,'[11]LA - by responsible org'!$C$17:$I$170,6,FALSE)</f>
        <v>228</v>
      </c>
      <c r="V113" s="24">
        <f>VLOOKUP($B113,'[11]LA - by responsible org'!$C$17:$I$170,7,FALSE)</f>
        <v>1480</v>
      </c>
      <c r="W113" s="24">
        <f>VLOOKUP($C113,'[2]LA - by responsible org'!$D$14:$I$170,3,FALSE)</f>
        <v>608</v>
      </c>
      <c r="X113" s="24">
        <f>VLOOKUP($C113,'[2]LA - by responsible org'!$D$14:$I$170,4,FALSE)</f>
        <v>522</v>
      </c>
      <c r="Y113" s="24">
        <f>VLOOKUP($C113,'[2]LA - by responsible org'!$D$14:$I$170,5,FALSE)</f>
        <v>214</v>
      </c>
      <c r="Z113" s="24">
        <f>VLOOKUP($C113,'[2]LA - by responsible org'!$D$14:$I$170,6,FALSE)</f>
        <v>1344</v>
      </c>
      <c r="AA113" s="24">
        <f>VLOOKUP($C113,'[3]LA - by responsible org'!$D$14:$I$170,3,FALSE)</f>
        <v>481</v>
      </c>
      <c r="AB113" s="24">
        <f>VLOOKUP($C113,'[3]LA - by responsible org'!$D$14:$I$170,4,FALSE)</f>
        <v>585</v>
      </c>
      <c r="AC113" s="24">
        <f>VLOOKUP($C113,'[3]LA - by responsible org'!$D$14:$I$170,5,FALSE)</f>
        <v>208</v>
      </c>
      <c r="AD113" s="24">
        <f>VLOOKUP($C113,'[3]LA - by responsible org'!$D$14:$I$170,6,FALSE)</f>
        <v>1274</v>
      </c>
      <c r="AE113" s="24">
        <f>VLOOKUP($C113,'[4]LA - by responsible org'!$D$14:$I$170,3,FALSE)</f>
        <v>427</v>
      </c>
      <c r="AF113" s="24">
        <f>VLOOKUP($C113,'[4]LA - by responsible org'!$D$14:$I$170,4,FALSE)</f>
        <v>380</v>
      </c>
      <c r="AG113" s="24">
        <f>VLOOKUP($C113,'[4]LA - by responsible org'!$D$14:$I$170,5,FALSE)</f>
        <v>79</v>
      </c>
      <c r="AH113" s="24">
        <f>VLOOKUP($C113,'[4]LA - by responsible org'!$D$14:$I$170,6,FALSE)</f>
        <v>886</v>
      </c>
      <c r="AI113" s="24">
        <f>VLOOKUP($C113,'[5]LA - by responsible org'!$D$14:$I$170,3,FALSE)</f>
        <v>372</v>
      </c>
      <c r="AJ113" s="24">
        <f>VLOOKUP($C113,'[5]LA - by responsible org'!$D$14:$I$170,4,FALSE)</f>
        <v>315</v>
      </c>
      <c r="AK113" s="24">
        <f>VLOOKUP($C113,'[5]LA - by responsible org'!$D$14:$I$170,5,FALSE)</f>
        <v>118</v>
      </c>
      <c r="AL113" s="24">
        <f>VLOOKUP($C113,'[5]LA - by responsible org'!$D$14:$I$170,6,FALSE)</f>
        <v>805</v>
      </c>
      <c r="AM113" s="24">
        <f>VLOOKUP($C113,'[6]LA - by responsible org'!$D$14:$I$170,3,FALSE)</f>
        <v>356</v>
      </c>
      <c r="AN113" s="24">
        <f>VLOOKUP($C113,'[6]LA - by responsible org'!$D$14:$I$170,4,FALSE)</f>
        <v>242</v>
      </c>
      <c r="AO113" s="24">
        <f>VLOOKUP($C113,'[6]LA - by responsible org'!$D$14:$I$170,5,FALSE)</f>
        <v>136</v>
      </c>
      <c r="AP113" s="24">
        <f>VLOOKUP($C113,'[6]LA - by responsible org'!$D$14:$I$170,6,FALSE)</f>
        <v>734</v>
      </c>
      <c r="AQ113" s="5">
        <v>404</v>
      </c>
      <c r="AR113" s="22">
        <v>171</v>
      </c>
      <c r="AS113" s="22">
        <v>101</v>
      </c>
      <c r="AT113" s="5">
        <v>676</v>
      </c>
      <c r="AU113">
        <f>VLOOKUP($C113,'[12]LA - by responsible org'!$D$17:$I$170,3,FALSE)</f>
        <v>513</v>
      </c>
      <c r="AV113">
        <f>VLOOKUP($C113,'[12]LA - by responsible org'!$D$17:$I$170,4,FALSE)</f>
        <v>101</v>
      </c>
      <c r="AW113">
        <f>VLOOKUP($C113,'[12]LA - by responsible org'!$D$17:$I$170,5,FALSE)</f>
        <v>92</v>
      </c>
      <c r="AX113">
        <f>VLOOKUP($C113,'[12]LA - by responsible org'!$D$17:$I$170,6,FALSE)</f>
        <v>706</v>
      </c>
      <c r="AY113">
        <f>VLOOKUP($B113,'[13]LA - by responsible org'!$C$17:$I$170,4,FALSE)</f>
        <v>518</v>
      </c>
      <c r="AZ113">
        <f>VLOOKUP($B113,'[13]LA - by responsible org'!$C$17:$I$170,5,FALSE)</f>
        <v>95</v>
      </c>
      <c r="BA113">
        <f>VLOOKUP($B113,'[13]LA - by responsible org'!$C$17:$I$170,6,FALSE)</f>
        <v>40</v>
      </c>
      <c r="BB113">
        <f>VLOOKUP($B113,'[13]LA - by responsible org'!$C$17:$I$170,7,FALSE)</f>
        <v>653</v>
      </c>
      <c r="BC113">
        <f>VLOOKUP($B113,'[14]LA - by responsible org'!$C$17:$I$170,4,FALSE)</f>
        <v>477</v>
      </c>
      <c r="BD113">
        <f>VLOOKUP($B113,'[14]LA - by responsible org'!$C$17:$I$170,5,FALSE)</f>
        <v>60</v>
      </c>
      <c r="BE113">
        <f>VLOOKUP($B113,'[14]LA - by responsible org'!$C$17:$I$170,6,FALSE)</f>
        <v>37</v>
      </c>
      <c r="BF113">
        <f>VLOOKUP($B113,'[14]LA - by responsible org'!$C$17:$I$170,7,FALSE)</f>
        <v>574</v>
      </c>
    </row>
    <row r="114" spans="1:58" ht="15">
      <c r="A114" s="14" t="s">
        <v>279</v>
      </c>
      <c r="B114" s="14" t="s">
        <v>316</v>
      </c>
      <c r="C114" s="4" t="s">
        <v>317</v>
      </c>
      <c r="D114" s="4" t="s">
        <v>318</v>
      </c>
      <c r="E114" s="24" t="str">
        <f t="shared" si="1"/>
        <v>E06000039</v>
      </c>
      <c r="F114" s="25">
        <f>VLOOKUP(B114,'[7]FullDashboard'!$C$4:$I$156,7,FALSE)</f>
        <v>105800</v>
      </c>
      <c r="G114" s="24">
        <f>VLOOKUP($B114,'[8]LA - by responsible org'!$C$17:$I$170,4,FALSE)</f>
        <v>137</v>
      </c>
      <c r="H114" s="24">
        <f>VLOOKUP($B114,'[8]LA - by responsible org'!$C$17:$I$170,5,FALSE)</f>
        <v>125</v>
      </c>
      <c r="I114" s="24">
        <f>VLOOKUP($B114,'[8]LA - by responsible org'!$C$17:$I$170,6,FALSE)</f>
        <v>0</v>
      </c>
      <c r="J114" s="24">
        <f>VLOOKUP($B114,'[8]LA - by responsible org'!$C$17:$I$170,7,FALSE)</f>
        <v>262</v>
      </c>
      <c r="K114" s="24">
        <f>VLOOKUP($B114,'[9]LA - by responsible org'!$C$17:$I$170,4,FALSE)</f>
        <v>278</v>
      </c>
      <c r="L114" s="24">
        <f>VLOOKUP($B114,'[9]LA - by responsible org'!$C$17:$I$170,5,FALSE)</f>
        <v>64</v>
      </c>
      <c r="M114" s="24">
        <f>VLOOKUP($B114,'[9]LA - by responsible org'!$C$17:$I$170,6,FALSE)</f>
        <v>0</v>
      </c>
      <c r="N114" s="24">
        <f>VLOOKUP($B114,'[9]LA - by responsible org'!$C$17:$I$170,7,FALSE)</f>
        <v>342</v>
      </c>
      <c r="O114" s="24">
        <f>VLOOKUP($B114,'[10]LA - by responsible org'!$C$17:$I$170,4,FALSE)</f>
        <v>376</v>
      </c>
      <c r="P114" s="24">
        <f>VLOOKUP($B114,'[10]LA - by responsible org'!$C$17:$I$170,5,FALSE)</f>
        <v>29</v>
      </c>
      <c r="Q114" s="24">
        <f>VLOOKUP($B114,'[10]LA - by responsible org'!$C$17:$I$170,6,FALSE)</f>
        <v>0</v>
      </c>
      <c r="R114" s="24">
        <f>VLOOKUP($B114,'[10]LA - by responsible org'!$C$17:$I$170,7,FALSE)</f>
        <v>405</v>
      </c>
      <c r="S114" s="24">
        <f>VLOOKUP($B114,'[11]LA - by responsible org'!$C$17:$I$170,4,FALSE)</f>
        <v>290</v>
      </c>
      <c r="T114" s="24">
        <f>VLOOKUP($B114,'[11]LA - by responsible org'!$C$17:$I$170,5,FALSE)</f>
        <v>65</v>
      </c>
      <c r="U114" s="24">
        <f>VLOOKUP($B114,'[11]LA - by responsible org'!$C$17:$I$170,6,FALSE)</f>
        <v>0</v>
      </c>
      <c r="V114" s="24">
        <f>VLOOKUP($B114,'[11]LA - by responsible org'!$C$17:$I$170,7,FALSE)</f>
        <v>355</v>
      </c>
      <c r="W114" s="24">
        <f>VLOOKUP($C114,'[2]LA - by responsible org'!$D$14:$I$170,3,FALSE)</f>
        <v>136</v>
      </c>
      <c r="X114" s="24">
        <f>VLOOKUP($C114,'[2]LA - by responsible org'!$D$14:$I$170,4,FALSE)</f>
        <v>47</v>
      </c>
      <c r="Y114" s="24">
        <f>VLOOKUP($C114,'[2]LA - by responsible org'!$D$14:$I$170,5,FALSE)</f>
        <v>0</v>
      </c>
      <c r="Z114" s="24">
        <f>VLOOKUP($C114,'[2]LA - by responsible org'!$D$14:$I$170,6,FALSE)</f>
        <v>183</v>
      </c>
      <c r="AA114" s="24">
        <f>VLOOKUP($C114,'[3]LA - by responsible org'!$D$14:$I$170,3,FALSE)</f>
        <v>238</v>
      </c>
      <c r="AB114" s="24">
        <f>VLOOKUP($C114,'[3]LA - by responsible org'!$D$14:$I$170,4,FALSE)</f>
        <v>53</v>
      </c>
      <c r="AC114" s="24">
        <f>VLOOKUP($C114,'[3]LA - by responsible org'!$D$14:$I$170,5,FALSE)</f>
        <v>27</v>
      </c>
      <c r="AD114" s="24">
        <f>VLOOKUP($C114,'[3]LA - by responsible org'!$D$14:$I$170,6,FALSE)</f>
        <v>318</v>
      </c>
      <c r="AE114" s="24">
        <f>VLOOKUP($C114,'[4]LA - by responsible org'!$D$14:$I$170,3,FALSE)</f>
        <v>248</v>
      </c>
      <c r="AF114" s="24">
        <f>VLOOKUP($C114,'[4]LA - by responsible org'!$D$14:$I$170,4,FALSE)</f>
        <v>14</v>
      </c>
      <c r="AG114" s="24">
        <f>VLOOKUP($C114,'[4]LA - by responsible org'!$D$14:$I$170,5,FALSE)</f>
        <v>6</v>
      </c>
      <c r="AH114" s="24">
        <f>VLOOKUP($C114,'[4]LA - by responsible org'!$D$14:$I$170,6,FALSE)</f>
        <v>268</v>
      </c>
      <c r="AI114" s="24">
        <f>VLOOKUP($C114,'[5]LA - by responsible org'!$D$14:$I$170,3,FALSE)</f>
        <v>239</v>
      </c>
      <c r="AJ114" s="24">
        <f>VLOOKUP($C114,'[5]LA - by responsible org'!$D$14:$I$170,4,FALSE)</f>
        <v>27</v>
      </c>
      <c r="AK114" s="24">
        <f>VLOOKUP($C114,'[5]LA - by responsible org'!$D$14:$I$170,5,FALSE)</f>
        <v>14</v>
      </c>
      <c r="AL114" s="24">
        <f>VLOOKUP($C114,'[5]LA - by responsible org'!$D$14:$I$170,6,FALSE)</f>
        <v>280</v>
      </c>
      <c r="AM114" s="24">
        <f>VLOOKUP($C114,'[6]LA - by responsible org'!$D$14:$I$170,3,FALSE)</f>
        <v>277</v>
      </c>
      <c r="AN114" s="24">
        <f>VLOOKUP($C114,'[6]LA - by responsible org'!$D$14:$I$170,4,FALSE)</f>
        <v>17</v>
      </c>
      <c r="AO114" s="24">
        <f>VLOOKUP($C114,'[6]LA - by responsible org'!$D$14:$I$170,5,FALSE)</f>
        <v>22</v>
      </c>
      <c r="AP114" s="24">
        <f>VLOOKUP($C114,'[6]LA - by responsible org'!$D$14:$I$170,6,FALSE)</f>
        <v>316</v>
      </c>
      <c r="AQ114" s="5">
        <v>182</v>
      </c>
      <c r="AR114" s="22">
        <v>54</v>
      </c>
      <c r="AS114" s="22">
        <v>0</v>
      </c>
      <c r="AT114" s="5">
        <v>236</v>
      </c>
      <c r="AU114">
        <f>VLOOKUP($C114,'[12]LA - by responsible org'!$D$17:$I$170,3,FALSE)</f>
        <v>272</v>
      </c>
      <c r="AV114">
        <f>VLOOKUP($C114,'[12]LA - by responsible org'!$D$17:$I$170,4,FALSE)</f>
        <v>52</v>
      </c>
      <c r="AW114">
        <f>VLOOKUP($C114,'[12]LA - by responsible org'!$D$17:$I$170,5,FALSE)</f>
        <v>0</v>
      </c>
      <c r="AX114">
        <f>VLOOKUP($C114,'[12]LA - by responsible org'!$D$17:$I$170,6,FALSE)</f>
        <v>324</v>
      </c>
      <c r="AY114">
        <f>VLOOKUP($B114,'[13]LA - by responsible org'!$C$17:$I$170,4,FALSE)</f>
        <v>222</v>
      </c>
      <c r="AZ114">
        <f>VLOOKUP($B114,'[13]LA - by responsible org'!$C$17:$I$170,5,FALSE)</f>
        <v>16</v>
      </c>
      <c r="BA114">
        <f>VLOOKUP($B114,'[13]LA - by responsible org'!$C$17:$I$170,6,FALSE)</f>
        <v>0</v>
      </c>
      <c r="BB114">
        <f>VLOOKUP($B114,'[13]LA - by responsible org'!$C$17:$I$170,7,FALSE)</f>
        <v>238</v>
      </c>
      <c r="BC114">
        <f>VLOOKUP($B114,'[14]LA - by responsible org'!$C$17:$I$170,4,FALSE)</f>
        <v>163</v>
      </c>
      <c r="BD114">
        <f>VLOOKUP($B114,'[14]LA - by responsible org'!$C$17:$I$170,5,FALSE)</f>
        <v>31</v>
      </c>
      <c r="BE114">
        <f>VLOOKUP($B114,'[14]LA - by responsible org'!$C$17:$I$170,6,FALSE)</f>
        <v>0</v>
      </c>
      <c r="BF114">
        <f>VLOOKUP($B114,'[14]LA - by responsible org'!$C$17:$I$170,7,FALSE)</f>
        <v>194</v>
      </c>
    </row>
    <row r="115" spans="1:58" ht="15">
      <c r="A115" s="14" t="s">
        <v>383</v>
      </c>
      <c r="B115" s="14" t="s">
        <v>402</v>
      </c>
      <c r="C115" s="4" t="s">
        <v>403</v>
      </c>
      <c r="D115" s="4" t="s">
        <v>404</v>
      </c>
      <c r="E115" s="24" t="str">
        <f t="shared" si="1"/>
        <v>E08000029</v>
      </c>
      <c r="F115" s="25">
        <f>VLOOKUP(B115,'[7]FullDashboard'!$C$4:$I$156,7,FALSE)</f>
        <v>165800</v>
      </c>
      <c r="G115" s="24">
        <f>VLOOKUP($B115,'[8]LA - by responsible org'!$C$17:$I$170,4,FALSE)</f>
        <v>269</v>
      </c>
      <c r="H115" s="24">
        <f>VLOOKUP($B115,'[8]LA - by responsible org'!$C$17:$I$170,5,FALSE)</f>
        <v>435</v>
      </c>
      <c r="I115" s="24">
        <f>VLOOKUP($B115,'[8]LA - by responsible org'!$C$17:$I$170,6,FALSE)</f>
        <v>27</v>
      </c>
      <c r="J115" s="24">
        <f>VLOOKUP($B115,'[8]LA - by responsible org'!$C$17:$I$170,7,FALSE)</f>
        <v>731</v>
      </c>
      <c r="K115" s="24">
        <f>VLOOKUP($B115,'[9]LA - by responsible org'!$C$17:$I$170,4,FALSE)</f>
        <v>284</v>
      </c>
      <c r="L115" s="24">
        <f>VLOOKUP($B115,'[9]LA - by responsible org'!$C$17:$I$170,5,FALSE)</f>
        <v>362</v>
      </c>
      <c r="M115" s="24">
        <f>VLOOKUP($B115,'[9]LA - by responsible org'!$C$17:$I$170,6,FALSE)</f>
        <v>38</v>
      </c>
      <c r="N115" s="24">
        <f>VLOOKUP($B115,'[9]LA - by responsible org'!$C$17:$I$170,7,FALSE)</f>
        <v>684</v>
      </c>
      <c r="O115" s="24">
        <f>VLOOKUP($B115,'[10]LA - by responsible org'!$C$17:$I$170,4,FALSE)</f>
        <v>297</v>
      </c>
      <c r="P115" s="24">
        <f>VLOOKUP($B115,'[10]LA - by responsible org'!$C$17:$I$170,5,FALSE)</f>
        <v>244</v>
      </c>
      <c r="Q115" s="24">
        <f>VLOOKUP($B115,'[10]LA - by responsible org'!$C$17:$I$170,6,FALSE)</f>
        <v>30</v>
      </c>
      <c r="R115" s="24">
        <f>VLOOKUP($B115,'[10]LA - by responsible org'!$C$17:$I$170,7,FALSE)</f>
        <v>571</v>
      </c>
      <c r="S115" s="24">
        <f>VLOOKUP($B115,'[11]LA - by responsible org'!$C$17:$I$170,4,FALSE)</f>
        <v>282</v>
      </c>
      <c r="T115" s="24">
        <f>VLOOKUP($B115,'[11]LA - by responsible org'!$C$17:$I$170,5,FALSE)</f>
        <v>326</v>
      </c>
      <c r="U115" s="24">
        <f>VLOOKUP($B115,'[11]LA - by responsible org'!$C$17:$I$170,6,FALSE)</f>
        <v>36</v>
      </c>
      <c r="V115" s="24">
        <f>VLOOKUP($B115,'[11]LA - by responsible org'!$C$17:$I$170,7,FALSE)</f>
        <v>644</v>
      </c>
      <c r="W115" s="24">
        <f>VLOOKUP($C115,'[2]LA - by responsible org'!$D$14:$I$170,3,FALSE)</f>
        <v>418</v>
      </c>
      <c r="X115" s="24">
        <f>VLOOKUP($C115,'[2]LA - by responsible org'!$D$14:$I$170,4,FALSE)</f>
        <v>427</v>
      </c>
      <c r="Y115" s="24">
        <f>VLOOKUP($C115,'[2]LA - by responsible org'!$D$14:$I$170,5,FALSE)</f>
        <v>31</v>
      </c>
      <c r="Z115" s="24">
        <f>VLOOKUP($C115,'[2]LA - by responsible org'!$D$14:$I$170,6,FALSE)</f>
        <v>876</v>
      </c>
      <c r="AA115" s="24">
        <f>VLOOKUP($C115,'[3]LA - by responsible org'!$D$14:$I$170,3,FALSE)</f>
        <v>491</v>
      </c>
      <c r="AB115" s="24">
        <f>VLOOKUP($C115,'[3]LA - by responsible org'!$D$14:$I$170,4,FALSE)</f>
        <v>349</v>
      </c>
      <c r="AC115" s="24">
        <f>VLOOKUP($C115,'[3]LA - by responsible org'!$D$14:$I$170,5,FALSE)</f>
        <v>57</v>
      </c>
      <c r="AD115" s="24">
        <f>VLOOKUP($C115,'[3]LA - by responsible org'!$D$14:$I$170,6,FALSE)</f>
        <v>897</v>
      </c>
      <c r="AE115" s="24">
        <f>VLOOKUP($C115,'[4]LA - by responsible org'!$D$14:$I$170,3,FALSE)</f>
        <v>532</v>
      </c>
      <c r="AF115" s="24">
        <f>VLOOKUP($C115,'[4]LA - by responsible org'!$D$14:$I$170,4,FALSE)</f>
        <v>414</v>
      </c>
      <c r="AG115" s="24">
        <f>VLOOKUP($C115,'[4]LA - by responsible org'!$D$14:$I$170,5,FALSE)</f>
        <v>17</v>
      </c>
      <c r="AH115" s="24">
        <f>VLOOKUP($C115,'[4]LA - by responsible org'!$D$14:$I$170,6,FALSE)</f>
        <v>963</v>
      </c>
      <c r="AI115" s="24">
        <f>VLOOKUP($C115,'[5]LA - by responsible org'!$D$14:$I$170,3,FALSE)</f>
        <v>516</v>
      </c>
      <c r="AJ115" s="24">
        <f>VLOOKUP($C115,'[5]LA - by responsible org'!$D$14:$I$170,4,FALSE)</f>
        <v>439</v>
      </c>
      <c r="AK115" s="24">
        <f>VLOOKUP($C115,'[5]LA - by responsible org'!$D$14:$I$170,5,FALSE)</f>
        <v>44</v>
      </c>
      <c r="AL115" s="24">
        <f>VLOOKUP($C115,'[5]LA - by responsible org'!$D$14:$I$170,6,FALSE)</f>
        <v>999</v>
      </c>
      <c r="AM115" s="24">
        <f>VLOOKUP($C115,'[6]LA - by responsible org'!$D$14:$I$170,3,FALSE)</f>
        <v>404</v>
      </c>
      <c r="AN115" s="24">
        <f>VLOOKUP($C115,'[6]LA - by responsible org'!$D$14:$I$170,4,FALSE)</f>
        <v>434</v>
      </c>
      <c r="AO115" s="24">
        <f>VLOOKUP($C115,'[6]LA - by responsible org'!$D$14:$I$170,5,FALSE)</f>
        <v>72</v>
      </c>
      <c r="AP115" s="24">
        <f>VLOOKUP($C115,'[6]LA - by responsible org'!$D$14:$I$170,6,FALSE)</f>
        <v>910</v>
      </c>
      <c r="AQ115" s="5">
        <v>399</v>
      </c>
      <c r="AR115" s="22">
        <v>269</v>
      </c>
      <c r="AS115" s="22">
        <v>62</v>
      </c>
      <c r="AT115" s="5">
        <v>730</v>
      </c>
      <c r="AU115">
        <f>VLOOKUP($C115,'[12]LA - by responsible org'!$D$17:$I$170,3,FALSE)</f>
        <v>414</v>
      </c>
      <c r="AV115">
        <f>VLOOKUP($C115,'[12]LA - by responsible org'!$D$17:$I$170,4,FALSE)</f>
        <v>266</v>
      </c>
      <c r="AW115">
        <f>VLOOKUP($C115,'[12]LA - by responsible org'!$D$17:$I$170,5,FALSE)</f>
        <v>31</v>
      </c>
      <c r="AX115">
        <f>VLOOKUP($C115,'[12]LA - by responsible org'!$D$17:$I$170,6,FALSE)</f>
        <v>711</v>
      </c>
      <c r="AY115">
        <f>VLOOKUP($B115,'[13]LA - by responsible org'!$C$17:$I$170,4,FALSE)</f>
        <v>294</v>
      </c>
      <c r="AZ115">
        <f>VLOOKUP($B115,'[13]LA - by responsible org'!$C$17:$I$170,5,FALSE)</f>
        <v>75</v>
      </c>
      <c r="BA115">
        <f>VLOOKUP($B115,'[13]LA - by responsible org'!$C$17:$I$170,6,FALSE)</f>
        <v>34</v>
      </c>
      <c r="BB115">
        <f>VLOOKUP($B115,'[13]LA - by responsible org'!$C$17:$I$170,7,FALSE)</f>
        <v>403</v>
      </c>
      <c r="BC115">
        <f>VLOOKUP($B115,'[14]LA - by responsible org'!$C$17:$I$170,4,FALSE)</f>
        <v>292</v>
      </c>
      <c r="BD115">
        <f>VLOOKUP($B115,'[14]LA - by responsible org'!$C$17:$I$170,5,FALSE)</f>
        <v>30</v>
      </c>
      <c r="BE115">
        <f>VLOOKUP($B115,'[14]LA - by responsible org'!$C$17:$I$170,6,FALSE)</f>
        <v>9</v>
      </c>
      <c r="BF115">
        <f>VLOOKUP($B115,'[14]LA - by responsible org'!$C$17:$I$170,7,FALSE)</f>
        <v>331</v>
      </c>
    </row>
    <row r="116" spans="1:58" ht="15">
      <c r="A116" s="14" t="s">
        <v>337</v>
      </c>
      <c r="B116" s="14" t="s">
        <v>368</v>
      </c>
      <c r="C116" s="4" t="s">
        <v>369</v>
      </c>
      <c r="D116" s="4" t="s">
        <v>370</v>
      </c>
      <c r="E116" s="24" t="str">
        <f t="shared" si="1"/>
        <v>E10000027</v>
      </c>
      <c r="F116" s="25">
        <f>VLOOKUP(B116,'[7]FullDashboard'!$C$4:$I$156,7,FALSE)</f>
        <v>439800</v>
      </c>
      <c r="G116" s="24">
        <f>VLOOKUP($B116,'[8]LA - by responsible org'!$C$17:$I$170,4,FALSE)</f>
        <v>1529</v>
      </c>
      <c r="H116" s="24">
        <f>VLOOKUP($B116,'[8]LA - by responsible org'!$C$17:$I$170,5,FALSE)</f>
        <v>1797</v>
      </c>
      <c r="I116" s="24">
        <f>VLOOKUP($B116,'[8]LA - by responsible org'!$C$17:$I$170,6,FALSE)</f>
        <v>280</v>
      </c>
      <c r="J116" s="24">
        <f>VLOOKUP($B116,'[8]LA - by responsible org'!$C$17:$I$170,7,FALSE)</f>
        <v>3606</v>
      </c>
      <c r="K116" s="24">
        <f>VLOOKUP($B116,'[9]LA - by responsible org'!$C$17:$I$170,4,FALSE)</f>
        <v>1291</v>
      </c>
      <c r="L116" s="24">
        <f>VLOOKUP($B116,'[9]LA - by responsible org'!$C$17:$I$170,5,FALSE)</f>
        <v>1653</v>
      </c>
      <c r="M116" s="24">
        <f>VLOOKUP($B116,'[9]LA - by responsible org'!$C$17:$I$170,6,FALSE)</f>
        <v>385</v>
      </c>
      <c r="N116" s="24">
        <f>VLOOKUP($B116,'[9]LA - by responsible org'!$C$17:$I$170,7,FALSE)</f>
        <v>3329</v>
      </c>
      <c r="O116" s="24">
        <f>VLOOKUP($B116,'[10]LA - by responsible org'!$C$17:$I$170,4,FALSE)</f>
        <v>1030</v>
      </c>
      <c r="P116" s="24">
        <f>VLOOKUP($B116,'[10]LA - by responsible org'!$C$17:$I$170,5,FALSE)</f>
        <v>1667</v>
      </c>
      <c r="Q116" s="24">
        <f>VLOOKUP($B116,'[10]LA - by responsible org'!$C$17:$I$170,6,FALSE)</f>
        <v>170</v>
      </c>
      <c r="R116" s="24">
        <f>VLOOKUP($B116,'[10]LA - by responsible org'!$C$17:$I$170,7,FALSE)</f>
        <v>2867</v>
      </c>
      <c r="S116" s="24">
        <f>VLOOKUP($B116,'[11]LA - by responsible org'!$C$17:$I$170,4,FALSE)</f>
        <v>1052</v>
      </c>
      <c r="T116" s="24">
        <f>VLOOKUP($B116,'[11]LA - by responsible org'!$C$17:$I$170,5,FALSE)</f>
        <v>1362</v>
      </c>
      <c r="U116" s="24">
        <f>VLOOKUP($B116,'[11]LA - by responsible org'!$C$17:$I$170,6,FALSE)</f>
        <v>104</v>
      </c>
      <c r="V116" s="24">
        <f>VLOOKUP($B116,'[11]LA - by responsible org'!$C$17:$I$170,7,FALSE)</f>
        <v>2518</v>
      </c>
      <c r="W116" s="24">
        <f>VLOOKUP($C116,'[2]LA - by responsible org'!$D$14:$I$170,3,FALSE)</f>
        <v>1373</v>
      </c>
      <c r="X116" s="24">
        <f>VLOOKUP($C116,'[2]LA - by responsible org'!$D$14:$I$170,4,FALSE)</f>
        <v>1363</v>
      </c>
      <c r="Y116" s="24">
        <f>VLOOKUP($C116,'[2]LA - by responsible org'!$D$14:$I$170,5,FALSE)</f>
        <v>183</v>
      </c>
      <c r="Z116" s="24">
        <f>VLOOKUP($C116,'[2]LA - by responsible org'!$D$14:$I$170,6,FALSE)</f>
        <v>2919</v>
      </c>
      <c r="AA116" s="24">
        <f>VLOOKUP($C116,'[3]LA - by responsible org'!$D$14:$I$170,3,FALSE)</f>
        <v>1480</v>
      </c>
      <c r="AB116" s="24">
        <f>VLOOKUP($C116,'[3]LA - by responsible org'!$D$14:$I$170,4,FALSE)</f>
        <v>1629</v>
      </c>
      <c r="AC116" s="24">
        <f>VLOOKUP($C116,'[3]LA - by responsible org'!$D$14:$I$170,5,FALSE)</f>
        <v>319</v>
      </c>
      <c r="AD116" s="24">
        <f>VLOOKUP($C116,'[3]LA - by responsible org'!$D$14:$I$170,6,FALSE)</f>
        <v>3428</v>
      </c>
      <c r="AE116" s="24">
        <f>VLOOKUP($C116,'[4]LA - by responsible org'!$D$14:$I$170,3,FALSE)</f>
        <v>813</v>
      </c>
      <c r="AF116" s="24">
        <f>VLOOKUP($C116,'[4]LA - by responsible org'!$D$14:$I$170,4,FALSE)</f>
        <v>1308</v>
      </c>
      <c r="AG116" s="24">
        <f>VLOOKUP($C116,'[4]LA - by responsible org'!$D$14:$I$170,5,FALSE)</f>
        <v>238</v>
      </c>
      <c r="AH116" s="24">
        <f>VLOOKUP($C116,'[4]LA - by responsible org'!$D$14:$I$170,6,FALSE)</f>
        <v>2359</v>
      </c>
      <c r="AI116" s="24">
        <f>VLOOKUP($C116,'[5]LA - by responsible org'!$D$14:$I$170,3,FALSE)</f>
        <v>1010</v>
      </c>
      <c r="AJ116" s="24">
        <f>VLOOKUP($C116,'[5]LA - by responsible org'!$D$14:$I$170,4,FALSE)</f>
        <v>967</v>
      </c>
      <c r="AK116" s="24">
        <f>VLOOKUP($C116,'[5]LA - by responsible org'!$D$14:$I$170,5,FALSE)</f>
        <v>209</v>
      </c>
      <c r="AL116" s="24">
        <f>VLOOKUP($C116,'[5]LA - by responsible org'!$D$14:$I$170,6,FALSE)</f>
        <v>2186</v>
      </c>
      <c r="AM116" s="24">
        <f>VLOOKUP($C116,'[6]LA - by responsible org'!$D$14:$I$170,3,FALSE)</f>
        <v>1123</v>
      </c>
      <c r="AN116" s="24">
        <f>VLOOKUP($C116,'[6]LA - by responsible org'!$D$14:$I$170,4,FALSE)</f>
        <v>911</v>
      </c>
      <c r="AO116" s="24">
        <f>VLOOKUP($C116,'[6]LA - by responsible org'!$D$14:$I$170,5,FALSE)</f>
        <v>203</v>
      </c>
      <c r="AP116" s="24">
        <f>VLOOKUP($C116,'[6]LA - by responsible org'!$D$14:$I$170,6,FALSE)</f>
        <v>2237</v>
      </c>
      <c r="AQ116" s="5">
        <v>891</v>
      </c>
      <c r="AR116" s="22">
        <v>941</v>
      </c>
      <c r="AS116" s="22">
        <v>105</v>
      </c>
      <c r="AT116" s="5">
        <v>1937</v>
      </c>
      <c r="AU116">
        <f>VLOOKUP($C116,'[12]LA - by responsible org'!$D$17:$I$170,3,FALSE)</f>
        <v>571</v>
      </c>
      <c r="AV116">
        <f>VLOOKUP($C116,'[12]LA - by responsible org'!$D$17:$I$170,4,FALSE)</f>
        <v>1148</v>
      </c>
      <c r="AW116">
        <f>VLOOKUP($C116,'[12]LA - by responsible org'!$D$17:$I$170,5,FALSE)</f>
        <v>209</v>
      </c>
      <c r="AX116">
        <f>VLOOKUP($C116,'[12]LA - by responsible org'!$D$17:$I$170,6,FALSE)</f>
        <v>1928</v>
      </c>
      <c r="AY116">
        <f>VLOOKUP($B116,'[13]LA - by responsible org'!$C$17:$I$170,4,FALSE)</f>
        <v>708</v>
      </c>
      <c r="AZ116">
        <f>VLOOKUP($B116,'[13]LA - by responsible org'!$C$17:$I$170,5,FALSE)</f>
        <v>1059</v>
      </c>
      <c r="BA116">
        <f>VLOOKUP($B116,'[13]LA - by responsible org'!$C$17:$I$170,6,FALSE)</f>
        <v>82</v>
      </c>
      <c r="BB116">
        <f>VLOOKUP($B116,'[13]LA - by responsible org'!$C$17:$I$170,7,FALSE)</f>
        <v>1849</v>
      </c>
      <c r="BC116">
        <f>VLOOKUP($B116,'[14]LA - by responsible org'!$C$17:$I$170,4,FALSE)</f>
        <v>962</v>
      </c>
      <c r="BD116">
        <f>VLOOKUP($B116,'[14]LA - by responsible org'!$C$17:$I$170,5,FALSE)</f>
        <v>828</v>
      </c>
      <c r="BE116">
        <f>VLOOKUP($B116,'[14]LA - by responsible org'!$C$17:$I$170,6,FALSE)</f>
        <v>73</v>
      </c>
      <c r="BF116">
        <f>VLOOKUP($B116,'[14]LA - by responsible org'!$C$17:$I$170,7,FALSE)</f>
        <v>1863</v>
      </c>
    </row>
    <row r="117" spans="1:58" ht="15">
      <c r="A117" s="14" t="s">
        <v>337</v>
      </c>
      <c r="B117" s="14" t="s">
        <v>371</v>
      </c>
      <c r="C117" s="4" t="s">
        <v>372</v>
      </c>
      <c r="D117" s="4" t="s">
        <v>373</v>
      </c>
      <c r="E117" s="24" t="str">
        <f t="shared" si="1"/>
        <v>E06000025</v>
      </c>
      <c r="F117" s="25">
        <f>VLOOKUP(B117,'[7]FullDashboard'!$C$4:$I$156,7,FALSE)</f>
        <v>219900</v>
      </c>
      <c r="G117" s="24">
        <f>VLOOKUP($B117,'[8]LA - by responsible org'!$C$17:$I$170,4,FALSE)</f>
        <v>376</v>
      </c>
      <c r="H117" s="24">
        <f>VLOOKUP($B117,'[8]LA - by responsible org'!$C$17:$I$170,5,FALSE)</f>
        <v>426</v>
      </c>
      <c r="I117" s="24">
        <f>VLOOKUP($B117,'[8]LA - by responsible org'!$C$17:$I$170,6,FALSE)</f>
        <v>35</v>
      </c>
      <c r="J117" s="24">
        <f>VLOOKUP($B117,'[8]LA - by responsible org'!$C$17:$I$170,7,FALSE)</f>
        <v>837</v>
      </c>
      <c r="K117" s="24">
        <f>VLOOKUP($B117,'[9]LA - by responsible org'!$C$17:$I$170,4,FALSE)</f>
        <v>446</v>
      </c>
      <c r="L117" s="24">
        <f>VLOOKUP($B117,'[9]LA - by responsible org'!$C$17:$I$170,5,FALSE)</f>
        <v>197</v>
      </c>
      <c r="M117" s="24">
        <f>VLOOKUP($B117,'[9]LA - by responsible org'!$C$17:$I$170,6,FALSE)</f>
        <v>87</v>
      </c>
      <c r="N117" s="24">
        <f>VLOOKUP($B117,'[9]LA - by responsible org'!$C$17:$I$170,7,FALSE)</f>
        <v>730</v>
      </c>
      <c r="O117" s="24">
        <f>VLOOKUP($B117,'[10]LA - by responsible org'!$C$17:$I$170,4,FALSE)</f>
        <v>246</v>
      </c>
      <c r="P117" s="24">
        <f>VLOOKUP($B117,'[10]LA - by responsible org'!$C$17:$I$170,5,FALSE)</f>
        <v>216</v>
      </c>
      <c r="Q117" s="24">
        <f>VLOOKUP($B117,'[10]LA - by responsible org'!$C$17:$I$170,6,FALSE)</f>
        <v>40</v>
      </c>
      <c r="R117" s="24">
        <f>VLOOKUP($B117,'[10]LA - by responsible org'!$C$17:$I$170,7,FALSE)</f>
        <v>502</v>
      </c>
      <c r="S117" s="24">
        <f>VLOOKUP($B117,'[11]LA - by responsible org'!$C$17:$I$170,4,FALSE)</f>
        <v>264</v>
      </c>
      <c r="T117" s="24">
        <f>VLOOKUP($B117,'[11]LA - by responsible org'!$C$17:$I$170,5,FALSE)</f>
        <v>332</v>
      </c>
      <c r="U117" s="24">
        <f>VLOOKUP($B117,'[11]LA - by responsible org'!$C$17:$I$170,6,FALSE)</f>
        <v>94</v>
      </c>
      <c r="V117" s="24">
        <f>VLOOKUP($B117,'[11]LA - by responsible org'!$C$17:$I$170,7,FALSE)</f>
        <v>690</v>
      </c>
      <c r="W117" s="24">
        <f>VLOOKUP($C117,'[2]LA - by responsible org'!$D$14:$I$170,3,FALSE)</f>
        <v>325</v>
      </c>
      <c r="X117" s="24">
        <f>VLOOKUP($C117,'[2]LA - by responsible org'!$D$14:$I$170,4,FALSE)</f>
        <v>307</v>
      </c>
      <c r="Y117" s="24">
        <f>VLOOKUP($C117,'[2]LA - by responsible org'!$D$14:$I$170,5,FALSE)</f>
        <v>67</v>
      </c>
      <c r="Z117" s="24">
        <f>VLOOKUP($C117,'[2]LA - by responsible org'!$D$14:$I$170,6,FALSE)</f>
        <v>699</v>
      </c>
      <c r="AA117" s="24">
        <f>VLOOKUP($C117,'[3]LA - by responsible org'!$D$14:$I$170,3,FALSE)</f>
        <v>258</v>
      </c>
      <c r="AB117" s="24">
        <f>VLOOKUP($C117,'[3]LA - by responsible org'!$D$14:$I$170,4,FALSE)</f>
        <v>256</v>
      </c>
      <c r="AC117" s="24">
        <f>VLOOKUP($C117,'[3]LA - by responsible org'!$D$14:$I$170,5,FALSE)</f>
        <v>31</v>
      </c>
      <c r="AD117" s="24">
        <f>VLOOKUP($C117,'[3]LA - by responsible org'!$D$14:$I$170,6,FALSE)</f>
        <v>545</v>
      </c>
      <c r="AE117" s="24">
        <f>VLOOKUP($C117,'[4]LA - by responsible org'!$D$14:$I$170,3,FALSE)</f>
        <v>187</v>
      </c>
      <c r="AF117" s="24">
        <f>VLOOKUP($C117,'[4]LA - by responsible org'!$D$14:$I$170,4,FALSE)</f>
        <v>173</v>
      </c>
      <c r="AG117" s="24">
        <f>VLOOKUP($C117,'[4]LA - by responsible org'!$D$14:$I$170,5,FALSE)</f>
        <v>45</v>
      </c>
      <c r="AH117" s="24">
        <f>VLOOKUP($C117,'[4]LA - by responsible org'!$D$14:$I$170,6,FALSE)</f>
        <v>405</v>
      </c>
      <c r="AI117" s="24">
        <f>VLOOKUP($C117,'[5]LA - by responsible org'!$D$14:$I$170,3,FALSE)</f>
        <v>213</v>
      </c>
      <c r="AJ117" s="24">
        <f>VLOOKUP($C117,'[5]LA - by responsible org'!$D$14:$I$170,4,FALSE)</f>
        <v>187</v>
      </c>
      <c r="AK117" s="24">
        <f>VLOOKUP($C117,'[5]LA - by responsible org'!$D$14:$I$170,5,FALSE)</f>
        <v>43</v>
      </c>
      <c r="AL117" s="24">
        <f>VLOOKUP($C117,'[5]LA - by responsible org'!$D$14:$I$170,6,FALSE)</f>
        <v>443</v>
      </c>
      <c r="AM117" s="24">
        <f>VLOOKUP($C117,'[6]LA - by responsible org'!$D$14:$I$170,3,FALSE)</f>
        <v>269</v>
      </c>
      <c r="AN117" s="24">
        <f>VLOOKUP($C117,'[6]LA - by responsible org'!$D$14:$I$170,4,FALSE)</f>
        <v>216</v>
      </c>
      <c r="AO117" s="24">
        <f>VLOOKUP($C117,'[6]LA - by responsible org'!$D$14:$I$170,5,FALSE)</f>
        <v>95</v>
      </c>
      <c r="AP117" s="24">
        <f>VLOOKUP($C117,'[6]LA - by responsible org'!$D$14:$I$170,6,FALSE)</f>
        <v>580</v>
      </c>
      <c r="AQ117" s="5">
        <v>362</v>
      </c>
      <c r="AR117" s="22">
        <v>271</v>
      </c>
      <c r="AS117" s="22">
        <v>94</v>
      </c>
      <c r="AT117" s="5">
        <v>727</v>
      </c>
      <c r="AU117">
        <f>VLOOKUP($C117,'[12]LA - by responsible org'!$D$17:$I$170,3,FALSE)</f>
        <v>398</v>
      </c>
      <c r="AV117">
        <f>VLOOKUP($C117,'[12]LA - by responsible org'!$D$17:$I$170,4,FALSE)</f>
        <v>329</v>
      </c>
      <c r="AW117">
        <f>VLOOKUP($C117,'[12]LA - by responsible org'!$D$17:$I$170,5,FALSE)</f>
        <v>44</v>
      </c>
      <c r="AX117">
        <f>VLOOKUP($C117,'[12]LA - by responsible org'!$D$17:$I$170,6,FALSE)</f>
        <v>771</v>
      </c>
      <c r="AY117">
        <f>VLOOKUP($B117,'[13]LA - by responsible org'!$C$17:$I$170,4,FALSE)</f>
        <v>364</v>
      </c>
      <c r="AZ117">
        <f>VLOOKUP($B117,'[13]LA - by responsible org'!$C$17:$I$170,5,FALSE)</f>
        <v>334</v>
      </c>
      <c r="BA117">
        <f>VLOOKUP($B117,'[13]LA - by responsible org'!$C$17:$I$170,6,FALSE)</f>
        <v>44</v>
      </c>
      <c r="BB117">
        <f>VLOOKUP($B117,'[13]LA - by responsible org'!$C$17:$I$170,7,FALSE)</f>
        <v>742</v>
      </c>
      <c r="BC117">
        <f>VLOOKUP($B117,'[14]LA - by responsible org'!$C$17:$I$170,4,FALSE)</f>
        <v>512</v>
      </c>
      <c r="BD117">
        <f>VLOOKUP($B117,'[14]LA - by responsible org'!$C$17:$I$170,5,FALSE)</f>
        <v>323</v>
      </c>
      <c r="BE117">
        <f>VLOOKUP($B117,'[14]LA - by responsible org'!$C$17:$I$170,6,FALSE)</f>
        <v>5</v>
      </c>
      <c r="BF117">
        <f>VLOOKUP($B117,'[14]LA - by responsible org'!$C$17:$I$170,7,FALSE)</f>
        <v>840</v>
      </c>
    </row>
    <row r="118" spans="1:58" ht="15">
      <c r="A118" s="14" t="s">
        <v>172</v>
      </c>
      <c r="B118" s="14" t="s">
        <v>200</v>
      </c>
      <c r="C118" s="4" t="s">
        <v>201</v>
      </c>
      <c r="D118" s="4" t="s">
        <v>202</v>
      </c>
      <c r="E118" s="24" t="str">
        <f t="shared" si="1"/>
        <v>E08000023</v>
      </c>
      <c r="F118" s="25">
        <f>VLOOKUP(B118,'[7]FullDashboard'!$C$4:$I$156,7,FALSE)</f>
        <v>119900</v>
      </c>
      <c r="G118" s="24">
        <f>VLOOKUP($B118,'[8]LA - by responsible org'!$C$17:$I$170,4,FALSE)</f>
        <v>299</v>
      </c>
      <c r="H118" s="24">
        <f>VLOOKUP($B118,'[8]LA - by responsible org'!$C$17:$I$170,5,FALSE)</f>
        <v>219</v>
      </c>
      <c r="I118" s="24">
        <f>VLOOKUP($B118,'[8]LA - by responsible org'!$C$17:$I$170,6,FALSE)</f>
        <v>1</v>
      </c>
      <c r="J118" s="24">
        <f>VLOOKUP($B118,'[8]LA - by responsible org'!$C$17:$I$170,7,FALSE)</f>
        <v>519</v>
      </c>
      <c r="K118" s="24">
        <f>VLOOKUP($B118,'[9]LA - by responsible org'!$C$17:$I$170,4,FALSE)</f>
        <v>245</v>
      </c>
      <c r="L118" s="24">
        <f>VLOOKUP($B118,'[9]LA - by responsible org'!$C$17:$I$170,5,FALSE)</f>
        <v>375</v>
      </c>
      <c r="M118" s="24">
        <f>VLOOKUP($B118,'[9]LA - by responsible org'!$C$17:$I$170,6,FALSE)</f>
        <v>7</v>
      </c>
      <c r="N118" s="24">
        <f>VLOOKUP($B118,'[9]LA - by responsible org'!$C$17:$I$170,7,FALSE)</f>
        <v>627</v>
      </c>
      <c r="O118" s="24">
        <f>VLOOKUP($B118,'[10]LA - by responsible org'!$C$17:$I$170,4,FALSE)</f>
        <v>179</v>
      </c>
      <c r="P118" s="24">
        <f>VLOOKUP($B118,'[10]LA - by responsible org'!$C$17:$I$170,5,FALSE)</f>
        <v>256</v>
      </c>
      <c r="Q118" s="24">
        <f>VLOOKUP($B118,'[10]LA - by responsible org'!$C$17:$I$170,6,FALSE)</f>
        <v>0</v>
      </c>
      <c r="R118" s="24">
        <f>VLOOKUP($B118,'[10]LA - by responsible org'!$C$17:$I$170,7,FALSE)</f>
        <v>435</v>
      </c>
      <c r="S118" s="24">
        <f>VLOOKUP($B118,'[11]LA - by responsible org'!$C$17:$I$170,4,FALSE)</f>
        <v>215</v>
      </c>
      <c r="T118" s="24">
        <f>VLOOKUP($B118,'[11]LA - by responsible org'!$C$17:$I$170,5,FALSE)</f>
        <v>236</v>
      </c>
      <c r="U118" s="24">
        <f>VLOOKUP($B118,'[11]LA - by responsible org'!$C$17:$I$170,6,FALSE)</f>
        <v>11</v>
      </c>
      <c r="V118" s="24">
        <f>VLOOKUP($B118,'[11]LA - by responsible org'!$C$17:$I$170,7,FALSE)</f>
        <v>462</v>
      </c>
      <c r="W118" s="24">
        <f>VLOOKUP($C118,'[2]LA - by responsible org'!$D$14:$I$170,3,FALSE)</f>
        <v>193</v>
      </c>
      <c r="X118" s="24">
        <f>VLOOKUP($C118,'[2]LA - by responsible org'!$D$14:$I$170,4,FALSE)</f>
        <v>207</v>
      </c>
      <c r="Y118" s="24">
        <f>VLOOKUP($C118,'[2]LA - by responsible org'!$D$14:$I$170,5,FALSE)</f>
        <v>0</v>
      </c>
      <c r="Z118" s="24">
        <f>VLOOKUP($C118,'[2]LA - by responsible org'!$D$14:$I$170,6,FALSE)</f>
        <v>400</v>
      </c>
      <c r="AA118" s="24">
        <f>VLOOKUP($C118,'[3]LA - by responsible org'!$D$14:$I$170,3,FALSE)</f>
        <v>148</v>
      </c>
      <c r="AB118" s="24">
        <f>VLOOKUP($C118,'[3]LA - by responsible org'!$D$14:$I$170,4,FALSE)</f>
        <v>255</v>
      </c>
      <c r="AC118" s="24">
        <f>VLOOKUP($C118,'[3]LA - by responsible org'!$D$14:$I$170,5,FALSE)</f>
        <v>0</v>
      </c>
      <c r="AD118" s="24">
        <f>VLOOKUP($C118,'[3]LA - by responsible org'!$D$14:$I$170,6,FALSE)</f>
        <v>403</v>
      </c>
      <c r="AE118" s="24">
        <f>VLOOKUP($C118,'[4]LA - by responsible org'!$D$14:$I$170,3,FALSE)</f>
        <v>153</v>
      </c>
      <c r="AF118" s="24">
        <f>VLOOKUP($C118,'[4]LA - by responsible org'!$D$14:$I$170,4,FALSE)</f>
        <v>223</v>
      </c>
      <c r="AG118" s="24">
        <f>VLOOKUP($C118,'[4]LA - by responsible org'!$D$14:$I$170,5,FALSE)</f>
        <v>0</v>
      </c>
      <c r="AH118" s="24">
        <f>VLOOKUP($C118,'[4]LA - by responsible org'!$D$14:$I$170,6,FALSE)</f>
        <v>376</v>
      </c>
      <c r="AI118" s="24">
        <f>VLOOKUP($C118,'[5]LA - by responsible org'!$D$14:$I$170,3,FALSE)</f>
        <v>62</v>
      </c>
      <c r="AJ118" s="24">
        <f>VLOOKUP($C118,'[5]LA - by responsible org'!$D$14:$I$170,4,FALSE)</f>
        <v>85</v>
      </c>
      <c r="AK118" s="24">
        <f>VLOOKUP($C118,'[5]LA - by responsible org'!$D$14:$I$170,5,FALSE)</f>
        <v>4</v>
      </c>
      <c r="AL118" s="24">
        <f>VLOOKUP($C118,'[5]LA - by responsible org'!$D$14:$I$170,6,FALSE)</f>
        <v>151</v>
      </c>
      <c r="AM118" s="24">
        <f>VLOOKUP($C118,'[6]LA - by responsible org'!$D$14:$I$170,3,FALSE)</f>
        <v>47</v>
      </c>
      <c r="AN118" s="24">
        <f>VLOOKUP($C118,'[6]LA - by responsible org'!$D$14:$I$170,4,FALSE)</f>
        <v>73</v>
      </c>
      <c r="AO118" s="24">
        <f>VLOOKUP($C118,'[6]LA - by responsible org'!$D$14:$I$170,5,FALSE)</f>
        <v>46</v>
      </c>
      <c r="AP118" s="24">
        <f>VLOOKUP($C118,'[6]LA - by responsible org'!$D$14:$I$170,6,FALSE)</f>
        <v>166</v>
      </c>
      <c r="AQ118" s="5">
        <v>43</v>
      </c>
      <c r="AR118" s="22">
        <v>73</v>
      </c>
      <c r="AS118" s="22">
        <v>31</v>
      </c>
      <c r="AT118" s="5">
        <v>147</v>
      </c>
      <c r="AU118">
        <f>VLOOKUP($C118,'[12]LA - by responsible org'!$D$17:$I$170,3,FALSE)</f>
        <v>158</v>
      </c>
      <c r="AV118">
        <f>VLOOKUP($C118,'[12]LA - by responsible org'!$D$17:$I$170,4,FALSE)</f>
        <v>53</v>
      </c>
      <c r="AW118">
        <f>VLOOKUP($C118,'[12]LA - by responsible org'!$D$17:$I$170,5,FALSE)</f>
        <v>32</v>
      </c>
      <c r="AX118">
        <f>VLOOKUP($C118,'[12]LA - by responsible org'!$D$17:$I$170,6,FALSE)</f>
        <v>243</v>
      </c>
      <c r="AY118">
        <f>VLOOKUP($B118,'[13]LA - by responsible org'!$C$17:$I$170,4,FALSE)</f>
        <v>62</v>
      </c>
      <c r="AZ118">
        <f>VLOOKUP($B118,'[13]LA - by responsible org'!$C$17:$I$170,5,FALSE)</f>
        <v>84</v>
      </c>
      <c r="BA118">
        <f>VLOOKUP($B118,'[13]LA - by responsible org'!$C$17:$I$170,6,FALSE)</f>
        <v>57</v>
      </c>
      <c r="BB118">
        <f>VLOOKUP($B118,'[13]LA - by responsible org'!$C$17:$I$170,7,FALSE)</f>
        <v>203</v>
      </c>
      <c r="BC118">
        <f>VLOOKUP($B118,'[14]LA - by responsible org'!$C$17:$I$170,4,FALSE)</f>
        <v>148</v>
      </c>
      <c r="BD118">
        <f>VLOOKUP($B118,'[14]LA - by responsible org'!$C$17:$I$170,5,FALSE)</f>
        <v>46</v>
      </c>
      <c r="BE118">
        <f>VLOOKUP($B118,'[14]LA - by responsible org'!$C$17:$I$170,6,FALSE)</f>
        <v>35</v>
      </c>
      <c r="BF118">
        <f>VLOOKUP($B118,'[14]LA - by responsible org'!$C$17:$I$170,7,FALSE)</f>
        <v>229</v>
      </c>
    </row>
    <row r="119" spans="1:58" ht="15">
      <c r="A119" s="14" t="s">
        <v>279</v>
      </c>
      <c r="B119" s="14" t="s">
        <v>319</v>
      </c>
      <c r="C119" s="4" t="s">
        <v>320</v>
      </c>
      <c r="D119" s="4" t="s">
        <v>321</v>
      </c>
      <c r="E119" s="24" t="str">
        <f t="shared" si="1"/>
        <v>E06000045</v>
      </c>
      <c r="F119" s="25">
        <f>VLOOKUP(B119,'[7]FullDashboard'!$C$4:$I$156,7,FALSE)</f>
        <v>204400</v>
      </c>
      <c r="G119" s="24">
        <f>VLOOKUP($B119,'[8]LA - by responsible org'!$C$17:$I$170,4,FALSE)</f>
        <v>726</v>
      </c>
      <c r="H119" s="24">
        <f>VLOOKUP($B119,'[8]LA - by responsible org'!$C$17:$I$170,5,FALSE)</f>
        <v>754</v>
      </c>
      <c r="I119" s="24">
        <f>VLOOKUP($B119,'[8]LA - by responsible org'!$C$17:$I$170,6,FALSE)</f>
        <v>129</v>
      </c>
      <c r="J119" s="24">
        <f>VLOOKUP($B119,'[8]LA - by responsible org'!$C$17:$I$170,7,FALSE)</f>
        <v>1609</v>
      </c>
      <c r="K119" s="24">
        <f>VLOOKUP($B119,'[9]LA - by responsible org'!$C$17:$I$170,4,FALSE)</f>
        <v>733</v>
      </c>
      <c r="L119" s="24">
        <f>VLOOKUP($B119,'[9]LA - by responsible org'!$C$17:$I$170,5,FALSE)</f>
        <v>572</v>
      </c>
      <c r="M119" s="24">
        <f>VLOOKUP($B119,'[9]LA - by responsible org'!$C$17:$I$170,6,FALSE)</f>
        <v>105</v>
      </c>
      <c r="N119" s="24">
        <f>VLOOKUP($B119,'[9]LA - by responsible org'!$C$17:$I$170,7,FALSE)</f>
        <v>1410</v>
      </c>
      <c r="O119" s="24">
        <f>VLOOKUP($B119,'[10]LA - by responsible org'!$C$17:$I$170,4,FALSE)</f>
        <v>670</v>
      </c>
      <c r="P119" s="24">
        <f>VLOOKUP($B119,'[10]LA - by responsible org'!$C$17:$I$170,5,FALSE)</f>
        <v>827</v>
      </c>
      <c r="Q119" s="24">
        <f>VLOOKUP($B119,'[10]LA - by responsible org'!$C$17:$I$170,6,FALSE)</f>
        <v>96</v>
      </c>
      <c r="R119" s="24">
        <f>VLOOKUP($B119,'[10]LA - by responsible org'!$C$17:$I$170,7,FALSE)</f>
        <v>1593</v>
      </c>
      <c r="S119" s="24">
        <f>VLOOKUP($B119,'[11]LA - by responsible org'!$C$17:$I$170,4,FALSE)</f>
        <v>737</v>
      </c>
      <c r="T119" s="24">
        <f>VLOOKUP($B119,'[11]LA - by responsible org'!$C$17:$I$170,5,FALSE)</f>
        <v>849</v>
      </c>
      <c r="U119" s="24">
        <f>VLOOKUP($B119,'[11]LA - by responsible org'!$C$17:$I$170,6,FALSE)</f>
        <v>133</v>
      </c>
      <c r="V119" s="24">
        <f>VLOOKUP($B119,'[11]LA - by responsible org'!$C$17:$I$170,7,FALSE)</f>
        <v>1719</v>
      </c>
      <c r="W119" s="24">
        <f>VLOOKUP($C119,'[2]LA - by responsible org'!$D$14:$I$170,3,FALSE)</f>
        <v>581</v>
      </c>
      <c r="X119" s="24">
        <f>VLOOKUP($C119,'[2]LA - by responsible org'!$D$14:$I$170,4,FALSE)</f>
        <v>693</v>
      </c>
      <c r="Y119" s="24">
        <f>VLOOKUP($C119,'[2]LA - by responsible org'!$D$14:$I$170,5,FALSE)</f>
        <v>87</v>
      </c>
      <c r="Z119" s="24">
        <f>VLOOKUP($C119,'[2]LA - by responsible org'!$D$14:$I$170,6,FALSE)</f>
        <v>1361</v>
      </c>
      <c r="AA119" s="24">
        <f>VLOOKUP($C119,'[3]LA - by responsible org'!$D$14:$I$170,3,FALSE)</f>
        <v>478</v>
      </c>
      <c r="AB119" s="24">
        <f>VLOOKUP($C119,'[3]LA - by responsible org'!$D$14:$I$170,4,FALSE)</f>
        <v>695</v>
      </c>
      <c r="AC119" s="24">
        <f>VLOOKUP($C119,'[3]LA - by responsible org'!$D$14:$I$170,5,FALSE)</f>
        <v>41</v>
      </c>
      <c r="AD119" s="24">
        <f>VLOOKUP($C119,'[3]LA - by responsible org'!$D$14:$I$170,6,FALSE)</f>
        <v>1214</v>
      </c>
      <c r="AE119" s="24">
        <f>VLOOKUP($C119,'[4]LA - by responsible org'!$D$14:$I$170,3,FALSE)</f>
        <v>528</v>
      </c>
      <c r="AF119" s="24">
        <f>VLOOKUP($C119,'[4]LA - by responsible org'!$D$14:$I$170,4,FALSE)</f>
        <v>635</v>
      </c>
      <c r="AG119" s="24">
        <f>VLOOKUP($C119,'[4]LA - by responsible org'!$D$14:$I$170,5,FALSE)</f>
        <v>129</v>
      </c>
      <c r="AH119" s="24">
        <f>VLOOKUP($C119,'[4]LA - by responsible org'!$D$14:$I$170,6,FALSE)</f>
        <v>1292</v>
      </c>
      <c r="AI119" s="24">
        <f>VLOOKUP($C119,'[5]LA - by responsible org'!$D$14:$I$170,3,FALSE)</f>
        <v>528</v>
      </c>
      <c r="AJ119" s="24">
        <f>VLOOKUP($C119,'[5]LA - by responsible org'!$D$14:$I$170,4,FALSE)</f>
        <v>422</v>
      </c>
      <c r="AK119" s="24">
        <f>VLOOKUP($C119,'[5]LA - by responsible org'!$D$14:$I$170,5,FALSE)</f>
        <v>124</v>
      </c>
      <c r="AL119" s="24">
        <f>VLOOKUP($C119,'[5]LA - by responsible org'!$D$14:$I$170,6,FALSE)</f>
        <v>1074</v>
      </c>
      <c r="AM119" s="24">
        <f>VLOOKUP($C119,'[6]LA - by responsible org'!$D$14:$I$170,3,FALSE)</f>
        <v>555</v>
      </c>
      <c r="AN119" s="24">
        <f>VLOOKUP($C119,'[6]LA - by responsible org'!$D$14:$I$170,4,FALSE)</f>
        <v>614</v>
      </c>
      <c r="AO119" s="24">
        <f>VLOOKUP($C119,'[6]LA - by responsible org'!$D$14:$I$170,5,FALSE)</f>
        <v>75</v>
      </c>
      <c r="AP119" s="24">
        <f>VLOOKUP($C119,'[6]LA - by responsible org'!$D$14:$I$170,6,FALSE)</f>
        <v>1244</v>
      </c>
      <c r="AQ119" s="5">
        <v>501</v>
      </c>
      <c r="AR119" s="22">
        <v>521</v>
      </c>
      <c r="AS119" s="22">
        <v>57</v>
      </c>
      <c r="AT119" s="5">
        <v>1079</v>
      </c>
      <c r="AU119">
        <f>VLOOKUP($C119,'[12]LA - by responsible org'!$D$17:$I$170,3,FALSE)</f>
        <v>608</v>
      </c>
      <c r="AV119">
        <f>VLOOKUP($C119,'[12]LA - by responsible org'!$D$17:$I$170,4,FALSE)</f>
        <v>588</v>
      </c>
      <c r="AW119">
        <f>VLOOKUP($C119,'[12]LA - by responsible org'!$D$17:$I$170,5,FALSE)</f>
        <v>103</v>
      </c>
      <c r="AX119">
        <f>VLOOKUP($C119,'[12]LA - by responsible org'!$D$17:$I$170,6,FALSE)</f>
        <v>1299</v>
      </c>
      <c r="AY119">
        <f>VLOOKUP($B119,'[13]LA - by responsible org'!$C$17:$I$170,4,FALSE)</f>
        <v>640</v>
      </c>
      <c r="AZ119">
        <f>VLOOKUP($B119,'[13]LA - by responsible org'!$C$17:$I$170,5,FALSE)</f>
        <v>687</v>
      </c>
      <c r="BA119">
        <f>VLOOKUP($B119,'[13]LA - by responsible org'!$C$17:$I$170,6,FALSE)</f>
        <v>127</v>
      </c>
      <c r="BB119">
        <f>VLOOKUP($B119,'[13]LA - by responsible org'!$C$17:$I$170,7,FALSE)</f>
        <v>1454</v>
      </c>
      <c r="BC119">
        <f>VLOOKUP($B119,'[14]LA - by responsible org'!$C$17:$I$170,4,FALSE)</f>
        <v>584</v>
      </c>
      <c r="BD119">
        <f>VLOOKUP($B119,'[14]LA - by responsible org'!$C$17:$I$170,5,FALSE)</f>
        <v>601</v>
      </c>
      <c r="BE119">
        <f>VLOOKUP($B119,'[14]LA - by responsible org'!$C$17:$I$170,6,FALSE)</f>
        <v>161</v>
      </c>
      <c r="BF119">
        <f>VLOOKUP($B119,'[14]LA - by responsible org'!$C$17:$I$170,7,FALSE)</f>
        <v>1346</v>
      </c>
    </row>
    <row r="120" spans="1:58" ht="15">
      <c r="A120" s="14" t="s">
        <v>38</v>
      </c>
      <c r="B120" s="14" t="s">
        <v>63</v>
      </c>
      <c r="C120" s="4" t="s">
        <v>64</v>
      </c>
      <c r="D120" s="4" t="s">
        <v>65</v>
      </c>
      <c r="E120" s="24" t="str">
        <f t="shared" si="1"/>
        <v>E06000033</v>
      </c>
      <c r="F120" s="25">
        <f>VLOOKUP(B120,'[7]FullDashboard'!$C$4:$I$156,7,FALSE)</f>
        <v>141100</v>
      </c>
      <c r="G120" s="24">
        <f>VLOOKUP($B120,'[8]LA - by responsible org'!$C$17:$I$170,4,FALSE)</f>
        <v>337</v>
      </c>
      <c r="H120" s="24">
        <f>VLOOKUP($B120,'[8]LA - by responsible org'!$C$17:$I$170,5,FALSE)</f>
        <v>72</v>
      </c>
      <c r="I120" s="24">
        <f>VLOOKUP($B120,'[8]LA - by responsible org'!$C$17:$I$170,6,FALSE)</f>
        <v>74</v>
      </c>
      <c r="J120" s="24">
        <f>VLOOKUP($B120,'[8]LA - by responsible org'!$C$17:$I$170,7,FALSE)</f>
        <v>483</v>
      </c>
      <c r="K120" s="24">
        <f>VLOOKUP($B120,'[9]LA - by responsible org'!$C$17:$I$170,4,FALSE)</f>
        <v>261</v>
      </c>
      <c r="L120" s="24">
        <f>VLOOKUP($B120,'[9]LA - by responsible org'!$C$17:$I$170,5,FALSE)</f>
        <v>124</v>
      </c>
      <c r="M120" s="24">
        <f>VLOOKUP($B120,'[9]LA - by responsible org'!$C$17:$I$170,6,FALSE)</f>
        <v>73</v>
      </c>
      <c r="N120" s="24">
        <f>VLOOKUP($B120,'[9]LA - by responsible org'!$C$17:$I$170,7,FALSE)</f>
        <v>458</v>
      </c>
      <c r="O120" s="24">
        <f>VLOOKUP($B120,'[10]LA - by responsible org'!$C$17:$I$170,4,FALSE)</f>
        <v>220</v>
      </c>
      <c r="P120" s="24">
        <f>VLOOKUP($B120,'[10]LA - by responsible org'!$C$17:$I$170,5,FALSE)</f>
        <v>149</v>
      </c>
      <c r="Q120" s="24">
        <f>VLOOKUP($B120,'[10]LA - by responsible org'!$C$17:$I$170,6,FALSE)</f>
        <v>62</v>
      </c>
      <c r="R120" s="24">
        <f>VLOOKUP($B120,'[10]LA - by responsible org'!$C$17:$I$170,7,FALSE)</f>
        <v>431</v>
      </c>
      <c r="S120" s="24">
        <f>VLOOKUP($B120,'[11]LA - by responsible org'!$C$17:$I$170,4,FALSE)</f>
        <v>280</v>
      </c>
      <c r="T120" s="24">
        <f>VLOOKUP($B120,'[11]LA - by responsible org'!$C$17:$I$170,5,FALSE)</f>
        <v>102</v>
      </c>
      <c r="U120" s="24">
        <f>VLOOKUP($B120,'[11]LA - by responsible org'!$C$17:$I$170,6,FALSE)</f>
        <v>31</v>
      </c>
      <c r="V120" s="24">
        <f>VLOOKUP($B120,'[11]LA - by responsible org'!$C$17:$I$170,7,FALSE)</f>
        <v>413</v>
      </c>
      <c r="W120" s="24">
        <f>VLOOKUP($C120,'[2]LA - by responsible org'!$D$14:$I$170,3,FALSE)</f>
        <v>300</v>
      </c>
      <c r="X120" s="24">
        <f>VLOOKUP($C120,'[2]LA - by responsible org'!$D$14:$I$170,4,FALSE)</f>
        <v>139</v>
      </c>
      <c r="Y120" s="24">
        <f>VLOOKUP($C120,'[2]LA - by responsible org'!$D$14:$I$170,5,FALSE)</f>
        <v>10</v>
      </c>
      <c r="Z120" s="24">
        <f>VLOOKUP($C120,'[2]LA - by responsible org'!$D$14:$I$170,6,FALSE)</f>
        <v>449</v>
      </c>
      <c r="AA120" s="24">
        <f>VLOOKUP($C120,'[3]LA - by responsible org'!$D$14:$I$170,3,FALSE)</f>
        <v>241</v>
      </c>
      <c r="AB120" s="24">
        <f>VLOOKUP($C120,'[3]LA - by responsible org'!$D$14:$I$170,4,FALSE)</f>
        <v>65</v>
      </c>
      <c r="AC120" s="24">
        <f>VLOOKUP($C120,'[3]LA - by responsible org'!$D$14:$I$170,5,FALSE)</f>
        <v>11</v>
      </c>
      <c r="AD120" s="24">
        <f>VLOOKUP($C120,'[3]LA - by responsible org'!$D$14:$I$170,6,FALSE)</f>
        <v>317</v>
      </c>
      <c r="AE120" s="24">
        <f>VLOOKUP($C120,'[4]LA - by responsible org'!$D$14:$I$170,3,FALSE)</f>
        <v>346</v>
      </c>
      <c r="AF120" s="24">
        <f>VLOOKUP($C120,'[4]LA - by responsible org'!$D$14:$I$170,4,FALSE)</f>
        <v>78</v>
      </c>
      <c r="AG120" s="24">
        <f>VLOOKUP($C120,'[4]LA - by responsible org'!$D$14:$I$170,5,FALSE)</f>
        <v>0</v>
      </c>
      <c r="AH120" s="24">
        <f>VLOOKUP($C120,'[4]LA - by responsible org'!$D$14:$I$170,6,FALSE)</f>
        <v>424</v>
      </c>
      <c r="AI120" s="24">
        <f>VLOOKUP($C120,'[5]LA - by responsible org'!$D$14:$I$170,3,FALSE)</f>
        <v>290</v>
      </c>
      <c r="AJ120" s="24">
        <f>VLOOKUP($C120,'[5]LA - by responsible org'!$D$14:$I$170,4,FALSE)</f>
        <v>36</v>
      </c>
      <c r="AK120" s="24">
        <f>VLOOKUP($C120,'[5]LA - by responsible org'!$D$14:$I$170,5,FALSE)</f>
        <v>0</v>
      </c>
      <c r="AL120" s="24">
        <f>VLOOKUP($C120,'[5]LA - by responsible org'!$D$14:$I$170,6,FALSE)</f>
        <v>326</v>
      </c>
      <c r="AM120" s="24">
        <f>VLOOKUP($C120,'[6]LA - by responsible org'!$D$14:$I$170,3,FALSE)</f>
        <v>315</v>
      </c>
      <c r="AN120" s="24">
        <f>VLOOKUP($C120,'[6]LA - by responsible org'!$D$14:$I$170,4,FALSE)</f>
        <v>25</v>
      </c>
      <c r="AO120" s="24">
        <f>VLOOKUP($C120,'[6]LA - by responsible org'!$D$14:$I$170,5,FALSE)</f>
        <v>0</v>
      </c>
      <c r="AP120" s="24">
        <f>VLOOKUP($C120,'[6]LA - by responsible org'!$D$14:$I$170,6,FALSE)</f>
        <v>340</v>
      </c>
      <c r="AQ120" s="5">
        <v>317</v>
      </c>
      <c r="AR120" s="22">
        <v>21</v>
      </c>
      <c r="AS120" s="22">
        <v>0</v>
      </c>
      <c r="AT120" s="5">
        <v>338</v>
      </c>
      <c r="AU120">
        <f>VLOOKUP($C120,'[12]LA - by responsible org'!$D$17:$I$170,3,FALSE)</f>
        <v>391</v>
      </c>
      <c r="AV120">
        <f>VLOOKUP($C120,'[12]LA - by responsible org'!$D$17:$I$170,4,FALSE)</f>
        <v>30</v>
      </c>
      <c r="AW120">
        <f>VLOOKUP($C120,'[12]LA - by responsible org'!$D$17:$I$170,5,FALSE)</f>
        <v>0</v>
      </c>
      <c r="AX120">
        <f>VLOOKUP($C120,'[12]LA - by responsible org'!$D$17:$I$170,6,FALSE)</f>
        <v>421</v>
      </c>
      <c r="AY120">
        <f>VLOOKUP($B120,'[13]LA - by responsible org'!$C$17:$I$170,4,FALSE)</f>
        <v>371</v>
      </c>
      <c r="AZ120">
        <f>VLOOKUP($B120,'[13]LA - by responsible org'!$C$17:$I$170,5,FALSE)</f>
        <v>19</v>
      </c>
      <c r="BA120">
        <f>VLOOKUP($B120,'[13]LA - by responsible org'!$C$17:$I$170,6,FALSE)</f>
        <v>0</v>
      </c>
      <c r="BB120">
        <f>VLOOKUP($B120,'[13]LA - by responsible org'!$C$17:$I$170,7,FALSE)</f>
        <v>390</v>
      </c>
      <c r="BC120">
        <f>VLOOKUP($B120,'[14]LA - by responsible org'!$C$17:$I$170,4,FALSE)</f>
        <v>416</v>
      </c>
      <c r="BD120">
        <f>VLOOKUP($B120,'[14]LA - by responsible org'!$C$17:$I$170,5,FALSE)</f>
        <v>107</v>
      </c>
      <c r="BE120">
        <f>VLOOKUP($B120,'[14]LA - by responsible org'!$C$17:$I$170,6,FALSE)</f>
        <v>0</v>
      </c>
      <c r="BF120">
        <f>VLOOKUP($B120,'[14]LA - by responsible org'!$C$17:$I$170,7,FALSE)</f>
        <v>523</v>
      </c>
    </row>
    <row r="121" spans="1:58" ht="15">
      <c r="A121" s="14" t="s">
        <v>72</v>
      </c>
      <c r="B121" s="14" t="s">
        <v>154</v>
      </c>
      <c r="C121" s="4" t="s">
        <v>155</v>
      </c>
      <c r="D121" s="4" t="s">
        <v>156</v>
      </c>
      <c r="E121" s="24" t="str">
        <f t="shared" si="1"/>
        <v>E09000028</v>
      </c>
      <c r="F121" s="25">
        <f>VLOOKUP(B121,'[7]FullDashboard'!$C$4:$I$156,7,FALSE)</f>
        <v>249200</v>
      </c>
      <c r="G121" s="24">
        <f>VLOOKUP($B121,'[8]LA - by responsible org'!$C$17:$I$170,4,FALSE)</f>
        <v>308</v>
      </c>
      <c r="H121" s="24">
        <f>VLOOKUP($B121,'[8]LA - by responsible org'!$C$17:$I$170,5,FALSE)</f>
        <v>138</v>
      </c>
      <c r="I121" s="24">
        <f>VLOOKUP($B121,'[8]LA - by responsible org'!$C$17:$I$170,6,FALSE)</f>
        <v>0</v>
      </c>
      <c r="J121" s="24">
        <f>VLOOKUP($B121,'[8]LA - by responsible org'!$C$17:$I$170,7,FALSE)</f>
        <v>446</v>
      </c>
      <c r="K121" s="24">
        <f>VLOOKUP($B121,'[9]LA - by responsible org'!$C$17:$I$170,4,FALSE)</f>
        <v>335</v>
      </c>
      <c r="L121" s="24">
        <f>VLOOKUP($B121,'[9]LA - by responsible org'!$C$17:$I$170,5,FALSE)</f>
        <v>120</v>
      </c>
      <c r="M121" s="24">
        <f>VLOOKUP($B121,'[9]LA - by responsible org'!$C$17:$I$170,6,FALSE)</f>
        <v>27</v>
      </c>
      <c r="N121" s="24">
        <f>VLOOKUP($B121,'[9]LA - by responsible org'!$C$17:$I$170,7,FALSE)</f>
        <v>482</v>
      </c>
      <c r="O121" s="24">
        <f>VLOOKUP($B121,'[10]LA - by responsible org'!$C$17:$I$170,4,FALSE)</f>
        <v>403</v>
      </c>
      <c r="P121" s="24">
        <f>VLOOKUP($B121,'[10]LA - by responsible org'!$C$17:$I$170,5,FALSE)</f>
        <v>132</v>
      </c>
      <c r="Q121" s="24">
        <f>VLOOKUP($B121,'[10]LA - by responsible org'!$C$17:$I$170,6,FALSE)</f>
        <v>69</v>
      </c>
      <c r="R121" s="24">
        <f>VLOOKUP($B121,'[10]LA - by responsible org'!$C$17:$I$170,7,FALSE)</f>
        <v>604</v>
      </c>
      <c r="S121" s="24">
        <f>VLOOKUP($B121,'[11]LA - by responsible org'!$C$17:$I$170,4,FALSE)</f>
        <v>231</v>
      </c>
      <c r="T121" s="24">
        <f>VLOOKUP($B121,'[11]LA - by responsible org'!$C$17:$I$170,5,FALSE)</f>
        <v>198</v>
      </c>
      <c r="U121" s="24">
        <f>VLOOKUP($B121,'[11]LA - by responsible org'!$C$17:$I$170,6,FALSE)</f>
        <v>62</v>
      </c>
      <c r="V121" s="24">
        <f>VLOOKUP($B121,'[11]LA - by responsible org'!$C$17:$I$170,7,FALSE)</f>
        <v>491</v>
      </c>
      <c r="W121" s="24">
        <f>VLOOKUP($C121,'[2]LA - by responsible org'!$D$14:$I$170,3,FALSE)</f>
        <v>242</v>
      </c>
      <c r="X121" s="24">
        <f>VLOOKUP($C121,'[2]LA - by responsible org'!$D$14:$I$170,4,FALSE)</f>
        <v>257</v>
      </c>
      <c r="Y121" s="24">
        <f>VLOOKUP($C121,'[2]LA - by responsible org'!$D$14:$I$170,5,FALSE)</f>
        <v>28</v>
      </c>
      <c r="Z121" s="24">
        <f>VLOOKUP($C121,'[2]LA - by responsible org'!$D$14:$I$170,6,FALSE)</f>
        <v>527</v>
      </c>
      <c r="AA121" s="24">
        <f>VLOOKUP($C121,'[3]LA - by responsible org'!$D$14:$I$170,3,FALSE)</f>
        <v>325</v>
      </c>
      <c r="AB121" s="24">
        <f>VLOOKUP($C121,'[3]LA - by responsible org'!$D$14:$I$170,4,FALSE)</f>
        <v>200</v>
      </c>
      <c r="AC121" s="24">
        <f>VLOOKUP($C121,'[3]LA - by responsible org'!$D$14:$I$170,5,FALSE)</f>
        <v>5</v>
      </c>
      <c r="AD121" s="24">
        <f>VLOOKUP($C121,'[3]LA - by responsible org'!$D$14:$I$170,6,FALSE)</f>
        <v>530</v>
      </c>
      <c r="AE121" s="24">
        <f>VLOOKUP($C121,'[4]LA - by responsible org'!$D$14:$I$170,3,FALSE)</f>
        <v>297</v>
      </c>
      <c r="AF121" s="24">
        <f>VLOOKUP($C121,'[4]LA - by responsible org'!$D$14:$I$170,4,FALSE)</f>
        <v>176</v>
      </c>
      <c r="AG121" s="24">
        <f>VLOOKUP($C121,'[4]LA - by responsible org'!$D$14:$I$170,5,FALSE)</f>
        <v>0</v>
      </c>
      <c r="AH121" s="24">
        <f>VLOOKUP($C121,'[4]LA - by responsible org'!$D$14:$I$170,6,FALSE)</f>
        <v>473</v>
      </c>
      <c r="AI121" s="24">
        <f>VLOOKUP($C121,'[5]LA - by responsible org'!$D$14:$I$170,3,FALSE)</f>
        <v>342</v>
      </c>
      <c r="AJ121" s="24">
        <f>VLOOKUP($C121,'[5]LA - by responsible org'!$D$14:$I$170,4,FALSE)</f>
        <v>132</v>
      </c>
      <c r="AK121" s="24">
        <f>VLOOKUP($C121,'[5]LA - by responsible org'!$D$14:$I$170,5,FALSE)</f>
        <v>0</v>
      </c>
      <c r="AL121" s="24">
        <f>VLOOKUP($C121,'[5]LA - by responsible org'!$D$14:$I$170,6,FALSE)</f>
        <v>474</v>
      </c>
      <c r="AM121" s="24">
        <f>VLOOKUP($C121,'[6]LA - by responsible org'!$D$14:$I$170,3,FALSE)</f>
        <v>236</v>
      </c>
      <c r="AN121" s="24">
        <f>VLOOKUP($C121,'[6]LA - by responsible org'!$D$14:$I$170,4,FALSE)</f>
        <v>100</v>
      </c>
      <c r="AO121" s="24">
        <f>VLOOKUP($C121,'[6]LA - by responsible org'!$D$14:$I$170,5,FALSE)</f>
        <v>7</v>
      </c>
      <c r="AP121" s="24">
        <f>VLOOKUP($C121,'[6]LA - by responsible org'!$D$14:$I$170,6,FALSE)</f>
        <v>343</v>
      </c>
      <c r="AQ121" s="5">
        <v>251</v>
      </c>
      <c r="AR121" s="22">
        <v>45</v>
      </c>
      <c r="AS121" s="22">
        <v>21</v>
      </c>
      <c r="AT121" s="5">
        <v>317</v>
      </c>
      <c r="AU121">
        <f>VLOOKUP($C121,'[12]LA - by responsible org'!$D$17:$I$170,3,FALSE)</f>
        <v>236</v>
      </c>
      <c r="AV121">
        <f>VLOOKUP($C121,'[12]LA - by responsible org'!$D$17:$I$170,4,FALSE)</f>
        <v>69</v>
      </c>
      <c r="AW121">
        <f>VLOOKUP($C121,'[12]LA - by responsible org'!$D$17:$I$170,5,FALSE)</f>
        <v>0</v>
      </c>
      <c r="AX121">
        <f>VLOOKUP($C121,'[12]LA - by responsible org'!$D$17:$I$170,6,FALSE)</f>
        <v>305</v>
      </c>
      <c r="AY121">
        <f>VLOOKUP($B121,'[13]LA - by responsible org'!$C$17:$I$170,4,FALSE)</f>
        <v>181</v>
      </c>
      <c r="AZ121">
        <f>VLOOKUP($B121,'[13]LA - by responsible org'!$C$17:$I$170,5,FALSE)</f>
        <v>73</v>
      </c>
      <c r="BA121">
        <f>VLOOKUP($B121,'[13]LA - by responsible org'!$C$17:$I$170,6,FALSE)</f>
        <v>0</v>
      </c>
      <c r="BB121">
        <f>VLOOKUP($B121,'[13]LA - by responsible org'!$C$17:$I$170,7,FALSE)</f>
        <v>254</v>
      </c>
      <c r="BC121">
        <f>VLOOKUP($B121,'[14]LA - by responsible org'!$C$17:$I$170,4,FALSE)</f>
        <v>218</v>
      </c>
      <c r="BD121">
        <f>VLOOKUP($B121,'[14]LA - by responsible org'!$C$17:$I$170,5,FALSE)</f>
        <v>69</v>
      </c>
      <c r="BE121">
        <f>VLOOKUP($B121,'[14]LA - by responsible org'!$C$17:$I$170,6,FALSE)</f>
        <v>0</v>
      </c>
      <c r="BF121">
        <f>VLOOKUP($B121,'[14]LA - by responsible org'!$C$17:$I$170,7,FALSE)</f>
        <v>287</v>
      </c>
    </row>
    <row r="122" spans="1:58" ht="15">
      <c r="A122" s="14" t="s">
        <v>209</v>
      </c>
      <c r="B122" s="14" t="s">
        <v>258</v>
      </c>
      <c r="C122" s="4" t="s">
        <v>259</v>
      </c>
      <c r="D122" s="4" t="s">
        <v>260</v>
      </c>
      <c r="E122" s="24" t="str">
        <f t="shared" si="1"/>
        <v>E08000013</v>
      </c>
      <c r="F122" s="25">
        <f>VLOOKUP(B122,'[7]FullDashboard'!$C$4:$I$156,7,FALSE)</f>
        <v>142100</v>
      </c>
      <c r="G122" s="24">
        <f>VLOOKUP($B122,'[8]LA - by responsible org'!$C$17:$I$170,4,FALSE)</f>
        <v>282</v>
      </c>
      <c r="H122" s="24">
        <f>VLOOKUP($B122,'[8]LA - by responsible org'!$C$17:$I$170,5,FALSE)</f>
        <v>15</v>
      </c>
      <c r="I122" s="24">
        <f>VLOOKUP($B122,'[8]LA - by responsible org'!$C$17:$I$170,6,FALSE)</f>
        <v>0</v>
      </c>
      <c r="J122" s="24">
        <f>VLOOKUP($B122,'[8]LA - by responsible org'!$C$17:$I$170,7,FALSE)</f>
        <v>297</v>
      </c>
      <c r="K122" s="24">
        <f>VLOOKUP($B122,'[9]LA - by responsible org'!$C$17:$I$170,4,FALSE)</f>
        <v>244</v>
      </c>
      <c r="L122" s="24">
        <f>VLOOKUP($B122,'[9]LA - by responsible org'!$C$17:$I$170,5,FALSE)</f>
        <v>27</v>
      </c>
      <c r="M122" s="24">
        <f>VLOOKUP($B122,'[9]LA - by responsible org'!$C$17:$I$170,6,FALSE)</f>
        <v>0</v>
      </c>
      <c r="N122" s="24">
        <f>VLOOKUP($B122,'[9]LA - by responsible org'!$C$17:$I$170,7,FALSE)</f>
        <v>271</v>
      </c>
      <c r="O122" s="24">
        <f>VLOOKUP($B122,'[10]LA - by responsible org'!$C$17:$I$170,4,FALSE)</f>
        <v>263</v>
      </c>
      <c r="P122" s="24">
        <f>VLOOKUP($B122,'[10]LA - by responsible org'!$C$17:$I$170,5,FALSE)</f>
        <v>61</v>
      </c>
      <c r="Q122" s="24">
        <f>VLOOKUP($B122,'[10]LA - by responsible org'!$C$17:$I$170,6,FALSE)</f>
        <v>0</v>
      </c>
      <c r="R122" s="24">
        <f>VLOOKUP($B122,'[10]LA - by responsible org'!$C$17:$I$170,7,FALSE)</f>
        <v>324</v>
      </c>
      <c r="S122" s="24">
        <f>VLOOKUP($B122,'[11]LA - by responsible org'!$C$17:$I$170,4,FALSE)</f>
        <v>222</v>
      </c>
      <c r="T122" s="24">
        <f>VLOOKUP($B122,'[11]LA - by responsible org'!$C$17:$I$170,5,FALSE)</f>
        <v>80</v>
      </c>
      <c r="U122" s="24">
        <f>VLOOKUP($B122,'[11]LA - by responsible org'!$C$17:$I$170,6,FALSE)</f>
        <v>0</v>
      </c>
      <c r="V122" s="24">
        <f>VLOOKUP($B122,'[11]LA - by responsible org'!$C$17:$I$170,7,FALSE)</f>
        <v>302</v>
      </c>
      <c r="W122" s="24">
        <f>VLOOKUP($C122,'[2]LA - by responsible org'!$D$14:$I$170,3,FALSE)</f>
        <v>179</v>
      </c>
      <c r="X122" s="24">
        <f>VLOOKUP($C122,'[2]LA - by responsible org'!$D$14:$I$170,4,FALSE)</f>
        <v>82</v>
      </c>
      <c r="Y122" s="24">
        <f>VLOOKUP($C122,'[2]LA - by responsible org'!$D$14:$I$170,5,FALSE)</f>
        <v>0</v>
      </c>
      <c r="Z122" s="24">
        <f>VLOOKUP($C122,'[2]LA - by responsible org'!$D$14:$I$170,6,FALSE)</f>
        <v>261</v>
      </c>
      <c r="AA122" s="24">
        <f>VLOOKUP($C122,'[3]LA - by responsible org'!$D$14:$I$170,3,FALSE)</f>
        <v>304</v>
      </c>
      <c r="AB122" s="24">
        <f>VLOOKUP($C122,'[3]LA - by responsible org'!$D$14:$I$170,4,FALSE)</f>
        <v>78</v>
      </c>
      <c r="AC122" s="24">
        <f>VLOOKUP($C122,'[3]LA - by responsible org'!$D$14:$I$170,5,FALSE)</f>
        <v>15</v>
      </c>
      <c r="AD122" s="24">
        <f>VLOOKUP($C122,'[3]LA - by responsible org'!$D$14:$I$170,6,FALSE)</f>
        <v>397</v>
      </c>
      <c r="AE122" s="24">
        <f>VLOOKUP($C122,'[4]LA - by responsible org'!$D$14:$I$170,3,FALSE)</f>
        <v>280</v>
      </c>
      <c r="AF122" s="24">
        <f>VLOOKUP($C122,'[4]LA - by responsible org'!$D$14:$I$170,4,FALSE)</f>
        <v>65</v>
      </c>
      <c r="AG122" s="24">
        <f>VLOOKUP($C122,'[4]LA - by responsible org'!$D$14:$I$170,5,FALSE)</f>
        <v>9</v>
      </c>
      <c r="AH122" s="24">
        <f>VLOOKUP($C122,'[4]LA - by responsible org'!$D$14:$I$170,6,FALSE)</f>
        <v>354</v>
      </c>
      <c r="AI122" s="24">
        <f>VLOOKUP($C122,'[5]LA - by responsible org'!$D$14:$I$170,3,FALSE)</f>
        <v>251</v>
      </c>
      <c r="AJ122" s="24">
        <f>VLOOKUP($C122,'[5]LA - by responsible org'!$D$14:$I$170,4,FALSE)</f>
        <v>62</v>
      </c>
      <c r="AK122" s="24">
        <f>VLOOKUP($C122,'[5]LA - by responsible org'!$D$14:$I$170,5,FALSE)</f>
        <v>31</v>
      </c>
      <c r="AL122" s="24">
        <f>VLOOKUP($C122,'[5]LA - by responsible org'!$D$14:$I$170,6,FALSE)</f>
        <v>344</v>
      </c>
      <c r="AM122" s="24">
        <f>VLOOKUP($C122,'[6]LA - by responsible org'!$D$14:$I$170,3,FALSE)</f>
        <v>263</v>
      </c>
      <c r="AN122" s="24">
        <f>VLOOKUP($C122,'[6]LA - by responsible org'!$D$14:$I$170,4,FALSE)</f>
        <v>81</v>
      </c>
      <c r="AO122" s="24">
        <f>VLOOKUP($C122,'[6]LA - by responsible org'!$D$14:$I$170,5,FALSE)</f>
        <v>31</v>
      </c>
      <c r="AP122" s="24">
        <f>VLOOKUP($C122,'[6]LA - by responsible org'!$D$14:$I$170,6,FALSE)</f>
        <v>375</v>
      </c>
      <c r="AQ122" s="5">
        <v>323</v>
      </c>
      <c r="AR122" s="22">
        <v>188</v>
      </c>
      <c r="AS122" s="22">
        <v>62</v>
      </c>
      <c r="AT122" s="5">
        <v>573</v>
      </c>
      <c r="AU122">
        <f>VLOOKUP($C122,'[12]LA - by responsible org'!$D$17:$I$170,3,FALSE)</f>
        <v>266</v>
      </c>
      <c r="AV122">
        <f>VLOOKUP($C122,'[12]LA - by responsible org'!$D$17:$I$170,4,FALSE)</f>
        <v>179</v>
      </c>
      <c r="AW122">
        <f>VLOOKUP($C122,'[12]LA - by responsible org'!$D$17:$I$170,5,FALSE)</f>
        <v>8</v>
      </c>
      <c r="AX122">
        <f>VLOOKUP($C122,'[12]LA - by responsible org'!$D$17:$I$170,6,FALSE)</f>
        <v>453</v>
      </c>
      <c r="AY122">
        <f>VLOOKUP($B122,'[13]LA - by responsible org'!$C$17:$I$170,4,FALSE)</f>
        <v>328</v>
      </c>
      <c r="AZ122">
        <f>VLOOKUP($B122,'[13]LA - by responsible org'!$C$17:$I$170,5,FALSE)</f>
        <v>117</v>
      </c>
      <c r="BA122">
        <f>VLOOKUP($B122,'[13]LA - by responsible org'!$C$17:$I$170,6,FALSE)</f>
        <v>27</v>
      </c>
      <c r="BB122">
        <f>VLOOKUP($B122,'[13]LA - by responsible org'!$C$17:$I$170,7,FALSE)</f>
        <v>472</v>
      </c>
      <c r="BC122">
        <f>VLOOKUP($B122,'[14]LA - by responsible org'!$C$17:$I$170,4,FALSE)</f>
        <v>403</v>
      </c>
      <c r="BD122">
        <f>VLOOKUP($B122,'[14]LA - by responsible org'!$C$17:$I$170,5,FALSE)</f>
        <v>95</v>
      </c>
      <c r="BE122">
        <f>VLOOKUP($B122,'[14]LA - by responsible org'!$C$17:$I$170,6,FALSE)</f>
        <v>3</v>
      </c>
      <c r="BF122">
        <f>VLOOKUP($B122,'[14]LA - by responsible org'!$C$17:$I$170,7,FALSE)</f>
        <v>501</v>
      </c>
    </row>
    <row r="123" spans="1:58" ht="15">
      <c r="A123" s="14" t="s">
        <v>383</v>
      </c>
      <c r="B123" s="14" t="s">
        <v>405</v>
      </c>
      <c r="C123" s="4" t="s">
        <v>406</v>
      </c>
      <c r="D123" s="4" t="s">
        <v>407</v>
      </c>
      <c r="E123" s="24" t="str">
        <f t="shared" si="1"/>
        <v>E10000028</v>
      </c>
      <c r="F123" s="25">
        <f>VLOOKUP(B123,'[7]FullDashboard'!$C$4:$I$156,7,FALSE)</f>
        <v>698300</v>
      </c>
      <c r="G123" s="24">
        <f>VLOOKUP($B123,'[8]LA - by responsible org'!$C$17:$I$170,4,FALSE)</f>
        <v>1670</v>
      </c>
      <c r="H123" s="24">
        <f>VLOOKUP($B123,'[8]LA - by responsible org'!$C$17:$I$170,5,FALSE)</f>
        <v>1814</v>
      </c>
      <c r="I123" s="24">
        <f>VLOOKUP($B123,'[8]LA - by responsible org'!$C$17:$I$170,6,FALSE)</f>
        <v>282</v>
      </c>
      <c r="J123" s="24">
        <f>VLOOKUP($B123,'[8]LA - by responsible org'!$C$17:$I$170,7,FALSE)</f>
        <v>3766</v>
      </c>
      <c r="K123" s="24">
        <f>VLOOKUP($B123,'[9]LA - by responsible org'!$C$17:$I$170,4,FALSE)</f>
        <v>1292</v>
      </c>
      <c r="L123" s="24">
        <f>VLOOKUP($B123,'[9]LA - by responsible org'!$C$17:$I$170,5,FALSE)</f>
        <v>1732</v>
      </c>
      <c r="M123" s="24">
        <f>VLOOKUP($B123,'[9]LA - by responsible org'!$C$17:$I$170,6,FALSE)</f>
        <v>272</v>
      </c>
      <c r="N123" s="24">
        <f>VLOOKUP($B123,'[9]LA - by responsible org'!$C$17:$I$170,7,FALSE)</f>
        <v>3296</v>
      </c>
      <c r="O123" s="24">
        <f>VLOOKUP($B123,'[10]LA - by responsible org'!$C$17:$I$170,4,FALSE)</f>
        <v>1421</v>
      </c>
      <c r="P123" s="24">
        <f>VLOOKUP($B123,'[10]LA - by responsible org'!$C$17:$I$170,5,FALSE)</f>
        <v>1646</v>
      </c>
      <c r="Q123" s="24">
        <f>VLOOKUP($B123,'[10]LA - by responsible org'!$C$17:$I$170,6,FALSE)</f>
        <v>213</v>
      </c>
      <c r="R123" s="24">
        <f>VLOOKUP($B123,'[10]LA - by responsible org'!$C$17:$I$170,7,FALSE)</f>
        <v>3280</v>
      </c>
      <c r="S123" s="24">
        <f>VLOOKUP($B123,'[11]LA - by responsible org'!$C$17:$I$170,4,FALSE)</f>
        <v>1820</v>
      </c>
      <c r="T123" s="24">
        <f>VLOOKUP($B123,'[11]LA - by responsible org'!$C$17:$I$170,5,FALSE)</f>
        <v>1879</v>
      </c>
      <c r="U123" s="24">
        <f>VLOOKUP($B123,'[11]LA - by responsible org'!$C$17:$I$170,6,FALSE)</f>
        <v>207</v>
      </c>
      <c r="V123" s="24">
        <f>VLOOKUP($B123,'[11]LA - by responsible org'!$C$17:$I$170,7,FALSE)</f>
        <v>3906</v>
      </c>
      <c r="W123" s="24">
        <f>VLOOKUP($C123,'[2]LA - by responsible org'!$D$14:$I$170,3,FALSE)</f>
        <v>1687</v>
      </c>
      <c r="X123" s="24">
        <f>VLOOKUP($C123,'[2]LA - by responsible org'!$D$14:$I$170,4,FALSE)</f>
        <v>1971</v>
      </c>
      <c r="Y123" s="24">
        <f>VLOOKUP($C123,'[2]LA - by responsible org'!$D$14:$I$170,5,FALSE)</f>
        <v>152</v>
      </c>
      <c r="Z123" s="24">
        <f>VLOOKUP($C123,'[2]LA - by responsible org'!$D$14:$I$170,6,FALSE)</f>
        <v>3810</v>
      </c>
      <c r="AA123" s="24">
        <f>VLOOKUP($C123,'[3]LA - by responsible org'!$D$14:$I$170,3,FALSE)</f>
        <v>2025</v>
      </c>
      <c r="AB123" s="24">
        <f>VLOOKUP($C123,'[3]LA - by responsible org'!$D$14:$I$170,4,FALSE)</f>
        <v>1833</v>
      </c>
      <c r="AC123" s="24">
        <f>VLOOKUP($C123,'[3]LA - by responsible org'!$D$14:$I$170,5,FALSE)</f>
        <v>144</v>
      </c>
      <c r="AD123" s="24">
        <f>VLOOKUP($C123,'[3]LA - by responsible org'!$D$14:$I$170,6,FALSE)</f>
        <v>4002</v>
      </c>
      <c r="AE123" s="24">
        <f>VLOOKUP($C123,'[4]LA - by responsible org'!$D$14:$I$170,3,FALSE)</f>
        <v>1899</v>
      </c>
      <c r="AF123" s="24">
        <f>VLOOKUP($C123,'[4]LA - by responsible org'!$D$14:$I$170,4,FALSE)</f>
        <v>2037</v>
      </c>
      <c r="AG123" s="24">
        <f>VLOOKUP($C123,'[4]LA - by responsible org'!$D$14:$I$170,5,FALSE)</f>
        <v>131</v>
      </c>
      <c r="AH123" s="24">
        <f>VLOOKUP($C123,'[4]LA - by responsible org'!$D$14:$I$170,6,FALSE)</f>
        <v>4067</v>
      </c>
      <c r="AI123" s="24">
        <f>VLOOKUP($C123,'[5]LA - by responsible org'!$D$14:$I$170,3,FALSE)</f>
        <v>1782</v>
      </c>
      <c r="AJ123" s="24">
        <f>VLOOKUP($C123,'[5]LA - by responsible org'!$D$14:$I$170,4,FALSE)</f>
        <v>1867</v>
      </c>
      <c r="AK123" s="24">
        <f>VLOOKUP($C123,'[5]LA - by responsible org'!$D$14:$I$170,5,FALSE)</f>
        <v>123</v>
      </c>
      <c r="AL123" s="24">
        <f>VLOOKUP($C123,'[5]LA - by responsible org'!$D$14:$I$170,6,FALSE)</f>
        <v>3772</v>
      </c>
      <c r="AM123" s="24">
        <f>VLOOKUP($C123,'[6]LA - by responsible org'!$D$14:$I$170,3,FALSE)</f>
        <v>1638</v>
      </c>
      <c r="AN123" s="24">
        <f>VLOOKUP($C123,'[6]LA - by responsible org'!$D$14:$I$170,4,FALSE)</f>
        <v>1680</v>
      </c>
      <c r="AO123" s="24">
        <f>VLOOKUP($C123,'[6]LA - by responsible org'!$D$14:$I$170,5,FALSE)</f>
        <v>81</v>
      </c>
      <c r="AP123" s="24">
        <f>VLOOKUP($C123,'[6]LA - by responsible org'!$D$14:$I$170,6,FALSE)</f>
        <v>3399</v>
      </c>
      <c r="AQ123" s="5">
        <v>1630</v>
      </c>
      <c r="AR123" s="22">
        <v>1808</v>
      </c>
      <c r="AS123" s="22">
        <v>97</v>
      </c>
      <c r="AT123" s="5">
        <v>3535</v>
      </c>
      <c r="AU123">
        <f>VLOOKUP($C123,'[12]LA - by responsible org'!$D$17:$I$170,3,FALSE)</f>
        <v>1939</v>
      </c>
      <c r="AV123">
        <f>VLOOKUP($C123,'[12]LA - by responsible org'!$D$17:$I$170,4,FALSE)</f>
        <v>1839</v>
      </c>
      <c r="AW123">
        <f>VLOOKUP($C123,'[12]LA - by responsible org'!$D$17:$I$170,5,FALSE)</f>
        <v>101</v>
      </c>
      <c r="AX123">
        <f>VLOOKUP($C123,'[12]LA - by responsible org'!$D$17:$I$170,6,FALSE)</f>
        <v>3879</v>
      </c>
      <c r="AY123">
        <f>VLOOKUP($B123,'[13]LA - by responsible org'!$C$17:$I$170,4,FALSE)</f>
        <v>1774</v>
      </c>
      <c r="AZ123">
        <f>VLOOKUP($B123,'[13]LA - by responsible org'!$C$17:$I$170,5,FALSE)</f>
        <v>1740</v>
      </c>
      <c r="BA123">
        <f>VLOOKUP($B123,'[13]LA - by responsible org'!$C$17:$I$170,6,FALSE)</f>
        <v>141</v>
      </c>
      <c r="BB123">
        <f>VLOOKUP($B123,'[13]LA - by responsible org'!$C$17:$I$170,7,FALSE)</f>
        <v>3655</v>
      </c>
      <c r="BC123">
        <f>VLOOKUP($B123,'[14]LA - by responsible org'!$C$17:$I$170,4,FALSE)</f>
        <v>1909</v>
      </c>
      <c r="BD123">
        <f>VLOOKUP($B123,'[14]LA - by responsible org'!$C$17:$I$170,5,FALSE)</f>
        <v>1584</v>
      </c>
      <c r="BE123">
        <f>VLOOKUP($B123,'[14]LA - by responsible org'!$C$17:$I$170,6,FALSE)</f>
        <v>188</v>
      </c>
      <c r="BF123">
        <f>VLOOKUP($B123,'[14]LA - by responsible org'!$C$17:$I$170,7,FALSE)</f>
        <v>3681</v>
      </c>
    </row>
    <row r="124" spans="1:58" ht="15">
      <c r="A124" s="14" t="s">
        <v>209</v>
      </c>
      <c r="B124" s="14" t="s">
        <v>261</v>
      </c>
      <c r="C124" s="4" t="s">
        <v>262</v>
      </c>
      <c r="D124" s="4" t="s">
        <v>263</v>
      </c>
      <c r="E124" s="24" t="str">
        <f t="shared" si="1"/>
        <v>E08000007</v>
      </c>
      <c r="F124" s="25">
        <f>VLOOKUP(B124,'[7]FullDashboard'!$C$4:$I$156,7,FALSE)</f>
        <v>228200</v>
      </c>
      <c r="G124" s="24">
        <f>VLOOKUP($B124,'[8]LA - by responsible org'!$C$17:$I$170,4,FALSE)</f>
        <v>881</v>
      </c>
      <c r="H124" s="24">
        <f>VLOOKUP($B124,'[8]LA - by responsible org'!$C$17:$I$170,5,FALSE)</f>
        <v>958</v>
      </c>
      <c r="I124" s="24">
        <f>VLOOKUP($B124,'[8]LA - by responsible org'!$C$17:$I$170,6,FALSE)</f>
        <v>346</v>
      </c>
      <c r="J124" s="24">
        <f>VLOOKUP($B124,'[8]LA - by responsible org'!$C$17:$I$170,7,FALSE)</f>
        <v>2185</v>
      </c>
      <c r="K124" s="24">
        <f>VLOOKUP($B124,'[9]LA - by responsible org'!$C$17:$I$170,4,FALSE)</f>
        <v>698</v>
      </c>
      <c r="L124" s="24">
        <f>VLOOKUP($B124,'[9]LA - by responsible org'!$C$17:$I$170,5,FALSE)</f>
        <v>973</v>
      </c>
      <c r="M124" s="24">
        <f>VLOOKUP($B124,'[9]LA - by responsible org'!$C$17:$I$170,6,FALSE)</f>
        <v>330</v>
      </c>
      <c r="N124" s="24">
        <f>VLOOKUP($B124,'[9]LA - by responsible org'!$C$17:$I$170,7,FALSE)</f>
        <v>2001</v>
      </c>
      <c r="O124" s="24">
        <f>VLOOKUP($B124,'[10]LA - by responsible org'!$C$17:$I$170,4,FALSE)</f>
        <v>601</v>
      </c>
      <c r="P124" s="24">
        <f>VLOOKUP($B124,'[10]LA - by responsible org'!$C$17:$I$170,5,FALSE)</f>
        <v>994</v>
      </c>
      <c r="Q124" s="24">
        <f>VLOOKUP($B124,'[10]LA - by responsible org'!$C$17:$I$170,6,FALSE)</f>
        <v>289</v>
      </c>
      <c r="R124" s="24">
        <f>VLOOKUP($B124,'[10]LA - by responsible org'!$C$17:$I$170,7,FALSE)</f>
        <v>1884</v>
      </c>
      <c r="S124" s="24">
        <f>VLOOKUP($B124,'[11]LA - by responsible org'!$C$17:$I$170,4,FALSE)</f>
        <v>772</v>
      </c>
      <c r="T124" s="24">
        <f>VLOOKUP($B124,'[11]LA - by responsible org'!$C$17:$I$170,5,FALSE)</f>
        <v>910</v>
      </c>
      <c r="U124" s="24">
        <f>VLOOKUP($B124,'[11]LA - by responsible org'!$C$17:$I$170,6,FALSE)</f>
        <v>276</v>
      </c>
      <c r="V124" s="24">
        <f>VLOOKUP($B124,'[11]LA - by responsible org'!$C$17:$I$170,7,FALSE)</f>
        <v>1958</v>
      </c>
      <c r="W124" s="24">
        <f>VLOOKUP($C124,'[2]LA - by responsible org'!$D$14:$I$170,3,FALSE)</f>
        <v>542</v>
      </c>
      <c r="X124" s="24">
        <f>VLOOKUP($C124,'[2]LA - by responsible org'!$D$14:$I$170,4,FALSE)</f>
        <v>1064</v>
      </c>
      <c r="Y124" s="24">
        <f>VLOOKUP($C124,'[2]LA - by responsible org'!$D$14:$I$170,5,FALSE)</f>
        <v>122</v>
      </c>
      <c r="Z124" s="24">
        <f>VLOOKUP($C124,'[2]LA - by responsible org'!$D$14:$I$170,6,FALSE)</f>
        <v>1728</v>
      </c>
      <c r="AA124" s="24">
        <f>VLOOKUP($C124,'[3]LA - by responsible org'!$D$14:$I$170,3,FALSE)</f>
        <v>216</v>
      </c>
      <c r="AB124" s="24">
        <f>VLOOKUP($C124,'[3]LA - by responsible org'!$D$14:$I$170,4,FALSE)</f>
        <v>580</v>
      </c>
      <c r="AC124" s="24">
        <f>VLOOKUP($C124,'[3]LA - by responsible org'!$D$14:$I$170,5,FALSE)</f>
        <v>64</v>
      </c>
      <c r="AD124" s="24">
        <f>VLOOKUP($C124,'[3]LA - by responsible org'!$D$14:$I$170,6,FALSE)</f>
        <v>860</v>
      </c>
      <c r="AE124" s="24">
        <f>VLOOKUP($C124,'[4]LA - by responsible org'!$D$14:$I$170,3,FALSE)</f>
        <v>213</v>
      </c>
      <c r="AF124" s="24">
        <f>VLOOKUP($C124,'[4]LA - by responsible org'!$D$14:$I$170,4,FALSE)</f>
        <v>600</v>
      </c>
      <c r="AG124" s="24">
        <f>VLOOKUP($C124,'[4]LA - by responsible org'!$D$14:$I$170,5,FALSE)</f>
        <v>46</v>
      </c>
      <c r="AH124" s="24">
        <f>VLOOKUP($C124,'[4]LA - by responsible org'!$D$14:$I$170,6,FALSE)</f>
        <v>859</v>
      </c>
      <c r="AI124" s="24">
        <f>VLOOKUP($C124,'[5]LA - by responsible org'!$D$14:$I$170,3,FALSE)</f>
        <v>266</v>
      </c>
      <c r="AJ124" s="24">
        <f>VLOOKUP($C124,'[5]LA - by responsible org'!$D$14:$I$170,4,FALSE)</f>
        <v>687</v>
      </c>
      <c r="AK124" s="24">
        <f>VLOOKUP($C124,'[5]LA - by responsible org'!$D$14:$I$170,5,FALSE)</f>
        <v>49</v>
      </c>
      <c r="AL124" s="24">
        <f>VLOOKUP($C124,'[5]LA - by responsible org'!$D$14:$I$170,6,FALSE)</f>
        <v>1002</v>
      </c>
      <c r="AM124" s="24">
        <f>VLOOKUP($C124,'[6]LA - by responsible org'!$D$14:$I$170,3,FALSE)</f>
        <v>352</v>
      </c>
      <c r="AN124" s="24">
        <f>VLOOKUP($C124,'[6]LA - by responsible org'!$D$14:$I$170,4,FALSE)</f>
        <v>767</v>
      </c>
      <c r="AO124" s="24">
        <f>VLOOKUP($C124,'[6]LA - by responsible org'!$D$14:$I$170,5,FALSE)</f>
        <v>23</v>
      </c>
      <c r="AP124" s="24">
        <f>VLOOKUP($C124,'[6]LA - by responsible org'!$D$14:$I$170,6,FALSE)</f>
        <v>1142</v>
      </c>
      <c r="AQ124" s="5">
        <v>328</v>
      </c>
      <c r="AR124" s="22">
        <v>711</v>
      </c>
      <c r="AS124" s="22">
        <v>39</v>
      </c>
      <c r="AT124" s="5">
        <v>1078</v>
      </c>
      <c r="AU124">
        <f>VLOOKUP($C124,'[12]LA - by responsible org'!$D$17:$I$170,3,FALSE)</f>
        <v>489</v>
      </c>
      <c r="AV124">
        <f>VLOOKUP($C124,'[12]LA - by responsible org'!$D$17:$I$170,4,FALSE)</f>
        <v>774</v>
      </c>
      <c r="AW124">
        <f>VLOOKUP($C124,'[12]LA - by responsible org'!$D$17:$I$170,5,FALSE)</f>
        <v>62</v>
      </c>
      <c r="AX124">
        <f>VLOOKUP($C124,'[12]LA - by responsible org'!$D$17:$I$170,6,FALSE)</f>
        <v>1325</v>
      </c>
      <c r="AY124">
        <f>VLOOKUP($B124,'[13]LA - by responsible org'!$C$17:$I$170,4,FALSE)</f>
        <v>473</v>
      </c>
      <c r="AZ124">
        <f>VLOOKUP($B124,'[13]LA - by responsible org'!$C$17:$I$170,5,FALSE)</f>
        <v>602</v>
      </c>
      <c r="BA124">
        <f>VLOOKUP($B124,'[13]LA - by responsible org'!$C$17:$I$170,6,FALSE)</f>
        <v>49</v>
      </c>
      <c r="BB124">
        <f>VLOOKUP($B124,'[13]LA - by responsible org'!$C$17:$I$170,7,FALSE)</f>
        <v>1124</v>
      </c>
      <c r="BC124">
        <f>VLOOKUP($B124,'[14]LA - by responsible org'!$C$17:$I$170,4,FALSE)</f>
        <v>315</v>
      </c>
      <c r="BD124">
        <f>VLOOKUP($B124,'[14]LA - by responsible org'!$C$17:$I$170,5,FALSE)</f>
        <v>601</v>
      </c>
      <c r="BE124">
        <f>VLOOKUP($B124,'[14]LA - by responsible org'!$C$17:$I$170,6,FALSE)</f>
        <v>33</v>
      </c>
      <c r="BF124">
        <f>VLOOKUP($B124,'[14]LA - by responsible org'!$C$17:$I$170,7,FALSE)</f>
        <v>949</v>
      </c>
    </row>
    <row r="125" spans="1:58" ht="15">
      <c r="A125" s="14" t="s">
        <v>172</v>
      </c>
      <c r="B125" s="14" t="s">
        <v>203</v>
      </c>
      <c r="C125" s="4" t="s">
        <v>204</v>
      </c>
      <c r="D125" s="4" t="s">
        <v>205</v>
      </c>
      <c r="E125" s="24" t="str">
        <f t="shared" si="1"/>
        <v>E06000004</v>
      </c>
      <c r="F125" s="25">
        <f>VLOOKUP(B125,'[7]FullDashboard'!$C$4:$I$156,7,FALSE)</f>
        <v>152700</v>
      </c>
      <c r="G125" s="24">
        <f>VLOOKUP($B125,'[8]LA - by responsible org'!$C$17:$I$170,4,FALSE)</f>
        <v>157</v>
      </c>
      <c r="H125" s="24">
        <f>VLOOKUP($B125,'[8]LA - by responsible org'!$C$17:$I$170,5,FALSE)</f>
        <v>278</v>
      </c>
      <c r="I125" s="24">
        <f>VLOOKUP($B125,'[8]LA - by responsible org'!$C$17:$I$170,6,FALSE)</f>
        <v>64</v>
      </c>
      <c r="J125" s="24">
        <f>VLOOKUP($B125,'[8]LA - by responsible org'!$C$17:$I$170,7,FALSE)</f>
        <v>499</v>
      </c>
      <c r="K125" s="24">
        <f>VLOOKUP($B125,'[9]LA - by responsible org'!$C$17:$I$170,4,FALSE)</f>
        <v>228</v>
      </c>
      <c r="L125" s="24">
        <f>VLOOKUP($B125,'[9]LA - by responsible org'!$C$17:$I$170,5,FALSE)</f>
        <v>311</v>
      </c>
      <c r="M125" s="24">
        <f>VLOOKUP($B125,'[9]LA - by responsible org'!$C$17:$I$170,6,FALSE)</f>
        <v>17</v>
      </c>
      <c r="N125" s="24">
        <f>VLOOKUP($B125,'[9]LA - by responsible org'!$C$17:$I$170,7,FALSE)</f>
        <v>556</v>
      </c>
      <c r="O125" s="24">
        <f>VLOOKUP($B125,'[10]LA - by responsible org'!$C$17:$I$170,4,FALSE)</f>
        <v>198</v>
      </c>
      <c r="P125" s="24">
        <f>VLOOKUP($B125,'[10]LA - by responsible org'!$C$17:$I$170,5,FALSE)</f>
        <v>146</v>
      </c>
      <c r="Q125" s="24">
        <f>VLOOKUP($B125,'[10]LA - by responsible org'!$C$17:$I$170,6,FALSE)</f>
        <v>0</v>
      </c>
      <c r="R125" s="24">
        <f>VLOOKUP($B125,'[10]LA - by responsible org'!$C$17:$I$170,7,FALSE)</f>
        <v>344</v>
      </c>
      <c r="S125" s="24">
        <f>VLOOKUP($B125,'[11]LA - by responsible org'!$C$17:$I$170,4,FALSE)</f>
        <v>315</v>
      </c>
      <c r="T125" s="24">
        <f>VLOOKUP($B125,'[11]LA - by responsible org'!$C$17:$I$170,5,FALSE)</f>
        <v>29</v>
      </c>
      <c r="U125" s="24">
        <f>VLOOKUP($B125,'[11]LA - by responsible org'!$C$17:$I$170,6,FALSE)</f>
        <v>0</v>
      </c>
      <c r="V125" s="24">
        <f>VLOOKUP($B125,'[11]LA - by responsible org'!$C$17:$I$170,7,FALSE)</f>
        <v>344</v>
      </c>
      <c r="W125" s="24">
        <f>VLOOKUP($C125,'[2]LA - by responsible org'!$D$14:$I$170,3,FALSE)</f>
        <v>192</v>
      </c>
      <c r="X125" s="24">
        <f>VLOOKUP($C125,'[2]LA - by responsible org'!$D$14:$I$170,4,FALSE)</f>
        <v>24</v>
      </c>
      <c r="Y125" s="24">
        <f>VLOOKUP($C125,'[2]LA - by responsible org'!$D$14:$I$170,5,FALSE)</f>
        <v>0</v>
      </c>
      <c r="Z125" s="24">
        <f>VLOOKUP($C125,'[2]LA - by responsible org'!$D$14:$I$170,6,FALSE)</f>
        <v>216</v>
      </c>
      <c r="AA125" s="24">
        <f>VLOOKUP($C125,'[3]LA - by responsible org'!$D$14:$I$170,3,FALSE)</f>
        <v>326</v>
      </c>
      <c r="AB125" s="24">
        <f>VLOOKUP($C125,'[3]LA - by responsible org'!$D$14:$I$170,4,FALSE)</f>
        <v>38</v>
      </c>
      <c r="AC125" s="24">
        <f>VLOOKUP($C125,'[3]LA - by responsible org'!$D$14:$I$170,5,FALSE)</f>
        <v>0</v>
      </c>
      <c r="AD125" s="24">
        <f>VLOOKUP($C125,'[3]LA - by responsible org'!$D$14:$I$170,6,FALSE)</f>
        <v>364</v>
      </c>
      <c r="AE125" s="24">
        <f>VLOOKUP($C125,'[4]LA - by responsible org'!$D$14:$I$170,3,FALSE)</f>
        <v>370</v>
      </c>
      <c r="AF125" s="24">
        <f>VLOOKUP($C125,'[4]LA - by responsible org'!$D$14:$I$170,4,FALSE)</f>
        <v>51</v>
      </c>
      <c r="AG125" s="24">
        <f>VLOOKUP($C125,'[4]LA - by responsible org'!$D$14:$I$170,5,FALSE)</f>
        <v>4</v>
      </c>
      <c r="AH125" s="24">
        <f>VLOOKUP($C125,'[4]LA - by responsible org'!$D$14:$I$170,6,FALSE)</f>
        <v>425</v>
      </c>
      <c r="AI125" s="24">
        <f>VLOOKUP($C125,'[5]LA - by responsible org'!$D$14:$I$170,3,FALSE)</f>
        <v>382</v>
      </c>
      <c r="AJ125" s="24">
        <f>VLOOKUP($C125,'[5]LA - by responsible org'!$D$14:$I$170,4,FALSE)</f>
        <v>50</v>
      </c>
      <c r="AK125" s="24">
        <f>VLOOKUP($C125,'[5]LA - by responsible org'!$D$14:$I$170,5,FALSE)</f>
        <v>0</v>
      </c>
      <c r="AL125" s="24">
        <f>VLOOKUP($C125,'[5]LA - by responsible org'!$D$14:$I$170,6,FALSE)</f>
        <v>432</v>
      </c>
      <c r="AM125" s="24">
        <f>VLOOKUP($C125,'[6]LA - by responsible org'!$D$14:$I$170,3,FALSE)</f>
        <v>285</v>
      </c>
      <c r="AN125" s="24">
        <f>VLOOKUP($C125,'[6]LA - by responsible org'!$D$14:$I$170,4,FALSE)</f>
        <v>31</v>
      </c>
      <c r="AO125" s="24">
        <f>VLOOKUP($C125,'[6]LA - by responsible org'!$D$14:$I$170,5,FALSE)</f>
        <v>0</v>
      </c>
      <c r="AP125" s="24">
        <f>VLOOKUP($C125,'[6]LA - by responsible org'!$D$14:$I$170,6,FALSE)</f>
        <v>316</v>
      </c>
      <c r="AQ125" s="5">
        <v>244</v>
      </c>
      <c r="AR125" s="22">
        <v>16</v>
      </c>
      <c r="AS125" s="22">
        <v>1</v>
      </c>
      <c r="AT125" s="5">
        <v>261</v>
      </c>
      <c r="AU125">
        <f>VLOOKUP($C125,'[12]LA - by responsible org'!$D$17:$I$170,3,FALSE)</f>
        <v>238</v>
      </c>
      <c r="AV125">
        <f>VLOOKUP($C125,'[12]LA - by responsible org'!$D$17:$I$170,4,FALSE)</f>
        <v>35</v>
      </c>
      <c r="AW125">
        <f>VLOOKUP($C125,'[12]LA - by responsible org'!$D$17:$I$170,5,FALSE)</f>
        <v>0</v>
      </c>
      <c r="AX125">
        <f>VLOOKUP($C125,'[12]LA - by responsible org'!$D$17:$I$170,6,FALSE)</f>
        <v>273</v>
      </c>
      <c r="AY125">
        <f>VLOOKUP($B125,'[13]LA - by responsible org'!$C$17:$I$170,4,FALSE)</f>
        <v>296</v>
      </c>
      <c r="AZ125">
        <f>VLOOKUP($B125,'[13]LA - by responsible org'!$C$17:$I$170,5,FALSE)</f>
        <v>35</v>
      </c>
      <c r="BA125">
        <f>VLOOKUP($B125,'[13]LA - by responsible org'!$C$17:$I$170,6,FALSE)</f>
        <v>0</v>
      </c>
      <c r="BB125">
        <f>VLOOKUP($B125,'[13]LA - by responsible org'!$C$17:$I$170,7,FALSE)</f>
        <v>331</v>
      </c>
      <c r="BC125">
        <f>VLOOKUP($B125,'[14]LA - by responsible org'!$C$17:$I$170,4,FALSE)</f>
        <v>298</v>
      </c>
      <c r="BD125">
        <f>VLOOKUP($B125,'[14]LA - by responsible org'!$C$17:$I$170,5,FALSE)</f>
        <v>16</v>
      </c>
      <c r="BE125">
        <f>VLOOKUP($B125,'[14]LA - by responsible org'!$C$17:$I$170,6,FALSE)</f>
        <v>0</v>
      </c>
      <c r="BF125">
        <f>VLOOKUP($B125,'[14]LA - by responsible org'!$C$17:$I$170,7,FALSE)</f>
        <v>314</v>
      </c>
    </row>
    <row r="126" spans="1:58" ht="15">
      <c r="A126" s="14" t="s">
        <v>383</v>
      </c>
      <c r="B126" s="14" t="s">
        <v>408</v>
      </c>
      <c r="C126" s="4" t="s">
        <v>409</v>
      </c>
      <c r="D126" s="4" t="s">
        <v>410</v>
      </c>
      <c r="E126" s="24" t="str">
        <f t="shared" si="1"/>
        <v>E06000021</v>
      </c>
      <c r="F126" s="25">
        <f>VLOOKUP(B126,'[7]FullDashboard'!$C$4:$I$156,7,FALSE)</f>
        <v>196500</v>
      </c>
      <c r="G126" s="24">
        <f>VLOOKUP($B126,'[8]LA - by responsible org'!$C$17:$I$170,4,FALSE)</f>
        <v>1046</v>
      </c>
      <c r="H126" s="24">
        <f>VLOOKUP($B126,'[8]LA - by responsible org'!$C$17:$I$170,5,FALSE)</f>
        <v>667</v>
      </c>
      <c r="I126" s="24">
        <f>VLOOKUP($B126,'[8]LA - by responsible org'!$C$17:$I$170,6,FALSE)</f>
        <v>507</v>
      </c>
      <c r="J126" s="24">
        <f>VLOOKUP($B126,'[8]LA - by responsible org'!$C$17:$I$170,7,FALSE)</f>
        <v>2220</v>
      </c>
      <c r="K126" s="24">
        <f>VLOOKUP($B126,'[9]LA - by responsible org'!$C$17:$I$170,4,FALSE)</f>
        <v>870</v>
      </c>
      <c r="L126" s="24">
        <f>VLOOKUP($B126,'[9]LA - by responsible org'!$C$17:$I$170,5,FALSE)</f>
        <v>519</v>
      </c>
      <c r="M126" s="24">
        <f>VLOOKUP($B126,'[9]LA - by responsible org'!$C$17:$I$170,6,FALSE)</f>
        <v>409</v>
      </c>
      <c r="N126" s="24">
        <f>VLOOKUP($B126,'[9]LA - by responsible org'!$C$17:$I$170,7,FALSE)</f>
        <v>1798</v>
      </c>
      <c r="O126" s="24">
        <f>VLOOKUP($B126,'[10]LA - by responsible org'!$C$17:$I$170,4,FALSE)</f>
        <v>912</v>
      </c>
      <c r="P126" s="24">
        <f>VLOOKUP($B126,'[10]LA - by responsible org'!$C$17:$I$170,5,FALSE)</f>
        <v>228</v>
      </c>
      <c r="Q126" s="24">
        <f>VLOOKUP($B126,'[10]LA - by responsible org'!$C$17:$I$170,6,FALSE)</f>
        <v>225</v>
      </c>
      <c r="R126" s="24">
        <f>VLOOKUP($B126,'[10]LA - by responsible org'!$C$17:$I$170,7,FALSE)</f>
        <v>1365</v>
      </c>
      <c r="S126" s="24">
        <f>VLOOKUP($B126,'[11]LA - by responsible org'!$C$17:$I$170,4,FALSE)</f>
        <v>1163</v>
      </c>
      <c r="T126" s="24">
        <f>VLOOKUP($B126,'[11]LA - by responsible org'!$C$17:$I$170,5,FALSE)</f>
        <v>295</v>
      </c>
      <c r="U126" s="24">
        <f>VLOOKUP($B126,'[11]LA - by responsible org'!$C$17:$I$170,6,FALSE)</f>
        <v>48</v>
      </c>
      <c r="V126" s="24">
        <f>VLOOKUP($B126,'[11]LA - by responsible org'!$C$17:$I$170,7,FALSE)</f>
        <v>1506</v>
      </c>
      <c r="W126" s="24">
        <f>VLOOKUP($C126,'[2]LA - by responsible org'!$D$14:$I$170,3,FALSE)</f>
        <v>1762</v>
      </c>
      <c r="X126" s="24">
        <f>VLOOKUP($C126,'[2]LA - by responsible org'!$D$14:$I$170,4,FALSE)</f>
        <v>401</v>
      </c>
      <c r="Y126" s="24">
        <f>VLOOKUP($C126,'[2]LA - by responsible org'!$D$14:$I$170,5,FALSE)</f>
        <v>82</v>
      </c>
      <c r="Z126" s="24">
        <f>VLOOKUP($C126,'[2]LA - by responsible org'!$D$14:$I$170,6,FALSE)</f>
        <v>2245</v>
      </c>
      <c r="AA126" s="24">
        <f>VLOOKUP($C126,'[3]LA - by responsible org'!$D$14:$I$170,3,FALSE)</f>
        <v>1486</v>
      </c>
      <c r="AB126" s="24">
        <f>VLOOKUP($C126,'[3]LA - by responsible org'!$D$14:$I$170,4,FALSE)</f>
        <v>336</v>
      </c>
      <c r="AC126" s="24">
        <f>VLOOKUP($C126,'[3]LA - by responsible org'!$D$14:$I$170,5,FALSE)</f>
        <v>90</v>
      </c>
      <c r="AD126" s="24">
        <f>VLOOKUP($C126,'[3]LA - by responsible org'!$D$14:$I$170,6,FALSE)</f>
        <v>1912</v>
      </c>
      <c r="AE126" s="24">
        <f>VLOOKUP($C126,'[4]LA - by responsible org'!$D$14:$I$170,3,FALSE)</f>
        <v>1306</v>
      </c>
      <c r="AF126" s="24">
        <f>VLOOKUP($C126,'[4]LA - by responsible org'!$D$14:$I$170,4,FALSE)</f>
        <v>185</v>
      </c>
      <c r="AG126" s="24">
        <f>VLOOKUP($C126,'[4]LA - by responsible org'!$D$14:$I$170,5,FALSE)</f>
        <v>24</v>
      </c>
      <c r="AH126" s="24">
        <f>VLOOKUP($C126,'[4]LA - by responsible org'!$D$14:$I$170,6,FALSE)</f>
        <v>1515</v>
      </c>
      <c r="AI126" s="24">
        <f>VLOOKUP($C126,'[5]LA - by responsible org'!$D$14:$I$170,3,FALSE)</f>
        <v>1392</v>
      </c>
      <c r="AJ126" s="24">
        <f>VLOOKUP($C126,'[5]LA - by responsible org'!$D$14:$I$170,4,FALSE)</f>
        <v>291</v>
      </c>
      <c r="AK126" s="24">
        <f>VLOOKUP($C126,'[5]LA - by responsible org'!$D$14:$I$170,5,FALSE)</f>
        <v>79</v>
      </c>
      <c r="AL126" s="24">
        <f>VLOOKUP($C126,'[5]LA - by responsible org'!$D$14:$I$170,6,FALSE)</f>
        <v>1762</v>
      </c>
      <c r="AM126" s="24">
        <f>VLOOKUP($C126,'[6]LA - by responsible org'!$D$14:$I$170,3,FALSE)</f>
        <v>1342</v>
      </c>
      <c r="AN126" s="24">
        <f>VLOOKUP($C126,'[6]LA - by responsible org'!$D$14:$I$170,4,FALSE)</f>
        <v>488</v>
      </c>
      <c r="AO126" s="24">
        <f>VLOOKUP($C126,'[6]LA - by responsible org'!$D$14:$I$170,5,FALSE)</f>
        <v>118</v>
      </c>
      <c r="AP126" s="24">
        <f>VLOOKUP($C126,'[6]LA - by responsible org'!$D$14:$I$170,6,FALSE)</f>
        <v>1948</v>
      </c>
      <c r="AQ126" s="5">
        <v>1726</v>
      </c>
      <c r="AR126" s="22">
        <v>459</v>
      </c>
      <c r="AS126" s="22">
        <v>90</v>
      </c>
      <c r="AT126" s="5">
        <v>2275</v>
      </c>
      <c r="AU126">
        <f>VLOOKUP($C126,'[12]LA - by responsible org'!$D$17:$I$170,3,FALSE)</f>
        <v>1528</v>
      </c>
      <c r="AV126">
        <f>VLOOKUP($C126,'[12]LA - by responsible org'!$D$17:$I$170,4,FALSE)</f>
        <v>287</v>
      </c>
      <c r="AW126">
        <f>VLOOKUP($C126,'[12]LA - by responsible org'!$D$17:$I$170,5,FALSE)</f>
        <v>69</v>
      </c>
      <c r="AX126">
        <f>VLOOKUP($C126,'[12]LA - by responsible org'!$D$17:$I$170,6,FALSE)</f>
        <v>1884</v>
      </c>
      <c r="AY126">
        <f>VLOOKUP($B126,'[13]LA - by responsible org'!$C$17:$I$170,4,FALSE)</f>
        <v>1136</v>
      </c>
      <c r="AZ126">
        <f>VLOOKUP($B126,'[13]LA - by responsible org'!$C$17:$I$170,5,FALSE)</f>
        <v>110</v>
      </c>
      <c r="BA126">
        <f>VLOOKUP($B126,'[13]LA - by responsible org'!$C$17:$I$170,6,FALSE)</f>
        <v>65</v>
      </c>
      <c r="BB126">
        <f>VLOOKUP($B126,'[13]LA - by responsible org'!$C$17:$I$170,7,FALSE)</f>
        <v>1311</v>
      </c>
      <c r="BC126">
        <f>VLOOKUP($B126,'[14]LA - by responsible org'!$C$17:$I$170,4,FALSE)</f>
        <v>1330</v>
      </c>
      <c r="BD126">
        <f>VLOOKUP($B126,'[14]LA - by responsible org'!$C$17:$I$170,5,FALSE)</f>
        <v>313</v>
      </c>
      <c r="BE126">
        <f>VLOOKUP($B126,'[14]LA - by responsible org'!$C$17:$I$170,6,FALSE)</f>
        <v>12</v>
      </c>
      <c r="BF126">
        <f>VLOOKUP($B126,'[14]LA - by responsible org'!$C$17:$I$170,7,FALSE)</f>
        <v>1655</v>
      </c>
    </row>
    <row r="127" spans="1:58" ht="15">
      <c r="A127" s="14" t="s">
        <v>38</v>
      </c>
      <c r="B127" s="14" t="s">
        <v>66</v>
      </c>
      <c r="C127" s="4" t="s">
        <v>67</v>
      </c>
      <c r="D127" s="4" t="s">
        <v>68</v>
      </c>
      <c r="E127" s="24" t="str">
        <f t="shared" si="1"/>
        <v>E10000029</v>
      </c>
      <c r="F127" s="25">
        <f>VLOOKUP(B127,'[7]FullDashboard'!$C$4:$I$156,7,FALSE)</f>
        <v>593100</v>
      </c>
      <c r="G127" s="24">
        <f>VLOOKUP($B127,'[8]LA - by responsible org'!$C$17:$I$170,4,FALSE)</f>
        <v>1874</v>
      </c>
      <c r="H127" s="24">
        <f>VLOOKUP($B127,'[8]LA - by responsible org'!$C$17:$I$170,5,FALSE)</f>
        <v>1749</v>
      </c>
      <c r="I127" s="24">
        <f>VLOOKUP($B127,'[8]LA - by responsible org'!$C$17:$I$170,6,FALSE)</f>
        <v>77</v>
      </c>
      <c r="J127" s="24">
        <f>VLOOKUP($B127,'[8]LA - by responsible org'!$C$17:$I$170,7,FALSE)</f>
        <v>3700</v>
      </c>
      <c r="K127" s="24">
        <f>VLOOKUP($B127,'[9]LA - by responsible org'!$C$17:$I$170,4,FALSE)</f>
        <v>1667</v>
      </c>
      <c r="L127" s="24">
        <f>VLOOKUP($B127,'[9]LA - by responsible org'!$C$17:$I$170,5,FALSE)</f>
        <v>1926</v>
      </c>
      <c r="M127" s="24">
        <f>VLOOKUP($B127,'[9]LA - by responsible org'!$C$17:$I$170,6,FALSE)</f>
        <v>51</v>
      </c>
      <c r="N127" s="24">
        <f>VLOOKUP($B127,'[9]LA - by responsible org'!$C$17:$I$170,7,FALSE)</f>
        <v>3644</v>
      </c>
      <c r="O127" s="24">
        <f>VLOOKUP($B127,'[10]LA - by responsible org'!$C$17:$I$170,4,FALSE)</f>
        <v>1572</v>
      </c>
      <c r="P127" s="24">
        <f>VLOOKUP($B127,'[10]LA - by responsible org'!$C$17:$I$170,5,FALSE)</f>
        <v>2015</v>
      </c>
      <c r="Q127" s="24">
        <f>VLOOKUP($B127,'[10]LA - by responsible org'!$C$17:$I$170,6,FALSE)</f>
        <v>90</v>
      </c>
      <c r="R127" s="24">
        <f>VLOOKUP($B127,'[10]LA - by responsible org'!$C$17:$I$170,7,FALSE)</f>
        <v>3677</v>
      </c>
      <c r="S127" s="24">
        <f>VLOOKUP($B127,'[11]LA - by responsible org'!$C$17:$I$170,4,FALSE)</f>
        <v>1439</v>
      </c>
      <c r="T127" s="24">
        <f>VLOOKUP($B127,'[11]LA - by responsible org'!$C$17:$I$170,5,FALSE)</f>
        <v>1987</v>
      </c>
      <c r="U127" s="24">
        <f>VLOOKUP($B127,'[11]LA - by responsible org'!$C$17:$I$170,6,FALSE)</f>
        <v>118</v>
      </c>
      <c r="V127" s="24">
        <f>VLOOKUP($B127,'[11]LA - by responsible org'!$C$17:$I$170,7,FALSE)</f>
        <v>3544</v>
      </c>
      <c r="W127" s="24">
        <f>VLOOKUP($C127,'[2]LA - by responsible org'!$D$14:$I$170,3,FALSE)</f>
        <v>1306</v>
      </c>
      <c r="X127" s="24">
        <f>VLOOKUP($C127,'[2]LA - by responsible org'!$D$14:$I$170,4,FALSE)</f>
        <v>1420</v>
      </c>
      <c r="Y127" s="24">
        <f>VLOOKUP($C127,'[2]LA - by responsible org'!$D$14:$I$170,5,FALSE)</f>
        <v>84</v>
      </c>
      <c r="Z127" s="24">
        <f>VLOOKUP($C127,'[2]LA - by responsible org'!$D$14:$I$170,6,FALSE)</f>
        <v>2810</v>
      </c>
      <c r="AA127" s="24">
        <f>VLOOKUP($C127,'[3]LA - by responsible org'!$D$14:$I$170,3,FALSE)</f>
        <v>1236</v>
      </c>
      <c r="AB127" s="24">
        <f>VLOOKUP($C127,'[3]LA - by responsible org'!$D$14:$I$170,4,FALSE)</f>
        <v>1337</v>
      </c>
      <c r="AC127" s="24">
        <f>VLOOKUP($C127,'[3]LA - by responsible org'!$D$14:$I$170,5,FALSE)</f>
        <v>66</v>
      </c>
      <c r="AD127" s="24">
        <f>VLOOKUP($C127,'[3]LA - by responsible org'!$D$14:$I$170,6,FALSE)</f>
        <v>2639</v>
      </c>
      <c r="AE127" s="24">
        <f>VLOOKUP($C127,'[4]LA - by responsible org'!$D$14:$I$170,3,FALSE)</f>
        <v>1440</v>
      </c>
      <c r="AF127" s="24">
        <f>VLOOKUP($C127,'[4]LA - by responsible org'!$D$14:$I$170,4,FALSE)</f>
        <v>1125</v>
      </c>
      <c r="AG127" s="24">
        <f>VLOOKUP($C127,'[4]LA - by responsible org'!$D$14:$I$170,5,FALSE)</f>
        <v>234</v>
      </c>
      <c r="AH127" s="24">
        <f>VLOOKUP($C127,'[4]LA - by responsible org'!$D$14:$I$170,6,FALSE)</f>
        <v>2799</v>
      </c>
      <c r="AI127" s="24">
        <f>VLOOKUP($C127,'[5]LA - by responsible org'!$D$14:$I$170,3,FALSE)</f>
        <v>1368</v>
      </c>
      <c r="AJ127" s="24">
        <f>VLOOKUP($C127,'[5]LA - by responsible org'!$D$14:$I$170,4,FALSE)</f>
        <v>907</v>
      </c>
      <c r="AK127" s="24">
        <f>VLOOKUP($C127,'[5]LA - by responsible org'!$D$14:$I$170,5,FALSE)</f>
        <v>373</v>
      </c>
      <c r="AL127" s="24">
        <f>VLOOKUP($C127,'[5]LA - by responsible org'!$D$14:$I$170,6,FALSE)</f>
        <v>2648</v>
      </c>
      <c r="AM127" s="24">
        <f>VLOOKUP($C127,'[6]LA - by responsible org'!$D$14:$I$170,3,FALSE)</f>
        <v>1403</v>
      </c>
      <c r="AN127" s="24">
        <f>VLOOKUP($C127,'[6]LA - by responsible org'!$D$14:$I$170,4,FALSE)</f>
        <v>942</v>
      </c>
      <c r="AO127" s="24">
        <f>VLOOKUP($C127,'[6]LA - by responsible org'!$D$14:$I$170,5,FALSE)</f>
        <v>483</v>
      </c>
      <c r="AP127" s="24">
        <f>VLOOKUP($C127,'[6]LA - by responsible org'!$D$14:$I$170,6,FALSE)</f>
        <v>2828</v>
      </c>
      <c r="AQ127" s="5">
        <v>1081</v>
      </c>
      <c r="AR127" s="22">
        <v>1011</v>
      </c>
      <c r="AS127" s="22">
        <v>416</v>
      </c>
      <c r="AT127" s="5">
        <v>2508</v>
      </c>
      <c r="AU127">
        <f>VLOOKUP($C127,'[12]LA - by responsible org'!$D$17:$I$170,3,FALSE)</f>
        <v>1216</v>
      </c>
      <c r="AV127">
        <f>VLOOKUP($C127,'[12]LA - by responsible org'!$D$17:$I$170,4,FALSE)</f>
        <v>966</v>
      </c>
      <c r="AW127">
        <f>VLOOKUP($C127,'[12]LA - by responsible org'!$D$17:$I$170,5,FALSE)</f>
        <v>418</v>
      </c>
      <c r="AX127">
        <f>VLOOKUP($C127,'[12]LA - by responsible org'!$D$17:$I$170,6,FALSE)</f>
        <v>2600</v>
      </c>
      <c r="AY127">
        <f>VLOOKUP($B127,'[13]LA - by responsible org'!$C$17:$I$170,4,FALSE)</f>
        <v>1154</v>
      </c>
      <c r="AZ127">
        <f>VLOOKUP($B127,'[13]LA - by responsible org'!$C$17:$I$170,5,FALSE)</f>
        <v>1074</v>
      </c>
      <c r="BA127">
        <f>VLOOKUP($B127,'[13]LA - by responsible org'!$C$17:$I$170,6,FALSE)</f>
        <v>431</v>
      </c>
      <c r="BB127">
        <f>VLOOKUP($B127,'[13]LA - by responsible org'!$C$17:$I$170,7,FALSE)</f>
        <v>2659</v>
      </c>
      <c r="BC127">
        <f>VLOOKUP($B127,'[14]LA - by responsible org'!$C$17:$I$170,4,FALSE)</f>
        <v>1096</v>
      </c>
      <c r="BD127">
        <f>VLOOKUP($B127,'[14]LA - by responsible org'!$C$17:$I$170,5,FALSE)</f>
        <v>928</v>
      </c>
      <c r="BE127">
        <f>VLOOKUP($B127,'[14]LA - by responsible org'!$C$17:$I$170,6,FALSE)</f>
        <v>483</v>
      </c>
      <c r="BF127">
        <f>VLOOKUP($B127,'[14]LA - by responsible org'!$C$17:$I$170,7,FALSE)</f>
        <v>2507</v>
      </c>
    </row>
    <row r="128" spans="1:58" ht="15">
      <c r="A128" s="14" t="s">
        <v>172</v>
      </c>
      <c r="B128" s="14" t="s">
        <v>206</v>
      </c>
      <c r="C128" s="4" t="s">
        <v>207</v>
      </c>
      <c r="D128" s="4" t="s">
        <v>208</v>
      </c>
      <c r="E128" s="24" t="str">
        <f t="shared" si="1"/>
        <v>E08000024</v>
      </c>
      <c r="F128" s="25">
        <f>VLOOKUP(B128,'[7]FullDashboard'!$C$4:$I$156,7,FALSE)</f>
        <v>223700</v>
      </c>
      <c r="G128" s="24">
        <f>VLOOKUP($B128,'[8]LA - by responsible org'!$C$17:$I$170,4,FALSE)</f>
        <v>117</v>
      </c>
      <c r="H128" s="24">
        <f>VLOOKUP($B128,'[8]LA - by responsible org'!$C$17:$I$170,5,FALSE)</f>
        <v>43</v>
      </c>
      <c r="I128" s="24">
        <f>VLOOKUP($B128,'[8]LA - by responsible org'!$C$17:$I$170,6,FALSE)</f>
        <v>0</v>
      </c>
      <c r="J128" s="24">
        <f>VLOOKUP($B128,'[8]LA - by responsible org'!$C$17:$I$170,7,FALSE)</f>
        <v>160</v>
      </c>
      <c r="K128" s="24">
        <f>VLOOKUP($B128,'[9]LA - by responsible org'!$C$17:$I$170,4,FALSE)</f>
        <v>59</v>
      </c>
      <c r="L128" s="24">
        <f>VLOOKUP($B128,'[9]LA - by responsible org'!$C$17:$I$170,5,FALSE)</f>
        <v>53</v>
      </c>
      <c r="M128" s="24">
        <f>VLOOKUP($B128,'[9]LA - by responsible org'!$C$17:$I$170,6,FALSE)</f>
        <v>0</v>
      </c>
      <c r="N128" s="24">
        <f>VLOOKUP($B128,'[9]LA - by responsible org'!$C$17:$I$170,7,FALSE)</f>
        <v>112</v>
      </c>
      <c r="O128" s="24">
        <f>VLOOKUP($B128,'[10]LA - by responsible org'!$C$17:$I$170,4,FALSE)</f>
        <v>60</v>
      </c>
      <c r="P128" s="24">
        <f>VLOOKUP($B128,'[10]LA - by responsible org'!$C$17:$I$170,5,FALSE)</f>
        <v>54</v>
      </c>
      <c r="Q128" s="24">
        <f>VLOOKUP($B128,'[10]LA - by responsible org'!$C$17:$I$170,6,FALSE)</f>
        <v>0</v>
      </c>
      <c r="R128" s="24">
        <f>VLOOKUP($B128,'[10]LA - by responsible org'!$C$17:$I$170,7,FALSE)</f>
        <v>114</v>
      </c>
      <c r="S128" s="24">
        <f>VLOOKUP($B128,'[11]LA - by responsible org'!$C$17:$I$170,4,FALSE)</f>
        <v>74</v>
      </c>
      <c r="T128" s="24">
        <f>VLOOKUP($B128,'[11]LA - by responsible org'!$C$17:$I$170,5,FALSE)</f>
        <v>35</v>
      </c>
      <c r="U128" s="24">
        <f>VLOOKUP($B128,'[11]LA - by responsible org'!$C$17:$I$170,6,FALSE)</f>
        <v>0</v>
      </c>
      <c r="V128" s="24">
        <f>VLOOKUP($B128,'[11]LA - by responsible org'!$C$17:$I$170,7,FALSE)</f>
        <v>109</v>
      </c>
      <c r="W128" s="24">
        <f>VLOOKUP($C128,'[2]LA - by responsible org'!$D$14:$I$170,3,FALSE)</f>
        <v>115</v>
      </c>
      <c r="X128" s="24">
        <f>VLOOKUP($C128,'[2]LA - by responsible org'!$D$14:$I$170,4,FALSE)</f>
        <v>91</v>
      </c>
      <c r="Y128" s="24">
        <f>VLOOKUP($C128,'[2]LA - by responsible org'!$D$14:$I$170,5,FALSE)</f>
        <v>0</v>
      </c>
      <c r="Z128" s="24">
        <f>VLOOKUP($C128,'[2]LA - by responsible org'!$D$14:$I$170,6,FALSE)</f>
        <v>206</v>
      </c>
      <c r="AA128" s="24">
        <f>VLOOKUP($C128,'[3]LA - by responsible org'!$D$14:$I$170,3,FALSE)</f>
        <v>72</v>
      </c>
      <c r="AB128" s="24">
        <f>VLOOKUP($C128,'[3]LA - by responsible org'!$D$14:$I$170,4,FALSE)</f>
        <v>48</v>
      </c>
      <c r="AC128" s="24">
        <f>VLOOKUP($C128,'[3]LA - by responsible org'!$D$14:$I$170,5,FALSE)</f>
        <v>0</v>
      </c>
      <c r="AD128" s="24">
        <f>VLOOKUP($C128,'[3]LA - by responsible org'!$D$14:$I$170,6,FALSE)</f>
        <v>120</v>
      </c>
      <c r="AE128" s="24">
        <f>VLOOKUP($C128,'[4]LA - by responsible org'!$D$14:$I$170,3,FALSE)</f>
        <v>171</v>
      </c>
      <c r="AF128" s="24">
        <f>VLOOKUP($C128,'[4]LA - by responsible org'!$D$14:$I$170,4,FALSE)</f>
        <v>70</v>
      </c>
      <c r="AG128" s="24">
        <f>VLOOKUP($C128,'[4]LA - by responsible org'!$D$14:$I$170,5,FALSE)</f>
        <v>0</v>
      </c>
      <c r="AH128" s="24">
        <f>VLOOKUP($C128,'[4]LA - by responsible org'!$D$14:$I$170,6,FALSE)</f>
        <v>241</v>
      </c>
      <c r="AI128" s="24">
        <f>VLOOKUP($C128,'[5]LA - by responsible org'!$D$14:$I$170,3,FALSE)</f>
        <v>111</v>
      </c>
      <c r="AJ128" s="24">
        <f>VLOOKUP($C128,'[5]LA - by responsible org'!$D$14:$I$170,4,FALSE)</f>
        <v>33</v>
      </c>
      <c r="AK128" s="24">
        <f>VLOOKUP($C128,'[5]LA - by responsible org'!$D$14:$I$170,5,FALSE)</f>
        <v>0</v>
      </c>
      <c r="AL128" s="24">
        <f>VLOOKUP($C128,'[5]LA - by responsible org'!$D$14:$I$170,6,FALSE)</f>
        <v>144</v>
      </c>
      <c r="AM128" s="24">
        <f>VLOOKUP($C128,'[6]LA - by responsible org'!$D$14:$I$170,3,FALSE)</f>
        <v>52</v>
      </c>
      <c r="AN128" s="24">
        <f>VLOOKUP($C128,'[6]LA - by responsible org'!$D$14:$I$170,4,FALSE)</f>
        <v>57</v>
      </c>
      <c r="AO128" s="24">
        <f>VLOOKUP($C128,'[6]LA - by responsible org'!$D$14:$I$170,5,FALSE)</f>
        <v>0</v>
      </c>
      <c r="AP128" s="24">
        <f>VLOOKUP($C128,'[6]LA - by responsible org'!$D$14:$I$170,6,FALSE)</f>
        <v>109</v>
      </c>
      <c r="AQ128" s="5">
        <v>42</v>
      </c>
      <c r="AR128" s="22">
        <v>34</v>
      </c>
      <c r="AS128" s="22">
        <v>0</v>
      </c>
      <c r="AT128" s="5">
        <v>76</v>
      </c>
      <c r="AU128">
        <f>VLOOKUP($C128,'[12]LA - by responsible org'!$D$17:$I$170,3,FALSE)</f>
        <v>201</v>
      </c>
      <c r="AV128">
        <f>VLOOKUP($C128,'[12]LA - by responsible org'!$D$17:$I$170,4,FALSE)</f>
        <v>48</v>
      </c>
      <c r="AW128">
        <f>VLOOKUP($C128,'[12]LA - by responsible org'!$D$17:$I$170,5,FALSE)</f>
        <v>0</v>
      </c>
      <c r="AX128">
        <f>VLOOKUP($C128,'[12]LA - by responsible org'!$D$17:$I$170,6,FALSE)</f>
        <v>249</v>
      </c>
      <c r="AY128">
        <f>VLOOKUP($B128,'[13]LA - by responsible org'!$C$17:$I$170,4,FALSE)</f>
        <v>87</v>
      </c>
      <c r="AZ128">
        <f>VLOOKUP($B128,'[13]LA - by responsible org'!$C$17:$I$170,5,FALSE)</f>
        <v>55</v>
      </c>
      <c r="BA128">
        <f>VLOOKUP($B128,'[13]LA - by responsible org'!$C$17:$I$170,6,FALSE)</f>
        <v>0</v>
      </c>
      <c r="BB128">
        <f>VLOOKUP($B128,'[13]LA - by responsible org'!$C$17:$I$170,7,FALSE)</f>
        <v>142</v>
      </c>
      <c r="BC128">
        <f>VLOOKUP($B128,'[14]LA - by responsible org'!$C$17:$I$170,4,FALSE)</f>
        <v>163</v>
      </c>
      <c r="BD128">
        <f>VLOOKUP($B128,'[14]LA - by responsible org'!$C$17:$I$170,5,FALSE)</f>
        <v>74</v>
      </c>
      <c r="BE128">
        <f>VLOOKUP($B128,'[14]LA - by responsible org'!$C$17:$I$170,6,FALSE)</f>
        <v>0</v>
      </c>
      <c r="BF128">
        <f>VLOOKUP($B128,'[14]LA - by responsible org'!$C$17:$I$170,7,FALSE)</f>
        <v>237</v>
      </c>
    </row>
    <row r="129" spans="1:58" ht="15">
      <c r="A129" s="14" t="s">
        <v>279</v>
      </c>
      <c r="B129" s="14" t="s">
        <v>322</v>
      </c>
      <c r="C129" s="4" t="s">
        <v>323</v>
      </c>
      <c r="D129" s="4" t="s">
        <v>324</v>
      </c>
      <c r="E129" s="24" t="str">
        <f t="shared" si="1"/>
        <v>E10000030</v>
      </c>
      <c r="F129" s="25">
        <f>VLOOKUP(B129,'[7]FullDashboard'!$C$4:$I$156,7,FALSE)</f>
        <v>917600</v>
      </c>
      <c r="G129" s="24">
        <f>VLOOKUP($B129,'[8]LA - by responsible org'!$C$17:$I$170,4,FALSE)</f>
        <v>1829</v>
      </c>
      <c r="H129" s="24">
        <f>VLOOKUP($B129,'[8]LA - by responsible org'!$C$17:$I$170,5,FALSE)</f>
        <v>959</v>
      </c>
      <c r="I129" s="24">
        <f>VLOOKUP($B129,'[8]LA - by responsible org'!$C$17:$I$170,6,FALSE)</f>
        <v>211</v>
      </c>
      <c r="J129" s="24">
        <f>VLOOKUP($B129,'[8]LA - by responsible org'!$C$17:$I$170,7,FALSE)</f>
        <v>2999</v>
      </c>
      <c r="K129" s="24">
        <f>VLOOKUP($B129,'[9]LA - by responsible org'!$C$17:$I$170,4,FALSE)</f>
        <v>2145</v>
      </c>
      <c r="L129" s="24">
        <f>VLOOKUP($B129,'[9]LA - by responsible org'!$C$17:$I$170,5,FALSE)</f>
        <v>799</v>
      </c>
      <c r="M129" s="24">
        <f>VLOOKUP($B129,'[9]LA - by responsible org'!$C$17:$I$170,6,FALSE)</f>
        <v>122</v>
      </c>
      <c r="N129" s="24">
        <f>VLOOKUP($B129,'[9]LA - by responsible org'!$C$17:$I$170,7,FALSE)</f>
        <v>3066</v>
      </c>
      <c r="O129" s="24">
        <f>VLOOKUP($B129,'[10]LA - by responsible org'!$C$17:$I$170,4,FALSE)</f>
        <v>2198</v>
      </c>
      <c r="P129" s="24">
        <f>VLOOKUP($B129,'[10]LA - by responsible org'!$C$17:$I$170,5,FALSE)</f>
        <v>862</v>
      </c>
      <c r="Q129" s="24">
        <f>VLOOKUP($B129,'[10]LA - by responsible org'!$C$17:$I$170,6,FALSE)</f>
        <v>157</v>
      </c>
      <c r="R129" s="24">
        <f>VLOOKUP($B129,'[10]LA - by responsible org'!$C$17:$I$170,7,FALSE)</f>
        <v>3217</v>
      </c>
      <c r="S129" s="24">
        <f>VLOOKUP($B129,'[11]LA - by responsible org'!$C$17:$I$170,4,FALSE)</f>
        <v>2156</v>
      </c>
      <c r="T129" s="24">
        <f>VLOOKUP($B129,'[11]LA - by responsible org'!$C$17:$I$170,5,FALSE)</f>
        <v>657</v>
      </c>
      <c r="U129" s="24">
        <f>VLOOKUP($B129,'[11]LA - by responsible org'!$C$17:$I$170,6,FALSE)</f>
        <v>204</v>
      </c>
      <c r="V129" s="24">
        <f>VLOOKUP($B129,'[11]LA - by responsible org'!$C$17:$I$170,7,FALSE)</f>
        <v>3017</v>
      </c>
      <c r="W129" s="24">
        <f>VLOOKUP($C129,'[2]LA - by responsible org'!$D$14:$I$170,3,FALSE)</f>
        <v>1821</v>
      </c>
      <c r="X129" s="24">
        <f>VLOOKUP($C129,'[2]LA - by responsible org'!$D$14:$I$170,4,FALSE)</f>
        <v>761</v>
      </c>
      <c r="Y129" s="24">
        <f>VLOOKUP($C129,'[2]LA - by responsible org'!$D$14:$I$170,5,FALSE)</f>
        <v>123</v>
      </c>
      <c r="Z129" s="24">
        <f>VLOOKUP($C129,'[2]LA - by responsible org'!$D$14:$I$170,6,FALSE)</f>
        <v>2705</v>
      </c>
      <c r="AA129" s="24">
        <f>VLOOKUP($C129,'[3]LA - by responsible org'!$D$14:$I$170,3,FALSE)</f>
        <v>2212</v>
      </c>
      <c r="AB129" s="24">
        <f>VLOOKUP($C129,'[3]LA - by responsible org'!$D$14:$I$170,4,FALSE)</f>
        <v>983</v>
      </c>
      <c r="AC129" s="24">
        <f>VLOOKUP($C129,'[3]LA - by responsible org'!$D$14:$I$170,5,FALSE)</f>
        <v>79</v>
      </c>
      <c r="AD129" s="24">
        <f>VLOOKUP($C129,'[3]LA - by responsible org'!$D$14:$I$170,6,FALSE)</f>
        <v>3274</v>
      </c>
      <c r="AE129" s="24">
        <f>VLOOKUP($C129,'[4]LA - by responsible org'!$D$14:$I$170,3,FALSE)</f>
        <v>2628</v>
      </c>
      <c r="AF129" s="24">
        <f>VLOOKUP($C129,'[4]LA - by responsible org'!$D$14:$I$170,4,FALSE)</f>
        <v>603</v>
      </c>
      <c r="AG129" s="24">
        <f>VLOOKUP($C129,'[4]LA - by responsible org'!$D$14:$I$170,5,FALSE)</f>
        <v>72</v>
      </c>
      <c r="AH129" s="24">
        <f>VLOOKUP($C129,'[4]LA - by responsible org'!$D$14:$I$170,6,FALSE)</f>
        <v>3303</v>
      </c>
      <c r="AI129" s="24">
        <f>VLOOKUP($C129,'[5]LA - by responsible org'!$D$14:$I$170,3,FALSE)</f>
        <v>1878</v>
      </c>
      <c r="AJ129" s="24">
        <f>VLOOKUP($C129,'[5]LA - by responsible org'!$D$14:$I$170,4,FALSE)</f>
        <v>615</v>
      </c>
      <c r="AK129" s="24">
        <f>VLOOKUP($C129,'[5]LA - by responsible org'!$D$14:$I$170,5,FALSE)</f>
        <v>117</v>
      </c>
      <c r="AL129" s="24">
        <f>VLOOKUP($C129,'[5]LA - by responsible org'!$D$14:$I$170,6,FALSE)</f>
        <v>2610</v>
      </c>
      <c r="AM129" s="24">
        <f>VLOOKUP($C129,'[6]LA - by responsible org'!$D$14:$I$170,3,FALSE)</f>
        <v>1645</v>
      </c>
      <c r="AN129" s="24">
        <f>VLOOKUP($C129,'[6]LA - by responsible org'!$D$14:$I$170,4,FALSE)</f>
        <v>555</v>
      </c>
      <c r="AO129" s="24">
        <f>VLOOKUP($C129,'[6]LA - by responsible org'!$D$14:$I$170,5,FALSE)</f>
        <v>231</v>
      </c>
      <c r="AP129" s="24">
        <f>VLOOKUP($C129,'[6]LA - by responsible org'!$D$14:$I$170,6,FALSE)</f>
        <v>2431</v>
      </c>
      <c r="AQ129" s="5">
        <v>2254</v>
      </c>
      <c r="AR129" s="22">
        <v>617</v>
      </c>
      <c r="AS129" s="22">
        <v>166</v>
      </c>
      <c r="AT129" s="5">
        <v>3037</v>
      </c>
      <c r="AU129">
        <f>VLOOKUP($C129,'[12]LA - by responsible org'!$D$17:$I$170,3,FALSE)</f>
        <v>2291</v>
      </c>
      <c r="AV129">
        <f>VLOOKUP($C129,'[12]LA - by responsible org'!$D$17:$I$170,4,FALSE)</f>
        <v>841</v>
      </c>
      <c r="AW129">
        <f>VLOOKUP($C129,'[12]LA - by responsible org'!$D$17:$I$170,5,FALSE)</f>
        <v>261</v>
      </c>
      <c r="AX129">
        <f>VLOOKUP($C129,'[12]LA - by responsible org'!$D$17:$I$170,6,FALSE)</f>
        <v>3393</v>
      </c>
      <c r="AY129">
        <f>VLOOKUP($B129,'[13]LA - by responsible org'!$C$17:$I$170,4,FALSE)</f>
        <v>2048</v>
      </c>
      <c r="AZ129">
        <f>VLOOKUP($B129,'[13]LA - by responsible org'!$C$17:$I$170,5,FALSE)</f>
        <v>668</v>
      </c>
      <c r="BA129">
        <f>VLOOKUP($B129,'[13]LA - by responsible org'!$C$17:$I$170,6,FALSE)</f>
        <v>106</v>
      </c>
      <c r="BB129">
        <f>VLOOKUP($B129,'[13]LA - by responsible org'!$C$17:$I$170,7,FALSE)</f>
        <v>2822</v>
      </c>
      <c r="BC129">
        <f>VLOOKUP($B129,'[14]LA - by responsible org'!$C$17:$I$170,4,FALSE)</f>
        <v>2117</v>
      </c>
      <c r="BD129">
        <f>VLOOKUP($B129,'[14]LA - by responsible org'!$C$17:$I$170,5,FALSE)</f>
        <v>755</v>
      </c>
      <c r="BE129">
        <f>VLOOKUP($B129,'[14]LA - by responsible org'!$C$17:$I$170,6,FALSE)</f>
        <v>183</v>
      </c>
      <c r="BF129">
        <f>VLOOKUP($B129,'[14]LA - by responsible org'!$C$17:$I$170,7,FALSE)</f>
        <v>3055</v>
      </c>
    </row>
    <row r="130" spans="1:58" ht="15">
      <c r="A130" s="14" t="s">
        <v>72</v>
      </c>
      <c r="B130" s="14" t="s">
        <v>157</v>
      </c>
      <c r="C130" s="4" t="s">
        <v>158</v>
      </c>
      <c r="D130" s="4" t="s">
        <v>159</v>
      </c>
      <c r="E130" s="24" t="str">
        <f t="shared" si="1"/>
        <v>E09000029</v>
      </c>
      <c r="F130" s="25">
        <f>VLOOKUP(B130,'[7]FullDashboard'!$C$4:$I$156,7,FALSE)</f>
        <v>155300</v>
      </c>
      <c r="G130" s="24">
        <f>VLOOKUP($B130,'[8]LA - by responsible org'!$C$17:$I$170,4,FALSE)</f>
        <v>112</v>
      </c>
      <c r="H130" s="24">
        <f>VLOOKUP($B130,'[8]LA - by responsible org'!$C$17:$I$170,5,FALSE)</f>
        <v>90</v>
      </c>
      <c r="I130" s="24">
        <f>VLOOKUP($B130,'[8]LA - by responsible org'!$C$17:$I$170,6,FALSE)</f>
        <v>1</v>
      </c>
      <c r="J130" s="24">
        <f>VLOOKUP($B130,'[8]LA - by responsible org'!$C$17:$I$170,7,FALSE)</f>
        <v>203</v>
      </c>
      <c r="K130" s="24">
        <f>VLOOKUP($B130,'[9]LA - by responsible org'!$C$17:$I$170,4,FALSE)</f>
        <v>69</v>
      </c>
      <c r="L130" s="24">
        <f>VLOOKUP($B130,'[9]LA - by responsible org'!$C$17:$I$170,5,FALSE)</f>
        <v>105</v>
      </c>
      <c r="M130" s="24">
        <f>VLOOKUP($B130,'[9]LA - by responsible org'!$C$17:$I$170,6,FALSE)</f>
        <v>1</v>
      </c>
      <c r="N130" s="24">
        <f>VLOOKUP($B130,'[9]LA - by responsible org'!$C$17:$I$170,7,FALSE)</f>
        <v>175</v>
      </c>
      <c r="O130" s="24">
        <f>VLOOKUP($B130,'[10]LA - by responsible org'!$C$17:$I$170,4,FALSE)</f>
        <v>137</v>
      </c>
      <c r="P130" s="24">
        <f>VLOOKUP($B130,'[10]LA - by responsible org'!$C$17:$I$170,5,FALSE)</f>
        <v>106</v>
      </c>
      <c r="Q130" s="24">
        <f>VLOOKUP($B130,'[10]LA - by responsible org'!$C$17:$I$170,6,FALSE)</f>
        <v>0</v>
      </c>
      <c r="R130" s="24">
        <f>VLOOKUP($B130,'[10]LA - by responsible org'!$C$17:$I$170,7,FALSE)</f>
        <v>243</v>
      </c>
      <c r="S130" s="24">
        <f>VLOOKUP($B130,'[11]LA - by responsible org'!$C$17:$I$170,4,FALSE)</f>
        <v>50</v>
      </c>
      <c r="T130" s="24">
        <f>VLOOKUP($B130,'[11]LA - by responsible org'!$C$17:$I$170,5,FALSE)</f>
        <v>55</v>
      </c>
      <c r="U130" s="24">
        <f>VLOOKUP($B130,'[11]LA - by responsible org'!$C$17:$I$170,6,FALSE)</f>
        <v>0</v>
      </c>
      <c r="V130" s="24">
        <f>VLOOKUP($B130,'[11]LA - by responsible org'!$C$17:$I$170,7,FALSE)</f>
        <v>105</v>
      </c>
      <c r="W130" s="24">
        <f>VLOOKUP($C130,'[2]LA - by responsible org'!$D$14:$I$170,3,FALSE)</f>
        <v>148</v>
      </c>
      <c r="X130" s="24">
        <f>VLOOKUP($C130,'[2]LA - by responsible org'!$D$14:$I$170,4,FALSE)</f>
        <v>141</v>
      </c>
      <c r="Y130" s="24">
        <f>VLOOKUP($C130,'[2]LA - by responsible org'!$D$14:$I$170,5,FALSE)</f>
        <v>0</v>
      </c>
      <c r="Z130" s="24">
        <f>VLOOKUP($C130,'[2]LA - by responsible org'!$D$14:$I$170,6,FALSE)</f>
        <v>289</v>
      </c>
      <c r="AA130" s="24">
        <f>VLOOKUP($C130,'[3]LA - by responsible org'!$D$14:$I$170,3,FALSE)</f>
        <v>136</v>
      </c>
      <c r="AB130" s="24">
        <f>VLOOKUP($C130,'[3]LA - by responsible org'!$D$14:$I$170,4,FALSE)</f>
        <v>94</v>
      </c>
      <c r="AC130" s="24">
        <f>VLOOKUP($C130,'[3]LA - by responsible org'!$D$14:$I$170,5,FALSE)</f>
        <v>0</v>
      </c>
      <c r="AD130" s="24">
        <f>VLOOKUP($C130,'[3]LA - by responsible org'!$D$14:$I$170,6,FALSE)</f>
        <v>230</v>
      </c>
      <c r="AE130" s="24">
        <f>VLOOKUP($C130,'[4]LA - by responsible org'!$D$14:$I$170,3,FALSE)</f>
        <v>103</v>
      </c>
      <c r="AF130" s="24">
        <f>VLOOKUP($C130,'[4]LA - by responsible org'!$D$14:$I$170,4,FALSE)</f>
        <v>43</v>
      </c>
      <c r="AG130" s="24">
        <f>VLOOKUP($C130,'[4]LA - by responsible org'!$D$14:$I$170,5,FALSE)</f>
        <v>0</v>
      </c>
      <c r="AH130" s="24">
        <f>VLOOKUP($C130,'[4]LA - by responsible org'!$D$14:$I$170,6,FALSE)</f>
        <v>146</v>
      </c>
      <c r="AI130" s="24">
        <f>VLOOKUP($C130,'[5]LA - by responsible org'!$D$14:$I$170,3,FALSE)</f>
        <v>105</v>
      </c>
      <c r="AJ130" s="24">
        <f>VLOOKUP($C130,'[5]LA - by responsible org'!$D$14:$I$170,4,FALSE)</f>
        <v>113</v>
      </c>
      <c r="AK130" s="24">
        <f>VLOOKUP($C130,'[5]LA - by responsible org'!$D$14:$I$170,5,FALSE)</f>
        <v>0</v>
      </c>
      <c r="AL130" s="24">
        <f>VLOOKUP($C130,'[5]LA - by responsible org'!$D$14:$I$170,6,FALSE)</f>
        <v>218</v>
      </c>
      <c r="AM130" s="24">
        <f>VLOOKUP($C130,'[6]LA - by responsible org'!$D$14:$I$170,3,FALSE)</f>
        <v>151</v>
      </c>
      <c r="AN130" s="24">
        <f>VLOOKUP($C130,'[6]LA - by responsible org'!$D$14:$I$170,4,FALSE)</f>
        <v>160</v>
      </c>
      <c r="AO130" s="24">
        <f>VLOOKUP($C130,'[6]LA - by responsible org'!$D$14:$I$170,5,FALSE)</f>
        <v>0</v>
      </c>
      <c r="AP130" s="24">
        <f>VLOOKUP($C130,'[6]LA - by responsible org'!$D$14:$I$170,6,FALSE)</f>
        <v>311</v>
      </c>
      <c r="AQ130" s="5">
        <v>169</v>
      </c>
      <c r="AR130" s="22">
        <v>179</v>
      </c>
      <c r="AS130" s="22">
        <v>0</v>
      </c>
      <c r="AT130" s="5">
        <v>348</v>
      </c>
      <c r="AU130">
        <f>VLOOKUP($C130,'[12]LA - by responsible org'!$D$17:$I$170,3,FALSE)</f>
        <v>136</v>
      </c>
      <c r="AV130">
        <f>VLOOKUP($C130,'[12]LA - by responsible org'!$D$17:$I$170,4,FALSE)</f>
        <v>172</v>
      </c>
      <c r="AW130">
        <f>VLOOKUP($C130,'[12]LA - by responsible org'!$D$17:$I$170,5,FALSE)</f>
        <v>0</v>
      </c>
      <c r="AX130">
        <f>VLOOKUP($C130,'[12]LA - by responsible org'!$D$17:$I$170,6,FALSE)</f>
        <v>308</v>
      </c>
      <c r="AY130">
        <f>VLOOKUP($B130,'[13]LA - by responsible org'!$C$17:$I$170,4,FALSE)</f>
        <v>113</v>
      </c>
      <c r="AZ130">
        <f>VLOOKUP($B130,'[13]LA - by responsible org'!$C$17:$I$170,5,FALSE)</f>
        <v>142</v>
      </c>
      <c r="BA130">
        <f>VLOOKUP($B130,'[13]LA - by responsible org'!$C$17:$I$170,6,FALSE)</f>
        <v>0</v>
      </c>
      <c r="BB130">
        <f>VLOOKUP($B130,'[13]LA - by responsible org'!$C$17:$I$170,7,FALSE)</f>
        <v>255</v>
      </c>
      <c r="BC130">
        <f>VLOOKUP($B130,'[14]LA - by responsible org'!$C$17:$I$170,4,FALSE)</f>
        <v>131</v>
      </c>
      <c r="BD130">
        <f>VLOOKUP($B130,'[14]LA - by responsible org'!$C$17:$I$170,5,FALSE)</f>
        <v>82</v>
      </c>
      <c r="BE130">
        <f>VLOOKUP($B130,'[14]LA - by responsible org'!$C$17:$I$170,6,FALSE)</f>
        <v>0</v>
      </c>
      <c r="BF130">
        <f>VLOOKUP($B130,'[14]LA - by responsible org'!$C$17:$I$170,7,FALSE)</f>
        <v>213</v>
      </c>
    </row>
    <row r="131" spans="1:58" ht="15">
      <c r="A131" s="14" t="s">
        <v>337</v>
      </c>
      <c r="B131" s="14" t="s">
        <v>374</v>
      </c>
      <c r="C131" s="4" t="s">
        <v>375</v>
      </c>
      <c r="D131" s="4" t="s">
        <v>376</v>
      </c>
      <c r="E131" s="24" t="str">
        <f t="shared" si="1"/>
        <v>E06000030</v>
      </c>
      <c r="F131" s="25">
        <f>VLOOKUP(B131,'[7]FullDashboard'!$C$4:$I$156,7,FALSE)</f>
        <v>168400</v>
      </c>
      <c r="G131" s="24">
        <f>VLOOKUP($B131,'[8]LA - by responsible org'!$C$17:$I$170,4,FALSE)</f>
        <v>356</v>
      </c>
      <c r="H131" s="24">
        <f>VLOOKUP($B131,'[8]LA - by responsible org'!$C$17:$I$170,5,FALSE)</f>
        <v>219</v>
      </c>
      <c r="I131" s="24">
        <f>VLOOKUP($B131,'[8]LA - by responsible org'!$C$17:$I$170,6,FALSE)</f>
        <v>42</v>
      </c>
      <c r="J131" s="24">
        <f>VLOOKUP($B131,'[8]LA - by responsible org'!$C$17:$I$170,7,FALSE)</f>
        <v>617</v>
      </c>
      <c r="K131" s="24">
        <f>VLOOKUP($B131,'[9]LA - by responsible org'!$C$17:$I$170,4,FALSE)</f>
        <v>448</v>
      </c>
      <c r="L131" s="24">
        <f>VLOOKUP($B131,'[9]LA - by responsible org'!$C$17:$I$170,5,FALSE)</f>
        <v>181</v>
      </c>
      <c r="M131" s="24">
        <f>VLOOKUP($B131,'[9]LA - by responsible org'!$C$17:$I$170,6,FALSE)</f>
        <v>30</v>
      </c>
      <c r="N131" s="24">
        <f>VLOOKUP($B131,'[9]LA - by responsible org'!$C$17:$I$170,7,FALSE)</f>
        <v>659</v>
      </c>
      <c r="O131" s="24">
        <f>VLOOKUP($B131,'[10]LA - by responsible org'!$C$17:$I$170,4,FALSE)</f>
        <v>337</v>
      </c>
      <c r="P131" s="24">
        <f>VLOOKUP($B131,'[10]LA - by responsible org'!$C$17:$I$170,5,FALSE)</f>
        <v>220</v>
      </c>
      <c r="Q131" s="24">
        <f>VLOOKUP($B131,'[10]LA - by responsible org'!$C$17:$I$170,6,FALSE)</f>
        <v>35</v>
      </c>
      <c r="R131" s="24">
        <f>VLOOKUP($B131,'[10]LA - by responsible org'!$C$17:$I$170,7,FALSE)</f>
        <v>592</v>
      </c>
      <c r="S131" s="24">
        <f>VLOOKUP($B131,'[11]LA - by responsible org'!$C$17:$I$170,4,FALSE)</f>
        <v>349</v>
      </c>
      <c r="T131" s="24">
        <f>VLOOKUP($B131,'[11]LA - by responsible org'!$C$17:$I$170,5,FALSE)</f>
        <v>287</v>
      </c>
      <c r="U131" s="24">
        <f>VLOOKUP($B131,'[11]LA - by responsible org'!$C$17:$I$170,6,FALSE)</f>
        <v>52</v>
      </c>
      <c r="V131" s="24">
        <f>VLOOKUP($B131,'[11]LA - by responsible org'!$C$17:$I$170,7,FALSE)</f>
        <v>688</v>
      </c>
      <c r="W131" s="24">
        <f>VLOOKUP($C131,'[2]LA - by responsible org'!$D$14:$I$170,3,FALSE)</f>
        <v>239</v>
      </c>
      <c r="X131" s="24">
        <f>VLOOKUP($C131,'[2]LA - by responsible org'!$D$14:$I$170,4,FALSE)</f>
        <v>201</v>
      </c>
      <c r="Y131" s="24">
        <f>VLOOKUP($C131,'[2]LA - by responsible org'!$D$14:$I$170,5,FALSE)</f>
        <v>56</v>
      </c>
      <c r="Z131" s="24">
        <f>VLOOKUP($C131,'[2]LA - by responsible org'!$D$14:$I$170,6,FALSE)</f>
        <v>496</v>
      </c>
      <c r="AA131" s="24">
        <f>VLOOKUP($C131,'[3]LA - by responsible org'!$D$14:$I$170,3,FALSE)</f>
        <v>426</v>
      </c>
      <c r="AB131" s="24">
        <f>VLOOKUP($C131,'[3]LA - by responsible org'!$D$14:$I$170,4,FALSE)</f>
        <v>239</v>
      </c>
      <c r="AC131" s="24">
        <f>VLOOKUP($C131,'[3]LA - by responsible org'!$D$14:$I$170,5,FALSE)</f>
        <v>5</v>
      </c>
      <c r="AD131" s="24">
        <f>VLOOKUP($C131,'[3]LA - by responsible org'!$D$14:$I$170,6,FALSE)</f>
        <v>670</v>
      </c>
      <c r="AE131" s="24">
        <f>VLOOKUP($C131,'[4]LA - by responsible org'!$D$14:$I$170,3,FALSE)</f>
        <v>382</v>
      </c>
      <c r="AF131" s="24">
        <f>VLOOKUP($C131,'[4]LA - by responsible org'!$D$14:$I$170,4,FALSE)</f>
        <v>283</v>
      </c>
      <c r="AG131" s="24">
        <f>VLOOKUP($C131,'[4]LA - by responsible org'!$D$14:$I$170,5,FALSE)</f>
        <v>15</v>
      </c>
      <c r="AH131" s="24">
        <f>VLOOKUP($C131,'[4]LA - by responsible org'!$D$14:$I$170,6,FALSE)</f>
        <v>680</v>
      </c>
      <c r="AI131" s="24">
        <f>VLOOKUP($C131,'[5]LA - by responsible org'!$D$14:$I$170,3,FALSE)</f>
        <v>410</v>
      </c>
      <c r="AJ131" s="24">
        <f>VLOOKUP($C131,'[5]LA - by responsible org'!$D$14:$I$170,4,FALSE)</f>
        <v>524</v>
      </c>
      <c r="AK131" s="24">
        <f>VLOOKUP($C131,'[5]LA - by responsible org'!$D$14:$I$170,5,FALSE)</f>
        <v>59</v>
      </c>
      <c r="AL131" s="24">
        <f>VLOOKUP($C131,'[5]LA - by responsible org'!$D$14:$I$170,6,FALSE)</f>
        <v>993</v>
      </c>
      <c r="AM131" s="24">
        <f>VLOOKUP($C131,'[6]LA - by responsible org'!$D$14:$I$170,3,FALSE)</f>
        <v>441</v>
      </c>
      <c r="AN131" s="24">
        <f>VLOOKUP($C131,'[6]LA - by responsible org'!$D$14:$I$170,4,FALSE)</f>
        <v>501</v>
      </c>
      <c r="AO131" s="24">
        <f>VLOOKUP($C131,'[6]LA - by responsible org'!$D$14:$I$170,5,FALSE)</f>
        <v>80</v>
      </c>
      <c r="AP131" s="24">
        <f>VLOOKUP($C131,'[6]LA - by responsible org'!$D$14:$I$170,6,FALSE)</f>
        <v>1022</v>
      </c>
      <c r="AQ131" s="5">
        <v>681</v>
      </c>
      <c r="AR131" s="22">
        <v>453</v>
      </c>
      <c r="AS131" s="22">
        <v>0</v>
      </c>
      <c r="AT131" s="5">
        <v>1134</v>
      </c>
      <c r="AU131">
        <f>VLOOKUP($C131,'[12]LA - by responsible org'!$D$17:$I$170,3,FALSE)</f>
        <v>470</v>
      </c>
      <c r="AV131">
        <f>VLOOKUP($C131,'[12]LA - by responsible org'!$D$17:$I$170,4,FALSE)</f>
        <v>203</v>
      </c>
      <c r="AW131">
        <f>VLOOKUP($C131,'[12]LA - by responsible org'!$D$17:$I$170,5,FALSE)</f>
        <v>1</v>
      </c>
      <c r="AX131">
        <f>VLOOKUP($C131,'[12]LA - by responsible org'!$D$17:$I$170,6,FALSE)</f>
        <v>674</v>
      </c>
      <c r="AY131">
        <f>VLOOKUP($B131,'[13]LA - by responsible org'!$C$17:$I$170,4,FALSE)</f>
        <v>468</v>
      </c>
      <c r="AZ131">
        <f>VLOOKUP($B131,'[13]LA - by responsible org'!$C$17:$I$170,5,FALSE)</f>
        <v>182</v>
      </c>
      <c r="BA131">
        <f>VLOOKUP($B131,'[13]LA - by responsible org'!$C$17:$I$170,6,FALSE)</f>
        <v>0</v>
      </c>
      <c r="BB131">
        <f>VLOOKUP($B131,'[13]LA - by responsible org'!$C$17:$I$170,7,FALSE)</f>
        <v>650</v>
      </c>
      <c r="BC131">
        <f>VLOOKUP($B131,'[14]LA - by responsible org'!$C$17:$I$170,4,FALSE)</f>
        <v>496</v>
      </c>
      <c r="BD131">
        <f>VLOOKUP($B131,'[14]LA - by responsible org'!$C$17:$I$170,5,FALSE)</f>
        <v>171</v>
      </c>
      <c r="BE131">
        <f>VLOOKUP($B131,'[14]LA - by responsible org'!$C$17:$I$170,6,FALSE)</f>
        <v>0</v>
      </c>
      <c r="BF131">
        <f>VLOOKUP($B131,'[14]LA - by responsible org'!$C$17:$I$170,7,FALSE)</f>
        <v>667</v>
      </c>
    </row>
    <row r="132" spans="1:58" ht="15">
      <c r="A132" s="14" t="s">
        <v>209</v>
      </c>
      <c r="B132" s="14" t="s">
        <v>264</v>
      </c>
      <c r="C132" s="4" t="s">
        <v>265</v>
      </c>
      <c r="D132" s="4" t="s">
        <v>266</v>
      </c>
      <c r="E132" s="24" t="str">
        <f t="shared" si="1"/>
        <v>E08000008</v>
      </c>
      <c r="F132" s="25">
        <f>VLOOKUP(B132,'[7]FullDashboard'!$C$4:$I$156,7,FALSE)</f>
        <v>173800</v>
      </c>
      <c r="G132" s="24">
        <f>VLOOKUP($B132,'[8]LA - by responsible org'!$C$17:$I$170,4,FALSE)</f>
        <v>760</v>
      </c>
      <c r="H132" s="24">
        <f>VLOOKUP($B132,'[8]LA - by responsible org'!$C$17:$I$170,5,FALSE)</f>
        <v>1041</v>
      </c>
      <c r="I132" s="24">
        <f>VLOOKUP($B132,'[8]LA - by responsible org'!$C$17:$I$170,6,FALSE)</f>
        <v>39</v>
      </c>
      <c r="J132" s="24">
        <f>VLOOKUP($B132,'[8]LA - by responsible org'!$C$17:$I$170,7,FALSE)</f>
        <v>1840</v>
      </c>
      <c r="K132" s="24">
        <f>VLOOKUP($B132,'[9]LA - by responsible org'!$C$17:$I$170,4,FALSE)</f>
        <v>757</v>
      </c>
      <c r="L132" s="24">
        <f>VLOOKUP($B132,'[9]LA - by responsible org'!$C$17:$I$170,5,FALSE)</f>
        <v>723</v>
      </c>
      <c r="M132" s="24">
        <f>VLOOKUP($B132,'[9]LA - by responsible org'!$C$17:$I$170,6,FALSE)</f>
        <v>40</v>
      </c>
      <c r="N132" s="24">
        <f>VLOOKUP($B132,'[9]LA - by responsible org'!$C$17:$I$170,7,FALSE)</f>
        <v>1520</v>
      </c>
      <c r="O132" s="24">
        <f>VLOOKUP($B132,'[10]LA - by responsible org'!$C$17:$I$170,4,FALSE)</f>
        <v>752</v>
      </c>
      <c r="P132" s="24">
        <f>VLOOKUP($B132,'[10]LA - by responsible org'!$C$17:$I$170,5,FALSE)</f>
        <v>585</v>
      </c>
      <c r="Q132" s="24">
        <f>VLOOKUP($B132,'[10]LA - by responsible org'!$C$17:$I$170,6,FALSE)</f>
        <v>35</v>
      </c>
      <c r="R132" s="24">
        <f>VLOOKUP($B132,'[10]LA - by responsible org'!$C$17:$I$170,7,FALSE)</f>
        <v>1372</v>
      </c>
      <c r="S132" s="24">
        <f>VLOOKUP($B132,'[11]LA - by responsible org'!$C$17:$I$170,4,FALSE)</f>
        <v>758</v>
      </c>
      <c r="T132" s="24">
        <f>VLOOKUP($B132,'[11]LA - by responsible org'!$C$17:$I$170,5,FALSE)</f>
        <v>871</v>
      </c>
      <c r="U132" s="24">
        <f>VLOOKUP($B132,'[11]LA - by responsible org'!$C$17:$I$170,6,FALSE)</f>
        <v>56</v>
      </c>
      <c r="V132" s="24">
        <f>VLOOKUP($B132,'[11]LA - by responsible org'!$C$17:$I$170,7,FALSE)</f>
        <v>1685</v>
      </c>
      <c r="W132" s="24">
        <f>VLOOKUP($C132,'[2]LA - by responsible org'!$D$14:$I$170,3,FALSE)</f>
        <v>466</v>
      </c>
      <c r="X132" s="24">
        <f>VLOOKUP($C132,'[2]LA - by responsible org'!$D$14:$I$170,4,FALSE)</f>
        <v>747</v>
      </c>
      <c r="Y132" s="24">
        <f>VLOOKUP($C132,'[2]LA - by responsible org'!$D$14:$I$170,5,FALSE)</f>
        <v>3</v>
      </c>
      <c r="Z132" s="24">
        <f>VLOOKUP($C132,'[2]LA - by responsible org'!$D$14:$I$170,6,FALSE)</f>
        <v>1216</v>
      </c>
      <c r="AA132" s="24">
        <f>VLOOKUP($C132,'[3]LA - by responsible org'!$D$14:$I$170,3,FALSE)</f>
        <v>494</v>
      </c>
      <c r="AB132" s="24">
        <f>VLOOKUP($C132,'[3]LA - by responsible org'!$D$14:$I$170,4,FALSE)</f>
        <v>408</v>
      </c>
      <c r="AC132" s="24">
        <f>VLOOKUP($C132,'[3]LA - by responsible org'!$D$14:$I$170,5,FALSE)</f>
        <v>35</v>
      </c>
      <c r="AD132" s="24">
        <f>VLOOKUP($C132,'[3]LA - by responsible org'!$D$14:$I$170,6,FALSE)</f>
        <v>937</v>
      </c>
      <c r="AE132" s="24">
        <f>VLOOKUP($C132,'[4]LA - by responsible org'!$D$14:$I$170,3,FALSE)</f>
        <v>451</v>
      </c>
      <c r="AF132" s="24">
        <f>VLOOKUP($C132,'[4]LA - by responsible org'!$D$14:$I$170,4,FALSE)</f>
        <v>339</v>
      </c>
      <c r="AG132" s="24">
        <f>VLOOKUP($C132,'[4]LA - by responsible org'!$D$14:$I$170,5,FALSE)</f>
        <v>6</v>
      </c>
      <c r="AH132" s="24">
        <f>VLOOKUP($C132,'[4]LA - by responsible org'!$D$14:$I$170,6,FALSE)</f>
        <v>796</v>
      </c>
      <c r="AI132" s="24">
        <f>VLOOKUP($C132,'[5]LA - by responsible org'!$D$14:$I$170,3,FALSE)</f>
        <v>391</v>
      </c>
      <c r="AJ132" s="24">
        <f>VLOOKUP($C132,'[5]LA - by responsible org'!$D$14:$I$170,4,FALSE)</f>
        <v>400</v>
      </c>
      <c r="AK132" s="24">
        <f>VLOOKUP($C132,'[5]LA - by responsible org'!$D$14:$I$170,5,FALSE)</f>
        <v>6</v>
      </c>
      <c r="AL132" s="24">
        <f>VLOOKUP($C132,'[5]LA - by responsible org'!$D$14:$I$170,6,FALSE)</f>
        <v>797</v>
      </c>
      <c r="AM132" s="24">
        <f>VLOOKUP($C132,'[6]LA - by responsible org'!$D$14:$I$170,3,FALSE)</f>
        <v>343</v>
      </c>
      <c r="AN132" s="24">
        <f>VLOOKUP($C132,'[6]LA - by responsible org'!$D$14:$I$170,4,FALSE)</f>
        <v>357</v>
      </c>
      <c r="AO132" s="24">
        <f>VLOOKUP($C132,'[6]LA - by responsible org'!$D$14:$I$170,5,FALSE)</f>
        <v>0</v>
      </c>
      <c r="AP132" s="24">
        <f>VLOOKUP($C132,'[6]LA - by responsible org'!$D$14:$I$170,6,FALSE)</f>
        <v>700</v>
      </c>
      <c r="AQ132" s="5">
        <v>317</v>
      </c>
      <c r="AR132" s="22">
        <v>543</v>
      </c>
      <c r="AS132" s="22">
        <v>0</v>
      </c>
      <c r="AT132" s="5">
        <v>860</v>
      </c>
      <c r="AU132">
        <f>VLOOKUP($C132,'[12]LA - by responsible org'!$D$17:$I$170,3,FALSE)</f>
        <v>462</v>
      </c>
      <c r="AV132">
        <f>VLOOKUP($C132,'[12]LA - by responsible org'!$D$17:$I$170,4,FALSE)</f>
        <v>615</v>
      </c>
      <c r="AW132">
        <f>VLOOKUP($C132,'[12]LA - by responsible org'!$D$17:$I$170,5,FALSE)</f>
        <v>0</v>
      </c>
      <c r="AX132">
        <f>VLOOKUP($C132,'[12]LA - by responsible org'!$D$17:$I$170,6,FALSE)</f>
        <v>1077</v>
      </c>
      <c r="AY132">
        <f>VLOOKUP($B132,'[13]LA - by responsible org'!$C$17:$I$170,4,FALSE)</f>
        <v>497</v>
      </c>
      <c r="AZ132">
        <f>VLOOKUP($B132,'[13]LA - by responsible org'!$C$17:$I$170,5,FALSE)</f>
        <v>342</v>
      </c>
      <c r="BA132">
        <f>VLOOKUP($B132,'[13]LA - by responsible org'!$C$17:$I$170,6,FALSE)</f>
        <v>0</v>
      </c>
      <c r="BB132">
        <f>VLOOKUP($B132,'[13]LA - by responsible org'!$C$17:$I$170,7,FALSE)</f>
        <v>839</v>
      </c>
      <c r="BC132">
        <f>VLOOKUP($B132,'[14]LA - by responsible org'!$C$17:$I$170,4,FALSE)</f>
        <v>321</v>
      </c>
      <c r="BD132">
        <f>VLOOKUP($B132,'[14]LA - by responsible org'!$C$17:$I$170,5,FALSE)</f>
        <v>435</v>
      </c>
      <c r="BE132">
        <f>VLOOKUP($B132,'[14]LA - by responsible org'!$C$17:$I$170,6,FALSE)</f>
        <v>0</v>
      </c>
      <c r="BF132">
        <f>VLOOKUP($B132,'[14]LA - by responsible org'!$C$17:$I$170,7,FALSE)</f>
        <v>756</v>
      </c>
    </row>
    <row r="133" spans="1:58" ht="15">
      <c r="A133" s="14" t="s">
        <v>383</v>
      </c>
      <c r="B133" s="14" t="s">
        <v>411</v>
      </c>
      <c r="C133" s="4" t="s">
        <v>412</v>
      </c>
      <c r="D133" s="4" t="s">
        <v>413</v>
      </c>
      <c r="E133" s="24" t="str">
        <f aca="true" t="shared" si="2" ref="E133:E154">B133</f>
        <v>E06000020</v>
      </c>
      <c r="F133" s="25">
        <f>VLOOKUP(B133,'[7]FullDashboard'!$C$4:$I$156,7,FALSE)</f>
        <v>133600</v>
      </c>
      <c r="G133" s="24">
        <f>VLOOKUP($B133,'[8]LA - by responsible org'!$C$17:$I$170,4,FALSE)</f>
        <v>71</v>
      </c>
      <c r="H133" s="24">
        <f>VLOOKUP($B133,'[8]LA - by responsible org'!$C$17:$I$170,5,FALSE)</f>
        <v>83</v>
      </c>
      <c r="I133" s="24">
        <f>VLOOKUP($B133,'[8]LA - by responsible org'!$C$17:$I$170,6,FALSE)</f>
        <v>196</v>
      </c>
      <c r="J133" s="24">
        <f>VLOOKUP($B133,'[8]LA - by responsible org'!$C$17:$I$170,7,FALSE)</f>
        <v>350</v>
      </c>
      <c r="K133" s="24">
        <f>VLOOKUP($B133,'[9]LA - by responsible org'!$C$17:$I$170,4,FALSE)</f>
        <v>156</v>
      </c>
      <c r="L133" s="24">
        <f>VLOOKUP($B133,'[9]LA - by responsible org'!$C$17:$I$170,5,FALSE)</f>
        <v>64</v>
      </c>
      <c r="M133" s="24">
        <f>VLOOKUP($B133,'[9]LA - by responsible org'!$C$17:$I$170,6,FALSE)</f>
        <v>77</v>
      </c>
      <c r="N133" s="24">
        <f>VLOOKUP($B133,'[9]LA - by responsible org'!$C$17:$I$170,7,FALSE)</f>
        <v>297</v>
      </c>
      <c r="O133" s="24">
        <f>VLOOKUP($B133,'[10]LA - by responsible org'!$C$17:$I$170,4,FALSE)</f>
        <v>113</v>
      </c>
      <c r="P133" s="24">
        <f>VLOOKUP($B133,'[10]LA - by responsible org'!$C$17:$I$170,5,FALSE)</f>
        <v>43</v>
      </c>
      <c r="Q133" s="24">
        <f>VLOOKUP($B133,'[10]LA - by responsible org'!$C$17:$I$170,6,FALSE)</f>
        <v>104</v>
      </c>
      <c r="R133" s="24">
        <f>VLOOKUP($B133,'[10]LA - by responsible org'!$C$17:$I$170,7,FALSE)</f>
        <v>260</v>
      </c>
      <c r="S133" s="24">
        <f>VLOOKUP($B133,'[11]LA - by responsible org'!$C$17:$I$170,4,FALSE)</f>
        <v>96</v>
      </c>
      <c r="T133" s="24">
        <f>VLOOKUP($B133,'[11]LA - by responsible org'!$C$17:$I$170,5,FALSE)</f>
        <v>45</v>
      </c>
      <c r="U133" s="24">
        <f>VLOOKUP($B133,'[11]LA - by responsible org'!$C$17:$I$170,6,FALSE)</f>
        <v>78</v>
      </c>
      <c r="V133" s="24">
        <f>VLOOKUP($B133,'[11]LA - by responsible org'!$C$17:$I$170,7,FALSE)</f>
        <v>219</v>
      </c>
      <c r="W133" s="24">
        <f>VLOOKUP($C133,'[2]LA - by responsible org'!$D$14:$I$170,3,FALSE)</f>
        <v>123</v>
      </c>
      <c r="X133" s="24">
        <f>VLOOKUP($C133,'[2]LA - by responsible org'!$D$14:$I$170,4,FALSE)</f>
        <v>140</v>
      </c>
      <c r="Y133" s="24">
        <f>VLOOKUP($C133,'[2]LA - by responsible org'!$D$14:$I$170,5,FALSE)</f>
        <v>48</v>
      </c>
      <c r="Z133" s="24">
        <f>VLOOKUP($C133,'[2]LA - by responsible org'!$D$14:$I$170,6,FALSE)</f>
        <v>311</v>
      </c>
      <c r="AA133" s="24">
        <f>VLOOKUP($C133,'[3]LA - by responsible org'!$D$14:$I$170,3,FALSE)</f>
        <v>186</v>
      </c>
      <c r="AB133" s="24">
        <f>VLOOKUP($C133,'[3]LA - by responsible org'!$D$14:$I$170,4,FALSE)</f>
        <v>27</v>
      </c>
      <c r="AC133" s="24">
        <f>VLOOKUP($C133,'[3]LA - by responsible org'!$D$14:$I$170,5,FALSE)</f>
        <v>93</v>
      </c>
      <c r="AD133" s="24">
        <f>VLOOKUP($C133,'[3]LA - by responsible org'!$D$14:$I$170,6,FALSE)</f>
        <v>306</v>
      </c>
      <c r="AE133" s="24">
        <f>VLOOKUP($C133,'[4]LA - by responsible org'!$D$14:$I$170,3,FALSE)</f>
        <v>169</v>
      </c>
      <c r="AF133" s="24">
        <f>VLOOKUP($C133,'[4]LA - by responsible org'!$D$14:$I$170,4,FALSE)</f>
        <v>36</v>
      </c>
      <c r="AG133" s="24">
        <f>VLOOKUP($C133,'[4]LA - by responsible org'!$D$14:$I$170,5,FALSE)</f>
        <v>65</v>
      </c>
      <c r="AH133" s="24">
        <f>VLOOKUP($C133,'[4]LA - by responsible org'!$D$14:$I$170,6,FALSE)</f>
        <v>270</v>
      </c>
      <c r="AI133" s="24">
        <f>VLOOKUP($C133,'[5]LA - by responsible org'!$D$14:$I$170,3,FALSE)</f>
        <v>168</v>
      </c>
      <c r="AJ133" s="24">
        <f>VLOOKUP($C133,'[5]LA - by responsible org'!$D$14:$I$170,4,FALSE)</f>
        <v>79</v>
      </c>
      <c r="AK133" s="24">
        <f>VLOOKUP($C133,'[5]LA - by responsible org'!$D$14:$I$170,5,FALSE)</f>
        <v>47</v>
      </c>
      <c r="AL133" s="24">
        <f>VLOOKUP($C133,'[5]LA - by responsible org'!$D$14:$I$170,6,FALSE)</f>
        <v>294</v>
      </c>
      <c r="AM133" s="24">
        <f>VLOOKUP($C133,'[6]LA - by responsible org'!$D$14:$I$170,3,FALSE)</f>
        <v>157</v>
      </c>
      <c r="AN133" s="24">
        <f>VLOOKUP($C133,'[6]LA - by responsible org'!$D$14:$I$170,4,FALSE)</f>
        <v>111</v>
      </c>
      <c r="AO133" s="24">
        <f>VLOOKUP($C133,'[6]LA - by responsible org'!$D$14:$I$170,5,FALSE)</f>
        <v>60</v>
      </c>
      <c r="AP133" s="24">
        <f>VLOOKUP($C133,'[6]LA - by responsible org'!$D$14:$I$170,6,FALSE)</f>
        <v>328</v>
      </c>
      <c r="AQ133" s="5">
        <v>109</v>
      </c>
      <c r="AR133" s="22">
        <v>122</v>
      </c>
      <c r="AS133" s="22">
        <v>73</v>
      </c>
      <c r="AT133" s="5">
        <v>304</v>
      </c>
      <c r="AU133">
        <f>VLOOKUP($C133,'[12]LA - by responsible org'!$D$17:$I$170,3,FALSE)</f>
        <v>141</v>
      </c>
      <c r="AV133">
        <f>VLOOKUP($C133,'[12]LA - by responsible org'!$D$17:$I$170,4,FALSE)</f>
        <v>72</v>
      </c>
      <c r="AW133">
        <f>VLOOKUP($C133,'[12]LA - by responsible org'!$D$17:$I$170,5,FALSE)</f>
        <v>80</v>
      </c>
      <c r="AX133">
        <f>VLOOKUP($C133,'[12]LA - by responsible org'!$D$17:$I$170,6,FALSE)</f>
        <v>293</v>
      </c>
      <c r="AY133">
        <f>VLOOKUP($B133,'[13]LA - by responsible org'!$C$17:$I$170,4,FALSE)</f>
        <v>153</v>
      </c>
      <c r="AZ133">
        <f>VLOOKUP($B133,'[13]LA - by responsible org'!$C$17:$I$170,5,FALSE)</f>
        <v>58</v>
      </c>
      <c r="BA133">
        <f>VLOOKUP($B133,'[13]LA - by responsible org'!$C$17:$I$170,6,FALSE)</f>
        <v>48</v>
      </c>
      <c r="BB133">
        <f>VLOOKUP($B133,'[13]LA - by responsible org'!$C$17:$I$170,7,FALSE)</f>
        <v>259</v>
      </c>
      <c r="BC133">
        <f>VLOOKUP($B133,'[14]LA - by responsible org'!$C$17:$I$170,4,FALSE)</f>
        <v>147</v>
      </c>
      <c r="BD133">
        <f>VLOOKUP($B133,'[14]LA - by responsible org'!$C$17:$I$170,5,FALSE)</f>
        <v>44</v>
      </c>
      <c r="BE133">
        <f>VLOOKUP($B133,'[14]LA - by responsible org'!$C$17:$I$170,6,FALSE)</f>
        <v>63</v>
      </c>
      <c r="BF133">
        <f>VLOOKUP($B133,'[14]LA - by responsible org'!$C$17:$I$170,7,FALSE)</f>
        <v>254</v>
      </c>
    </row>
    <row r="134" spans="1:58" ht="15">
      <c r="A134" s="14" t="s">
        <v>38</v>
      </c>
      <c r="B134" s="14" t="s">
        <v>69</v>
      </c>
      <c r="C134" s="4" t="s">
        <v>70</v>
      </c>
      <c r="D134" s="4" t="s">
        <v>71</v>
      </c>
      <c r="E134" s="24" t="str">
        <f t="shared" si="2"/>
        <v>E06000034</v>
      </c>
      <c r="F134" s="25">
        <f>VLOOKUP(B134,'[7]FullDashboard'!$C$4:$I$156,7,FALSE)</f>
        <v>125100</v>
      </c>
      <c r="G134" s="24">
        <f>VLOOKUP($B134,'[8]LA - by responsible org'!$C$17:$I$170,4,FALSE)</f>
        <v>152</v>
      </c>
      <c r="H134" s="24">
        <f>VLOOKUP($B134,'[8]LA - by responsible org'!$C$17:$I$170,5,FALSE)</f>
        <v>162</v>
      </c>
      <c r="I134" s="24">
        <f>VLOOKUP($B134,'[8]LA - by responsible org'!$C$17:$I$170,6,FALSE)</f>
        <v>0</v>
      </c>
      <c r="J134" s="24">
        <f>VLOOKUP($B134,'[8]LA - by responsible org'!$C$17:$I$170,7,FALSE)</f>
        <v>314</v>
      </c>
      <c r="K134" s="24">
        <f>VLOOKUP($B134,'[9]LA - by responsible org'!$C$17:$I$170,4,FALSE)</f>
        <v>94</v>
      </c>
      <c r="L134" s="24">
        <f>VLOOKUP($B134,'[9]LA - by responsible org'!$C$17:$I$170,5,FALSE)</f>
        <v>195</v>
      </c>
      <c r="M134" s="24">
        <f>VLOOKUP($B134,'[9]LA - by responsible org'!$C$17:$I$170,6,FALSE)</f>
        <v>0</v>
      </c>
      <c r="N134" s="24">
        <f>VLOOKUP($B134,'[9]LA - by responsible org'!$C$17:$I$170,7,FALSE)</f>
        <v>289</v>
      </c>
      <c r="O134" s="24">
        <f>VLOOKUP($B134,'[10]LA - by responsible org'!$C$17:$I$170,4,FALSE)</f>
        <v>139</v>
      </c>
      <c r="P134" s="24">
        <f>VLOOKUP($B134,'[10]LA - by responsible org'!$C$17:$I$170,5,FALSE)</f>
        <v>100</v>
      </c>
      <c r="Q134" s="24">
        <f>VLOOKUP($B134,'[10]LA - by responsible org'!$C$17:$I$170,6,FALSE)</f>
        <v>16</v>
      </c>
      <c r="R134" s="24">
        <f>VLOOKUP($B134,'[10]LA - by responsible org'!$C$17:$I$170,7,FALSE)</f>
        <v>255</v>
      </c>
      <c r="S134" s="24">
        <f>VLOOKUP($B134,'[11]LA - by responsible org'!$C$17:$I$170,4,FALSE)</f>
        <v>231</v>
      </c>
      <c r="T134" s="24">
        <f>VLOOKUP($B134,'[11]LA - by responsible org'!$C$17:$I$170,5,FALSE)</f>
        <v>125</v>
      </c>
      <c r="U134" s="24">
        <f>VLOOKUP($B134,'[11]LA - by responsible org'!$C$17:$I$170,6,FALSE)</f>
        <v>0</v>
      </c>
      <c r="V134" s="24">
        <f>VLOOKUP($B134,'[11]LA - by responsible org'!$C$17:$I$170,7,FALSE)</f>
        <v>356</v>
      </c>
      <c r="W134" s="24">
        <f>VLOOKUP($C134,'[2]LA - by responsible org'!$D$14:$I$170,3,FALSE)</f>
        <v>163</v>
      </c>
      <c r="X134" s="24">
        <f>VLOOKUP($C134,'[2]LA - by responsible org'!$D$14:$I$170,4,FALSE)</f>
        <v>242</v>
      </c>
      <c r="Y134" s="24">
        <f>VLOOKUP($C134,'[2]LA - by responsible org'!$D$14:$I$170,5,FALSE)</f>
        <v>21</v>
      </c>
      <c r="Z134" s="24">
        <f>VLOOKUP($C134,'[2]LA - by responsible org'!$D$14:$I$170,6,FALSE)</f>
        <v>426</v>
      </c>
      <c r="AA134" s="24">
        <f>VLOOKUP($C134,'[3]LA - by responsible org'!$D$14:$I$170,3,FALSE)</f>
        <v>212</v>
      </c>
      <c r="AB134" s="24">
        <f>VLOOKUP($C134,'[3]LA - by responsible org'!$D$14:$I$170,4,FALSE)</f>
        <v>157</v>
      </c>
      <c r="AC134" s="24">
        <f>VLOOKUP($C134,'[3]LA - by responsible org'!$D$14:$I$170,5,FALSE)</f>
        <v>93</v>
      </c>
      <c r="AD134" s="24">
        <f>VLOOKUP($C134,'[3]LA - by responsible org'!$D$14:$I$170,6,FALSE)</f>
        <v>462</v>
      </c>
      <c r="AE134" s="24">
        <f>VLOOKUP($C134,'[4]LA - by responsible org'!$D$14:$I$170,3,FALSE)</f>
        <v>162</v>
      </c>
      <c r="AF134" s="24">
        <f>VLOOKUP($C134,'[4]LA - by responsible org'!$D$14:$I$170,4,FALSE)</f>
        <v>126</v>
      </c>
      <c r="AG134" s="24">
        <f>VLOOKUP($C134,'[4]LA - by responsible org'!$D$14:$I$170,5,FALSE)</f>
        <v>89</v>
      </c>
      <c r="AH134" s="24">
        <f>VLOOKUP($C134,'[4]LA - by responsible org'!$D$14:$I$170,6,FALSE)</f>
        <v>377</v>
      </c>
      <c r="AI134" s="24">
        <f>VLOOKUP($C134,'[5]LA - by responsible org'!$D$14:$I$170,3,FALSE)</f>
        <v>144</v>
      </c>
      <c r="AJ134" s="24">
        <f>VLOOKUP($C134,'[5]LA - by responsible org'!$D$14:$I$170,4,FALSE)</f>
        <v>121</v>
      </c>
      <c r="AK134" s="24">
        <f>VLOOKUP($C134,'[5]LA - by responsible org'!$D$14:$I$170,5,FALSE)</f>
        <v>39</v>
      </c>
      <c r="AL134" s="24">
        <f>VLOOKUP($C134,'[5]LA - by responsible org'!$D$14:$I$170,6,FALSE)</f>
        <v>304</v>
      </c>
      <c r="AM134" s="24">
        <f>VLOOKUP($C134,'[6]LA - by responsible org'!$D$14:$I$170,3,FALSE)</f>
        <v>134</v>
      </c>
      <c r="AN134" s="24">
        <f>VLOOKUP($C134,'[6]LA - by responsible org'!$D$14:$I$170,4,FALSE)</f>
        <v>110</v>
      </c>
      <c r="AO134" s="24">
        <f>VLOOKUP($C134,'[6]LA - by responsible org'!$D$14:$I$170,5,FALSE)</f>
        <v>35</v>
      </c>
      <c r="AP134" s="24">
        <f>VLOOKUP($C134,'[6]LA - by responsible org'!$D$14:$I$170,6,FALSE)</f>
        <v>279</v>
      </c>
      <c r="AQ134" s="5">
        <v>170</v>
      </c>
      <c r="AR134" s="22">
        <v>207</v>
      </c>
      <c r="AS134" s="22">
        <v>1</v>
      </c>
      <c r="AT134" s="5">
        <v>378</v>
      </c>
      <c r="AU134">
        <f>VLOOKUP($C134,'[12]LA - by responsible org'!$D$17:$I$170,3,FALSE)</f>
        <v>186</v>
      </c>
      <c r="AV134">
        <f>VLOOKUP($C134,'[12]LA - by responsible org'!$D$17:$I$170,4,FALSE)</f>
        <v>94</v>
      </c>
      <c r="AW134">
        <f>VLOOKUP($C134,'[12]LA - by responsible org'!$D$17:$I$170,5,FALSE)</f>
        <v>11</v>
      </c>
      <c r="AX134">
        <f>VLOOKUP($C134,'[12]LA - by responsible org'!$D$17:$I$170,6,FALSE)</f>
        <v>291</v>
      </c>
      <c r="AY134">
        <f>VLOOKUP($B134,'[13]LA - by responsible org'!$C$17:$I$170,4,FALSE)</f>
        <v>253</v>
      </c>
      <c r="AZ134">
        <f>VLOOKUP($B134,'[13]LA - by responsible org'!$C$17:$I$170,5,FALSE)</f>
        <v>46</v>
      </c>
      <c r="BA134">
        <f>VLOOKUP($B134,'[13]LA - by responsible org'!$C$17:$I$170,6,FALSE)</f>
        <v>0</v>
      </c>
      <c r="BB134">
        <f>VLOOKUP($B134,'[13]LA - by responsible org'!$C$17:$I$170,7,FALSE)</f>
        <v>299</v>
      </c>
      <c r="BC134">
        <f>VLOOKUP($B134,'[14]LA - by responsible org'!$C$17:$I$170,4,FALSE)</f>
        <v>200</v>
      </c>
      <c r="BD134">
        <f>VLOOKUP($B134,'[14]LA - by responsible org'!$C$17:$I$170,5,FALSE)</f>
        <v>77</v>
      </c>
      <c r="BE134">
        <f>VLOOKUP($B134,'[14]LA - by responsible org'!$C$17:$I$170,6,FALSE)</f>
        <v>0</v>
      </c>
      <c r="BF134">
        <f>VLOOKUP($B134,'[14]LA - by responsible org'!$C$17:$I$170,7,FALSE)</f>
        <v>277</v>
      </c>
    </row>
    <row r="135" spans="1:58" ht="15">
      <c r="A135" s="14" t="s">
        <v>337</v>
      </c>
      <c r="B135" s="14" t="s">
        <v>377</v>
      </c>
      <c r="C135" s="4" t="s">
        <v>378</v>
      </c>
      <c r="D135" s="4" t="s">
        <v>379</v>
      </c>
      <c r="E135" s="24" t="str">
        <f t="shared" si="2"/>
        <v>E06000027</v>
      </c>
      <c r="F135" s="25">
        <f>VLOOKUP(B135,'[7]FullDashboard'!$C$4:$I$156,7,FALSE)</f>
        <v>108500</v>
      </c>
      <c r="G135" s="24">
        <f>VLOOKUP($B135,'[8]LA - by responsible org'!$C$17:$I$170,4,FALSE)</f>
        <v>138</v>
      </c>
      <c r="H135" s="24">
        <f>VLOOKUP($B135,'[8]LA - by responsible org'!$C$17:$I$170,5,FALSE)</f>
        <v>38</v>
      </c>
      <c r="I135" s="24">
        <f>VLOOKUP($B135,'[8]LA - by responsible org'!$C$17:$I$170,6,FALSE)</f>
        <v>19</v>
      </c>
      <c r="J135" s="24">
        <f>VLOOKUP($B135,'[8]LA - by responsible org'!$C$17:$I$170,7,FALSE)</f>
        <v>195</v>
      </c>
      <c r="K135" s="24">
        <f>VLOOKUP($B135,'[9]LA - by responsible org'!$C$17:$I$170,4,FALSE)</f>
        <v>143</v>
      </c>
      <c r="L135" s="24">
        <f>VLOOKUP($B135,'[9]LA - by responsible org'!$C$17:$I$170,5,FALSE)</f>
        <v>139</v>
      </c>
      <c r="M135" s="24">
        <f>VLOOKUP($B135,'[9]LA - by responsible org'!$C$17:$I$170,6,FALSE)</f>
        <v>2</v>
      </c>
      <c r="N135" s="24">
        <f>VLOOKUP($B135,'[9]LA - by responsible org'!$C$17:$I$170,7,FALSE)</f>
        <v>284</v>
      </c>
      <c r="O135" s="24">
        <f>VLOOKUP($B135,'[10]LA - by responsible org'!$C$17:$I$170,4,FALSE)</f>
        <v>112</v>
      </c>
      <c r="P135" s="24">
        <f>VLOOKUP($B135,'[10]LA - by responsible org'!$C$17:$I$170,5,FALSE)</f>
        <v>162</v>
      </c>
      <c r="Q135" s="24">
        <f>VLOOKUP($B135,'[10]LA - by responsible org'!$C$17:$I$170,6,FALSE)</f>
        <v>7</v>
      </c>
      <c r="R135" s="24">
        <f>VLOOKUP($B135,'[10]LA - by responsible org'!$C$17:$I$170,7,FALSE)</f>
        <v>281</v>
      </c>
      <c r="S135" s="24">
        <f>VLOOKUP($B135,'[11]LA - by responsible org'!$C$17:$I$170,4,FALSE)</f>
        <v>138</v>
      </c>
      <c r="T135" s="24">
        <f>VLOOKUP($B135,'[11]LA - by responsible org'!$C$17:$I$170,5,FALSE)</f>
        <v>78</v>
      </c>
      <c r="U135" s="24">
        <f>VLOOKUP($B135,'[11]LA - by responsible org'!$C$17:$I$170,6,FALSE)</f>
        <v>0</v>
      </c>
      <c r="V135" s="24">
        <f>VLOOKUP($B135,'[11]LA - by responsible org'!$C$17:$I$170,7,FALSE)</f>
        <v>216</v>
      </c>
      <c r="W135" s="24">
        <f>VLOOKUP($C135,'[2]LA - by responsible org'!$D$14:$I$170,3,FALSE)</f>
        <v>120</v>
      </c>
      <c r="X135" s="24">
        <f>VLOOKUP($C135,'[2]LA - by responsible org'!$D$14:$I$170,4,FALSE)</f>
        <v>93</v>
      </c>
      <c r="Y135" s="24">
        <f>VLOOKUP($C135,'[2]LA - by responsible org'!$D$14:$I$170,5,FALSE)</f>
        <v>11</v>
      </c>
      <c r="Z135" s="24">
        <f>VLOOKUP($C135,'[2]LA - by responsible org'!$D$14:$I$170,6,FALSE)</f>
        <v>224</v>
      </c>
      <c r="AA135" s="24">
        <f>VLOOKUP($C135,'[3]LA - by responsible org'!$D$14:$I$170,3,FALSE)</f>
        <v>104</v>
      </c>
      <c r="AB135" s="24">
        <f>VLOOKUP($C135,'[3]LA - by responsible org'!$D$14:$I$170,4,FALSE)</f>
        <v>177</v>
      </c>
      <c r="AC135" s="24">
        <f>VLOOKUP($C135,'[3]LA - by responsible org'!$D$14:$I$170,5,FALSE)</f>
        <v>2</v>
      </c>
      <c r="AD135" s="24">
        <f>VLOOKUP($C135,'[3]LA - by responsible org'!$D$14:$I$170,6,FALSE)</f>
        <v>283</v>
      </c>
      <c r="AE135" s="24">
        <f>VLOOKUP($C135,'[4]LA - by responsible org'!$D$14:$I$170,3,FALSE)</f>
        <v>137</v>
      </c>
      <c r="AF135" s="24">
        <f>VLOOKUP($C135,'[4]LA - by responsible org'!$D$14:$I$170,4,FALSE)</f>
        <v>73</v>
      </c>
      <c r="AG135" s="24">
        <f>VLOOKUP($C135,'[4]LA - by responsible org'!$D$14:$I$170,5,FALSE)</f>
        <v>0</v>
      </c>
      <c r="AH135" s="24">
        <f>VLOOKUP($C135,'[4]LA - by responsible org'!$D$14:$I$170,6,FALSE)</f>
        <v>210</v>
      </c>
      <c r="AI135" s="24">
        <f>VLOOKUP($C135,'[5]LA - by responsible org'!$D$14:$I$170,3,FALSE)</f>
        <v>127</v>
      </c>
      <c r="AJ135" s="24">
        <f>VLOOKUP($C135,'[5]LA - by responsible org'!$D$14:$I$170,4,FALSE)</f>
        <v>40</v>
      </c>
      <c r="AK135" s="24">
        <f>VLOOKUP($C135,'[5]LA - by responsible org'!$D$14:$I$170,5,FALSE)</f>
        <v>0</v>
      </c>
      <c r="AL135" s="24">
        <f>VLOOKUP($C135,'[5]LA - by responsible org'!$D$14:$I$170,6,FALSE)</f>
        <v>167</v>
      </c>
      <c r="AM135" s="24">
        <f>VLOOKUP($C135,'[6]LA - by responsible org'!$D$14:$I$170,3,FALSE)</f>
        <v>217</v>
      </c>
      <c r="AN135" s="24">
        <f>VLOOKUP($C135,'[6]LA - by responsible org'!$D$14:$I$170,4,FALSE)</f>
        <v>18</v>
      </c>
      <c r="AO135" s="24">
        <f>VLOOKUP($C135,'[6]LA - by responsible org'!$D$14:$I$170,5,FALSE)</f>
        <v>0</v>
      </c>
      <c r="AP135" s="24">
        <f>VLOOKUP($C135,'[6]LA - by responsible org'!$D$14:$I$170,6,FALSE)</f>
        <v>235</v>
      </c>
      <c r="AQ135" s="5">
        <v>183</v>
      </c>
      <c r="AR135" s="22">
        <v>26</v>
      </c>
      <c r="AS135" s="22">
        <v>0</v>
      </c>
      <c r="AT135" s="5">
        <v>209</v>
      </c>
      <c r="AU135">
        <f>VLOOKUP($C135,'[12]LA - by responsible org'!$D$17:$I$170,3,FALSE)</f>
        <v>266</v>
      </c>
      <c r="AV135">
        <f>VLOOKUP($C135,'[12]LA - by responsible org'!$D$17:$I$170,4,FALSE)</f>
        <v>45</v>
      </c>
      <c r="AW135">
        <f>VLOOKUP($C135,'[12]LA - by responsible org'!$D$17:$I$170,5,FALSE)</f>
        <v>32</v>
      </c>
      <c r="AX135">
        <f>VLOOKUP($C135,'[12]LA - by responsible org'!$D$17:$I$170,6,FALSE)</f>
        <v>343</v>
      </c>
      <c r="AY135">
        <f>VLOOKUP($B135,'[13]LA - by responsible org'!$C$17:$I$170,4,FALSE)</f>
        <v>283</v>
      </c>
      <c r="AZ135">
        <f>VLOOKUP($B135,'[13]LA - by responsible org'!$C$17:$I$170,5,FALSE)</f>
        <v>87</v>
      </c>
      <c r="BA135">
        <f>VLOOKUP($B135,'[13]LA - by responsible org'!$C$17:$I$170,6,FALSE)</f>
        <v>35</v>
      </c>
      <c r="BB135">
        <f>VLOOKUP($B135,'[13]LA - by responsible org'!$C$17:$I$170,7,FALSE)</f>
        <v>405</v>
      </c>
      <c r="BC135">
        <f>VLOOKUP($B135,'[14]LA - by responsible org'!$C$17:$I$170,4,FALSE)</f>
        <v>183</v>
      </c>
      <c r="BD135">
        <f>VLOOKUP($B135,'[14]LA - by responsible org'!$C$17:$I$170,5,FALSE)</f>
        <v>113</v>
      </c>
      <c r="BE135">
        <f>VLOOKUP($B135,'[14]LA - by responsible org'!$C$17:$I$170,6,FALSE)</f>
        <v>14</v>
      </c>
      <c r="BF135">
        <f>VLOOKUP($B135,'[14]LA - by responsible org'!$C$17:$I$170,7,FALSE)</f>
        <v>310</v>
      </c>
    </row>
    <row r="136" spans="1:58" ht="15">
      <c r="A136" s="14" t="s">
        <v>72</v>
      </c>
      <c r="B136" s="14" t="s">
        <v>160</v>
      </c>
      <c r="C136" s="4" t="s">
        <v>161</v>
      </c>
      <c r="D136" s="4" t="s">
        <v>162</v>
      </c>
      <c r="E136" s="24" t="str">
        <f t="shared" si="2"/>
        <v>E09000030</v>
      </c>
      <c r="F136" s="25">
        <f>VLOOKUP(B136,'[7]FullDashboard'!$C$4:$I$156,7,FALSE)</f>
        <v>237700</v>
      </c>
      <c r="G136" s="24">
        <f>VLOOKUP($B136,'[8]LA - by responsible org'!$C$17:$I$170,4,FALSE)</f>
        <v>281</v>
      </c>
      <c r="H136" s="24">
        <f>VLOOKUP($B136,'[8]LA - by responsible org'!$C$17:$I$170,5,FALSE)</f>
        <v>96</v>
      </c>
      <c r="I136" s="24">
        <f>VLOOKUP($B136,'[8]LA - by responsible org'!$C$17:$I$170,6,FALSE)</f>
        <v>0</v>
      </c>
      <c r="J136" s="24">
        <f>VLOOKUP($B136,'[8]LA - by responsible org'!$C$17:$I$170,7,FALSE)</f>
        <v>377</v>
      </c>
      <c r="K136" s="24">
        <f>VLOOKUP($B136,'[9]LA - by responsible org'!$C$17:$I$170,4,FALSE)</f>
        <v>212</v>
      </c>
      <c r="L136" s="24">
        <f>VLOOKUP($B136,'[9]LA - by responsible org'!$C$17:$I$170,5,FALSE)</f>
        <v>10</v>
      </c>
      <c r="M136" s="24">
        <f>VLOOKUP($B136,'[9]LA - by responsible org'!$C$17:$I$170,6,FALSE)</f>
        <v>0</v>
      </c>
      <c r="N136" s="24">
        <f>VLOOKUP($B136,'[9]LA - by responsible org'!$C$17:$I$170,7,FALSE)</f>
        <v>222</v>
      </c>
      <c r="O136" s="24">
        <f>VLOOKUP($B136,'[10]LA - by responsible org'!$C$17:$I$170,4,FALSE)</f>
        <v>409</v>
      </c>
      <c r="P136" s="24">
        <f>VLOOKUP($B136,'[10]LA - by responsible org'!$C$17:$I$170,5,FALSE)</f>
        <v>27</v>
      </c>
      <c r="Q136" s="24">
        <f>VLOOKUP($B136,'[10]LA - by responsible org'!$C$17:$I$170,6,FALSE)</f>
        <v>0</v>
      </c>
      <c r="R136" s="24">
        <f>VLOOKUP($B136,'[10]LA - by responsible org'!$C$17:$I$170,7,FALSE)</f>
        <v>436</v>
      </c>
      <c r="S136" s="24">
        <f>VLOOKUP($B136,'[11]LA - by responsible org'!$C$17:$I$170,4,FALSE)</f>
        <v>331</v>
      </c>
      <c r="T136" s="24">
        <f>VLOOKUP($B136,'[11]LA - by responsible org'!$C$17:$I$170,5,FALSE)</f>
        <v>30</v>
      </c>
      <c r="U136" s="24">
        <f>VLOOKUP($B136,'[11]LA - by responsible org'!$C$17:$I$170,6,FALSE)</f>
        <v>0</v>
      </c>
      <c r="V136" s="24">
        <f>VLOOKUP($B136,'[11]LA - by responsible org'!$C$17:$I$170,7,FALSE)</f>
        <v>361</v>
      </c>
      <c r="W136" s="24">
        <f>VLOOKUP($C136,'[2]LA - by responsible org'!$D$14:$I$170,3,FALSE)</f>
        <v>299</v>
      </c>
      <c r="X136" s="24">
        <f>VLOOKUP($C136,'[2]LA - by responsible org'!$D$14:$I$170,4,FALSE)</f>
        <v>77</v>
      </c>
      <c r="Y136" s="24">
        <f>VLOOKUP($C136,'[2]LA - by responsible org'!$D$14:$I$170,5,FALSE)</f>
        <v>0</v>
      </c>
      <c r="Z136" s="24">
        <f>VLOOKUP($C136,'[2]LA - by responsible org'!$D$14:$I$170,6,FALSE)</f>
        <v>376</v>
      </c>
      <c r="AA136" s="24">
        <f>VLOOKUP($C136,'[3]LA - by responsible org'!$D$14:$I$170,3,FALSE)</f>
        <v>297</v>
      </c>
      <c r="AB136" s="24">
        <f>VLOOKUP($C136,'[3]LA - by responsible org'!$D$14:$I$170,4,FALSE)</f>
        <v>51</v>
      </c>
      <c r="AC136" s="24">
        <f>VLOOKUP($C136,'[3]LA - by responsible org'!$D$14:$I$170,5,FALSE)</f>
        <v>2</v>
      </c>
      <c r="AD136" s="24">
        <f>VLOOKUP($C136,'[3]LA - by responsible org'!$D$14:$I$170,6,FALSE)</f>
        <v>350</v>
      </c>
      <c r="AE136" s="24">
        <f>VLOOKUP($C136,'[4]LA - by responsible org'!$D$14:$I$170,3,FALSE)</f>
        <v>404</v>
      </c>
      <c r="AF136" s="24">
        <f>VLOOKUP($C136,'[4]LA - by responsible org'!$D$14:$I$170,4,FALSE)</f>
        <v>16</v>
      </c>
      <c r="AG136" s="24">
        <f>VLOOKUP($C136,'[4]LA - by responsible org'!$D$14:$I$170,5,FALSE)</f>
        <v>25</v>
      </c>
      <c r="AH136" s="24">
        <f>VLOOKUP($C136,'[4]LA - by responsible org'!$D$14:$I$170,6,FALSE)</f>
        <v>445</v>
      </c>
      <c r="AI136" s="24">
        <f>VLOOKUP($C136,'[5]LA - by responsible org'!$D$14:$I$170,3,FALSE)</f>
        <v>271</v>
      </c>
      <c r="AJ136" s="24">
        <f>VLOOKUP($C136,'[5]LA - by responsible org'!$D$14:$I$170,4,FALSE)</f>
        <v>28</v>
      </c>
      <c r="AK136" s="24">
        <f>VLOOKUP($C136,'[5]LA - by responsible org'!$D$14:$I$170,5,FALSE)</f>
        <v>31</v>
      </c>
      <c r="AL136" s="24">
        <f>VLOOKUP($C136,'[5]LA - by responsible org'!$D$14:$I$170,6,FALSE)</f>
        <v>330</v>
      </c>
      <c r="AM136" s="24">
        <f>VLOOKUP($C136,'[6]LA - by responsible org'!$D$14:$I$170,3,FALSE)</f>
        <v>319</v>
      </c>
      <c r="AN136" s="24">
        <f>VLOOKUP($C136,'[6]LA - by responsible org'!$D$14:$I$170,4,FALSE)</f>
        <v>53</v>
      </c>
      <c r="AO136" s="24">
        <f>VLOOKUP($C136,'[6]LA - by responsible org'!$D$14:$I$170,5,FALSE)</f>
        <v>130</v>
      </c>
      <c r="AP136" s="24">
        <f>VLOOKUP($C136,'[6]LA - by responsible org'!$D$14:$I$170,6,FALSE)</f>
        <v>502</v>
      </c>
      <c r="AQ136" s="5">
        <v>277</v>
      </c>
      <c r="AR136" s="22">
        <v>123</v>
      </c>
      <c r="AS136" s="22">
        <v>180</v>
      </c>
      <c r="AT136" s="5">
        <v>580</v>
      </c>
      <c r="AU136">
        <f>VLOOKUP($C136,'[12]LA - by responsible org'!$D$17:$I$170,3,FALSE)</f>
        <v>398</v>
      </c>
      <c r="AV136">
        <f>VLOOKUP($C136,'[12]LA - by responsible org'!$D$17:$I$170,4,FALSE)</f>
        <v>101</v>
      </c>
      <c r="AW136">
        <f>VLOOKUP($C136,'[12]LA - by responsible org'!$D$17:$I$170,5,FALSE)</f>
        <v>137</v>
      </c>
      <c r="AX136">
        <f>VLOOKUP($C136,'[12]LA - by responsible org'!$D$17:$I$170,6,FALSE)</f>
        <v>636</v>
      </c>
      <c r="AY136">
        <f>VLOOKUP($B136,'[13]LA - by responsible org'!$C$17:$I$170,4,FALSE)</f>
        <v>305</v>
      </c>
      <c r="AZ136">
        <f>VLOOKUP($B136,'[13]LA - by responsible org'!$C$17:$I$170,5,FALSE)</f>
        <v>99</v>
      </c>
      <c r="BA136">
        <f>VLOOKUP($B136,'[13]LA - by responsible org'!$C$17:$I$170,6,FALSE)</f>
        <v>85</v>
      </c>
      <c r="BB136">
        <f>VLOOKUP($B136,'[13]LA - by responsible org'!$C$17:$I$170,7,FALSE)</f>
        <v>489</v>
      </c>
      <c r="BC136">
        <f>VLOOKUP($B136,'[14]LA - by responsible org'!$C$17:$I$170,4,FALSE)</f>
        <v>252</v>
      </c>
      <c r="BD136">
        <f>VLOOKUP($B136,'[14]LA - by responsible org'!$C$17:$I$170,5,FALSE)</f>
        <v>88</v>
      </c>
      <c r="BE136">
        <f>VLOOKUP($B136,'[14]LA - by responsible org'!$C$17:$I$170,6,FALSE)</f>
        <v>17</v>
      </c>
      <c r="BF136">
        <f>VLOOKUP($B136,'[14]LA - by responsible org'!$C$17:$I$170,7,FALSE)</f>
        <v>357</v>
      </c>
    </row>
    <row r="137" spans="1:58" ht="15">
      <c r="A137" s="14" t="s">
        <v>209</v>
      </c>
      <c r="B137" s="14" t="s">
        <v>267</v>
      </c>
      <c r="C137" s="4" t="s">
        <v>268</v>
      </c>
      <c r="D137" s="4" t="s">
        <v>269</v>
      </c>
      <c r="E137" s="24" t="str">
        <f t="shared" si="2"/>
        <v>E08000009</v>
      </c>
      <c r="F137" s="25">
        <f>VLOOKUP(B137,'[7]FullDashboard'!$C$4:$I$156,7,FALSE)</f>
        <v>179700</v>
      </c>
      <c r="G137" s="24">
        <f>VLOOKUP($B137,'[8]LA - by responsible org'!$C$17:$I$170,4,FALSE)</f>
        <v>991</v>
      </c>
      <c r="H137" s="24">
        <f>VLOOKUP($B137,'[8]LA - by responsible org'!$C$17:$I$170,5,FALSE)</f>
        <v>698</v>
      </c>
      <c r="I137" s="24">
        <f>VLOOKUP($B137,'[8]LA - by responsible org'!$C$17:$I$170,6,FALSE)</f>
        <v>83</v>
      </c>
      <c r="J137" s="24">
        <f>VLOOKUP($B137,'[8]LA - by responsible org'!$C$17:$I$170,7,FALSE)</f>
        <v>1772</v>
      </c>
      <c r="K137" s="24">
        <f>VLOOKUP($B137,'[9]LA - by responsible org'!$C$17:$I$170,4,FALSE)</f>
        <v>1191</v>
      </c>
      <c r="L137" s="24">
        <f>VLOOKUP($B137,'[9]LA - by responsible org'!$C$17:$I$170,5,FALSE)</f>
        <v>765</v>
      </c>
      <c r="M137" s="24">
        <f>VLOOKUP($B137,'[9]LA - by responsible org'!$C$17:$I$170,6,FALSE)</f>
        <v>175</v>
      </c>
      <c r="N137" s="24">
        <f>VLOOKUP($B137,'[9]LA - by responsible org'!$C$17:$I$170,7,FALSE)</f>
        <v>2131</v>
      </c>
      <c r="O137" s="24">
        <f>VLOOKUP($B137,'[10]LA - by responsible org'!$C$17:$I$170,4,FALSE)</f>
        <v>1049</v>
      </c>
      <c r="P137" s="24">
        <f>VLOOKUP($B137,'[10]LA - by responsible org'!$C$17:$I$170,5,FALSE)</f>
        <v>1270</v>
      </c>
      <c r="Q137" s="24">
        <f>VLOOKUP($B137,'[10]LA - by responsible org'!$C$17:$I$170,6,FALSE)</f>
        <v>100</v>
      </c>
      <c r="R137" s="24">
        <f>VLOOKUP($B137,'[10]LA - by responsible org'!$C$17:$I$170,7,FALSE)</f>
        <v>2419</v>
      </c>
      <c r="S137" s="24">
        <f>VLOOKUP($B137,'[11]LA - by responsible org'!$C$17:$I$170,4,FALSE)</f>
        <v>1025</v>
      </c>
      <c r="T137" s="24">
        <f>VLOOKUP($B137,'[11]LA - by responsible org'!$C$17:$I$170,5,FALSE)</f>
        <v>1483</v>
      </c>
      <c r="U137" s="24">
        <f>VLOOKUP($B137,'[11]LA - by responsible org'!$C$17:$I$170,6,FALSE)</f>
        <v>169</v>
      </c>
      <c r="V137" s="24">
        <f>VLOOKUP($B137,'[11]LA - by responsible org'!$C$17:$I$170,7,FALSE)</f>
        <v>2677</v>
      </c>
      <c r="W137" s="24">
        <f>VLOOKUP($C137,'[2]LA - by responsible org'!$D$14:$I$170,3,FALSE)</f>
        <v>1019</v>
      </c>
      <c r="X137" s="24">
        <f>VLOOKUP($C137,'[2]LA - by responsible org'!$D$14:$I$170,4,FALSE)</f>
        <v>1148</v>
      </c>
      <c r="Y137" s="24">
        <f>VLOOKUP($C137,'[2]LA - by responsible org'!$D$14:$I$170,5,FALSE)</f>
        <v>156</v>
      </c>
      <c r="Z137" s="24">
        <f>VLOOKUP($C137,'[2]LA - by responsible org'!$D$14:$I$170,6,FALSE)</f>
        <v>2323</v>
      </c>
      <c r="AA137" s="24">
        <f>VLOOKUP($C137,'[3]LA - by responsible org'!$D$14:$I$170,3,FALSE)</f>
        <v>745</v>
      </c>
      <c r="AB137" s="24">
        <f>VLOOKUP($C137,'[3]LA - by responsible org'!$D$14:$I$170,4,FALSE)</f>
        <v>1134</v>
      </c>
      <c r="AC137" s="24">
        <f>VLOOKUP($C137,'[3]LA - by responsible org'!$D$14:$I$170,5,FALSE)</f>
        <v>59</v>
      </c>
      <c r="AD137" s="24">
        <f>VLOOKUP($C137,'[3]LA - by responsible org'!$D$14:$I$170,6,FALSE)</f>
        <v>1938</v>
      </c>
      <c r="AE137" s="24">
        <f>VLOOKUP($C137,'[4]LA - by responsible org'!$D$14:$I$170,3,FALSE)</f>
        <v>550</v>
      </c>
      <c r="AF137" s="24">
        <f>VLOOKUP($C137,'[4]LA - by responsible org'!$D$14:$I$170,4,FALSE)</f>
        <v>827</v>
      </c>
      <c r="AG137" s="24">
        <f>VLOOKUP($C137,'[4]LA - by responsible org'!$D$14:$I$170,5,FALSE)</f>
        <v>32</v>
      </c>
      <c r="AH137" s="24">
        <f>VLOOKUP($C137,'[4]LA - by responsible org'!$D$14:$I$170,6,FALSE)</f>
        <v>1409</v>
      </c>
      <c r="AI137" s="24">
        <f>VLOOKUP($C137,'[5]LA - by responsible org'!$D$14:$I$170,3,FALSE)</f>
        <v>508</v>
      </c>
      <c r="AJ137" s="24">
        <f>VLOOKUP($C137,'[5]LA - by responsible org'!$D$14:$I$170,4,FALSE)</f>
        <v>758</v>
      </c>
      <c r="AK137" s="24">
        <f>VLOOKUP($C137,'[5]LA - by responsible org'!$D$14:$I$170,5,FALSE)</f>
        <v>44</v>
      </c>
      <c r="AL137" s="24">
        <f>VLOOKUP($C137,'[5]LA - by responsible org'!$D$14:$I$170,6,FALSE)</f>
        <v>1310</v>
      </c>
      <c r="AM137" s="24">
        <f>VLOOKUP($C137,'[6]LA - by responsible org'!$D$14:$I$170,3,FALSE)</f>
        <v>651</v>
      </c>
      <c r="AN137" s="24">
        <f>VLOOKUP($C137,'[6]LA - by responsible org'!$D$14:$I$170,4,FALSE)</f>
        <v>697</v>
      </c>
      <c r="AO137" s="24">
        <f>VLOOKUP($C137,'[6]LA - by responsible org'!$D$14:$I$170,5,FALSE)</f>
        <v>41</v>
      </c>
      <c r="AP137" s="24">
        <f>VLOOKUP($C137,'[6]LA - by responsible org'!$D$14:$I$170,6,FALSE)</f>
        <v>1389</v>
      </c>
      <c r="AQ137" s="5">
        <v>698</v>
      </c>
      <c r="AR137" s="22">
        <v>720</v>
      </c>
      <c r="AS137" s="22">
        <v>0</v>
      </c>
      <c r="AT137" s="5">
        <v>1418</v>
      </c>
      <c r="AU137">
        <f>VLOOKUP($C137,'[12]LA - by responsible org'!$D$17:$I$170,3,FALSE)</f>
        <v>715</v>
      </c>
      <c r="AV137">
        <f>VLOOKUP($C137,'[12]LA - by responsible org'!$D$17:$I$170,4,FALSE)</f>
        <v>905</v>
      </c>
      <c r="AW137">
        <f>VLOOKUP($C137,'[12]LA - by responsible org'!$D$17:$I$170,5,FALSE)</f>
        <v>0</v>
      </c>
      <c r="AX137">
        <f>VLOOKUP($C137,'[12]LA - by responsible org'!$D$17:$I$170,6,FALSE)</f>
        <v>1620</v>
      </c>
      <c r="AY137">
        <f>VLOOKUP($B137,'[13]LA - by responsible org'!$C$17:$I$170,4,FALSE)</f>
        <v>716</v>
      </c>
      <c r="AZ137">
        <f>VLOOKUP($B137,'[13]LA - by responsible org'!$C$17:$I$170,5,FALSE)</f>
        <v>824</v>
      </c>
      <c r="BA137">
        <f>VLOOKUP($B137,'[13]LA - by responsible org'!$C$17:$I$170,6,FALSE)</f>
        <v>4</v>
      </c>
      <c r="BB137">
        <f>VLOOKUP($B137,'[13]LA - by responsible org'!$C$17:$I$170,7,FALSE)</f>
        <v>1544</v>
      </c>
      <c r="BC137">
        <f>VLOOKUP($B137,'[14]LA - by responsible org'!$C$17:$I$170,4,FALSE)</f>
        <v>726</v>
      </c>
      <c r="BD137">
        <f>VLOOKUP($B137,'[14]LA - by responsible org'!$C$17:$I$170,5,FALSE)</f>
        <v>1123</v>
      </c>
      <c r="BE137">
        <f>VLOOKUP($B137,'[14]LA - by responsible org'!$C$17:$I$170,6,FALSE)</f>
        <v>5</v>
      </c>
      <c r="BF137">
        <f>VLOOKUP($B137,'[14]LA - by responsible org'!$C$17:$I$170,7,FALSE)</f>
        <v>1854</v>
      </c>
    </row>
    <row r="138" spans="1:58" ht="15">
      <c r="A138" s="14" t="s">
        <v>426</v>
      </c>
      <c r="B138" s="14" t="s">
        <v>466</v>
      </c>
      <c r="C138" s="4" t="s">
        <v>467</v>
      </c>
      <c r="D138" s="4" t="s">
        <v>468</v>
      </c>
      <c r="E138" s="24" t="str">
        <f t="shared" si="2"/>
        <v>E08000036</v>
      </c>
      <c r="F138" s="25">
        <f>VLOOKUP(B138,'[7]FullDashboard'!$C$4:$I$156,7,FALSE)</f>
        <v>266400</v>
      </c>
      <c r="G138" s="24">
        <f>VLOOKUP($B138,'[8]LA - by responsible org'!$C$17:$I$170,4,FALSE)</f>
        <v>1009</v>
      </c>
      <c r="H138" s="24">
        <f>VLOOKUP($B138,'[8]LA - by responsible org'!$C$17:$I$170,5,FALSE)</f>
        <v>98</v>
      </c>
      <c r="I138" s="24">
        <f>VLOOKUP($B138,'[8]LA - by responsible org'!$C$17:$I$170,6,FALSE)</f>
        <v>0</v>
      </c>
      <c r="J138" s="24">
        <f>VLOOKUP($B138,'[8]LA - by responsible org'!$C$17:$I$170,7,FALSE)</f>
        <v>1107</v>
      </c>
      <c r="K138" s="24">
        <f>VLOOKUP($B138,'[9]LA - by responsible org'!$C$17:$I$170,4,FALSE)</f>
        <v>914</v>
      </c>
      <c r="L138" s="24">
        <f>VLOOKUP($B138,'[9]LA - by responsible org'!$C$17:$I$170,5,FALSE)</f>
        <v>84</v>
      </c>
      <c r="M138" s="24">
        <f>VLOOKUP($B138,'[9]LA - by responsible org'!$C$17:$I$170,6,FALSE)</f>
        <v>0</v>
      </c>
      <c r="N138" s="24">
        <f>VLOOKUP($B138,'[9]LA - by responsible org'!$C$17:$I$170,7,FALSE)</f>
        <v>998</v>
      </c>
      <c r="O138" s="24">
        <f>VLOOKUP($B138,'[10]LA - by responsible org'!$C$17:$I$170,4,FALSE)</f>
        <v>656</v>
      </c>
      <c r="P138" s="24">
        <f>VLOOKUP($B138,'[10]LA - by responsible org'!$C$17:$I$170,5,FALSE)</f>
        <v>62</v>
      </c>
      <c r="Q138" s="24">
        <f>VLOOKUP($B138,'[10]LA - by responsible org'!$C$17:$I$170,6,FALSE)</f>
        <v>0</v>
      </c>
      <c r="R138" s="24">
        <f>VLOOKUP($B138,'[10]LA - by responsible org'!$C$17:$I$170,7,FALSE)</f>
        <v>718</v>
      </c>
      <c r="S138" s="24">
        <f>VLOOKUP($B138,'[11]LA - by responsible org'!$C$17:$I$170,4,FALSE)</f>
        <v>636</v>
      </c>
      <c r="T138" s="24">
        <f>VLOOKUP($B138,'[11]LA - by responsible org'!$C$17:$I$170,5,FALSE)</f>
        <v>34</v>
      </c>
      <c r="U138" s="24">
        <f>VLOOKUP($B138,'[11]LA - by responsible org'!$C$17:$I$170,6,FALSE)</f>
        <v>0</v>
      </c>
      <c r="V138" s="24">
        <f>VLOOKUP($B138,'[11]LA - by responsible org'!$C$17:$I$170,7,FALSE)</f>
        <v>670</v>
      </c>
      <c r="W138" s="24">
        <f>VLOOKUP($C138,'[2]LA - by responsible org'!$D$14:$I$170,3,FALSE)</f>
        <v>903</v>
      </c>
      <c r="X138" s="24">
        <f>VLOOKUP($C138,'[2]LA - by responsible org'!$D$14:$I$170,4,FALSE)</f>
        <v>23</v>
      </c>
      <c r="Y138" s="24">
        <f>VLOOKUP($C138,'[2]LA - by responsible org'!$D$14:$I$170,5,FALSE)</f>
        <v>0</v>
      </c>
      <c r="Z138" s="24">
        <f>VLOOKUP($C138,'[2]LA - by responsible org'!$D$14:$I$170,6,FALSE)</f>
        <v>926</v>
      </c>
      <c r="AA138" s="24">
        <f>VLOOKUP($C138,'[3]LA - by responsible org'!$D$14:$I$170,3,FALSE)</f>
        <v>1084</v>
      </c>
      <c r="AB138" s="24">
        <f>VLOOKUP($C138,'[3]LA - by responsible org'!$D$14:$I$170,4,FALSE)</f>
        <v>19</v>
      </c>
      <c r="AC138" s="24">
        <f>VLOOKUP($C138,'[3]LA - by responsible org'!$D$14:$I$170,5,FALSE)</f>
        <v>0</v>
      </c>
      <c r="AD138" s="24">
        <f>VLOOKUP($C138,'[3]LA - by responsible org'!$D$14:$I$170,6,FALSE)</f>
        <v>1103</v>
      </c>
      <c r="AE138" s="24">
        <f>VLOOKUP($C138,'[4]LA - by responsible org'!$D$14:$I$170,3,FALSE)</f>
        <v>654</v>
      </c>
      <c r="AF138" s="24">
        <f>VLOOKUP($C138,'[4]LA - by responsible org'!$D$14:$I$170,4,FALSE)</f>
        <v>2</v>
      </c>
      <c r="AG138" s="24">
        <f>VLOOKUP($C138,'[4]LA - by responsible org'!$D$14:$I$170,5,FALSE)</f>
        <v>0</v>
      </c>
      <c r="AH138" s="24">
        <f>VLOOKUP($C138,'[4]LA - by responsible org'!$D$14:$I$170,6,FALSE)</f>
        <v>656</v>
      </c>
      <c r="AI138" s="24">
        <f>VLOOKUP($C138,'[5]LA - by responsible org'!$D$14:$I$170,3,FALSE)</f>
        <v>748</v>
      </c>
      <c r="AJ138" s="24">
        <f>VLOOKUP($C138,'[5]LA - by responsible org'!$D$14:$I$170,4,FALSE)</f>
        <v>18</v>
      </c>
      <c r="AK138" s="24">
        <f>VLOOKUP($C138,'[5]LA - by responsible org'!$D$14:$I$170,5,FALSE)</f>
        <v>0</v>
      </c>
      <c r="AL138" s="24">
        <f>VLOOKUP($C138,'[5]LA - by responsible org'!$D$14:$I$170,6,FALSE)</f>
        <v>766</v>
      </c>
      <c r="AM138" s="24">
        <f>VLOOKUP($C138,'[6]LA - by responsible org'!$D$14:$I$170,3,FALSE)</f>
        <v>897</v>
      </c>
      <c r="AN138" s="24">
        <f>VLOOKUP($C138,'[6]LA - by responsible org'!$D$14:$I$170,4,FALSE)</f>
        <v>45</v>
      </c>
      <c r="AO138" s="24">
        <f>VLOOKUP($C138,'[6]LA - by responsible org'!$D$14:$I$170,5,FALSE)</f>
        <v>0</v>
      </c>
      <c r="AP138" s="24">
        <f>VLOOKUP($C138,'[6]LA - by responsible org'!$D$14:$I$170,6,FALSE)</f>
        <v>942</v>
      </c>
      <c r="AQ138" s="5">
        <v>935</v>
      </c>
      <c r="AR138" s="22">
        <v>8</v>
      </c>
      <c r="AS138" s="22">
        <v>0</v>
      </c>
      <c r="AT138" s="5">
        <v>943</v>
      </c>
      <c r="AU138">
        <f>VLOOKUP($C138,'[12]LA - by responsible org'!$D$17:$I$170,3,FALSE)</f>
        <v>622</v>
      </c>
      <c r="AV138">
        <f>VLOOKUP($C138,'[12]LA - by responsible org'!$D$17:$I$170,4,FALSE)</f>
        <v>2</v>
      </c>
      <c r="AW138">
        <f>VLOOKUP($C138,'[12]LA - by responsible org'!$D$17:$I$170,5,FALSE)</f>
        <v>0</v>
      </c>
      <c r="AX138">
        <f>VLOOKUP($C138,'[12]LA - by responsible org'!$D$17:$I$170,6,FALSE)</f>
        <v>624</v>
      </c>
      <c r="AY138">
        <f>VLOOKUP($B138,'[13]LA - by responsible org'!$C$17:$I$170,4,FALSE)</f>
        <v>886</v>
      </c>
      <c r="AZ138">
        <f>VLOOKUP($B138,'[13]LA - by responsible org'!$C$17:$I$170,5,FALSE)</f>
        <v>22</v>
      </c>
      <c r="BA138">
        <f>VLOOKUP($B138,'[13]LA - by responsible org'!$C$17:$I$170,6,FALSE)</f>
        <v>14</v>
      </c>
      <c r="BB138">
        <f>VLOOKUP($B138,'[13]LA - by responsible org'!$C$17:$I$170,7,FALSE)</f>
        <v>922</v>
      </c>
      <c r="BC138">
        <f>VLOOKUP($B138,'[14]LA - by responsible org'!$C$17:$I$170,4,FALSE)</f>
        <v>978</v>
      </c>
      <c r="BD138">
        <f>VLOOKUP($B138,'[14]LA - by responsible org'!$C$17:$I$170,5,FALSE)</f>
        <v>31</v>
      </c>
      <c r="BE138">
        <f>VLOOKUP($B138,'[14]LA - by responsible org'!$C$17:$I$170,6,FALSE)</f>
        <v>0</v>
      </c>
      <c r="BF138">
        <f>VLOOKUP($B138,'[14]LA - by responsible org'!$C$17:$I$170,7,FALSE)</f>
        <v>1009</v>
      </c>
    </row>
    <row r="139" spans="1:58" ht="15">
      <c r="A139" s="14" t="s">
        <v>383</v>
      </c>
      <c r="B139" s="14" t="s">
        <v>414</v>
      </c>
      <c r="C139" s="4" t="s">
        <v>415</v>
      </c>
      <c r="D139" s="4" t="s">
        <v>416</v>
      </c>
      <c r="E139" s="24" t="str">
        <f t="shared" si="2"/>
        <v>E08000030</v>
      </c>
      <c r="F139" s="25">
        <f>VLOOKUP(B139,'[7]FullDashboard'!$C$4:$I$156,7,FALSE)</f>
        <v>212600</v>
      </c>
      <c r="G139" s="24">
        <f>VLOOKUP($B139,'[8]LA - by responsible org'!$C$17:$I$170,4,FALSE)</f>
        <v>194</v>
      </c>
      <c r="H139" s="24">
        <f>VLOOKUP($B139,'[8]LA - by responsible org'!$C$17:$I$170,5,FALSE)</f>
        <v>520</v>
      </c>
      <c r="I139" s="24">
        <f>VLOOKUP($B139,'[8]LA - by responsible org'!$C$17:$I$170,6,FALSE)</f>
        <v>3</v>
      </c>
      <c r="J139" s="24">
        <f>VLOOKUP($B139,'[8]LA - by responsible org'!$C$17:$I$170,7,FALSE)</f>
        <v>717</v>
      </c>
      <c r="K139" s="24">
        <f>VLOOKUP($B139,'[9]LA - by responsible org'!$C$17:$I$170,4,FALSE)</f>
        <v>231</v>
      </c>
      <c r="L139" s="24">
        <f>VLOOKUP($B139,'[9]LA - by responsible org'!$C$17:$I$170,5,FALSE)</f>
        <v>550</v>
      </c>
      <c r="M139" s="24">
        <f>VLOOKUP($B139,'[9]LA - by responsible org'!$C$17:$I$170,6,FALSE)</f>
        <v>0</v>
      </c>
      <c r="N139" s="24">
        <f>VLOOKUP($B139,'[9]LA - by responsible org'!$C$17:$I$170,7,FALSE)</f>
        <v>781</v>
      </c>
      <c r="O139" s="24">
        <f>VLOOKUP($B139,'[10]LA - by responsible org'!$C$17:$I$170,4,FALSE)</f>
        <v>217</v>
      </c>
      <c r="P139" s="24">
        <f>VLOOKUP($B139,'[10]LA - by responsible org'!$C$17:$I$170,5,FALSE)</f>
        <v>501</v>
      </c>
      <c r="Q139" s="24">
        <f>VLOOKUP($B139,'[10]LA - by responsible org'!$C$17:$I$170,6,FALSE)</f>
        <v>22</v>
      </c>
      <c r="R139" s="24">
        <f>VLOOKUP($B139,'[10]LA - by responsible org'!$C$17:$I$170,7,FALSE)</f>
        <v>740</v>
      </c>
      <c r="S139" s="24">
        <f>VLOOKUP($B139,'[11]LA - by responsible org'!$C$17:$I$170,4,FALSE)</f>
        <v>225</v>
      </c>
      <c r="T139" s="24">
        <f>VLOOKUP($B139,'[11]LA - by responsible org'!$C$17:$I$170,5,FALSE)</f>
        <v>365</v>
      </c>
      <c r="U139" s="24">
        <f>VLOOKUP($B139,'[11]LA - by responsible org'!$C$17:$I$170,6,FALSE)</f>
        <v>13</v>
      </c>
      <c r="V139" s="24">
        <f>VLOOKUP($B139,'[11]LA - by responsible org'!$C$17:$I$170,7,FALSE)</f>
        <v>603</v>
      </c>
      <c r="W139" s="24">
        <f>VLOOKUP($C139,'[2]LA - by responsible org'!$D$14:$I$170,3,FALSE)</f>
        <v>122</v>
      </c>
      <c r="X139" s="24">
        <f>VLOOKUP($C139,'[2]LA - by responsible org'!$D$14:$I$170,4,FALSE)</f>
        <v>319</v>
      </c>
      <c r="Y139" s="24">
        <f>VLOOKUP($C139,'[2]LA - by responsible org'!$D$14:$I$170,5,FALSE)</f>
        <v>0</v>
      </c>
      <c r="Z139" s="24">
        <f>VLOOKUP($C139,'[2]LA - by responsible org'!$D$14:$I$170,6,FALSE)</f>
        <v>441</v>
      </c>
      <c r="AA139" s="24">
        <f>VLOOKUP($C139,'[3]LA - by responsible org'!$D$14:$I$170,3,FALSE)</f>
        <v>291</v>
      </c>
      <c r="AB139" s="24">
        <f>VLOOKUP($C139,'[3]LA - by responsible org'!$D$14:$I$170,4,FALSE)</f>
        <v>405</v>
      </c>
      <c r="AC139" s="24">
        <f>VLOOKUP($C139,'[3]LA - by responsible org'!$D$14:$I$170,5,FALSE)</f>
        <v>7</v>
      </c>
      <c r="AD139" s="24">
        <f>VLOOKUP($C139,'[3]LA - by responsible org'!$D$14:$I$170,6,FALSE)</f>
        <v>703</v>
      </c>
      <c r="AE139" s="24">
        <f>VLOOKUP($C139,'[4]LA - by responsible org'!$D$14:$I$170,3,FALSE)</f>
        <v>240</v>
      </c>
      <c r="AF139" s="24">
        <f>VLOOKUP($C139,'[4]LA - by responsible org'!$D$14:$I$170,4,FALSE)</f>
        <v>305</v>
      </c>
      <c r="AG139" s="24">
        <f>VLOOKUP($C139,'[4]LA - by responsible org'!$D$14:$I$170,5,FALSE)</f>
        <v>6</v>
      </c>
      <c r="AH139" s="24">
        <f>VLOOKUP($C139,'[4]LA - by responsible org'!$D$14:$I$170,6,FALSE)</f>
        <v>551</v>
      </c>
      <c r="AI139" s="24">
        <f>VLOOKUP($C139,'[5]LA - by responsible org'!$D$14:$I$170,3,FALSE)</f>
        <v>186</v>
      </c>
      <c r="AJ139" s="24">
        <f>VLOOKUP($C139,'[5]LA - by responsible org'!$D$14:$I$170,4,FALSE)</f>
        <v>371</v>
      </c>
      <c r="AK139" s="24">
        <f>VLOOKUP($C139,'[5]LA - by responsible org'!$D$14:$I$170,5,FALSE)</f>
        <v>42</v>
      </c>
      <c r="AL139" s="24">
        <f>VLOOKUP($C139,'[5]LA - by responsible org'!$D$14:$I$170,6,FALSE)</f>
        <v>599</v>
      </c>
      <c r="AM139" s="24">
        <f>VLOOKUP($C139,'[6]LA - by responsible org'!$D$14:$I$170,3,FALSE)</f>
        <v>301</v>
      </c>
      <c r="AN139" s="24">
        <f>VLOOKUP($C139,'[6]LA - by responsible org'!$D$14:$I$170,4,FALSE)</f>
        <v>305</v>
      </c>
      <c r="AO139" s="24">
        <f>VLOOKUP($C139,'[6]LA - by responsible org'!$D$14:$I$170,5,FALSE)</f>
        <v>62</v>
      </c>
      <c r="AP139" s="24">
        <f>VLOOKUP($C139,'[6]LA - by responsible org'!$D$14:$I$170,6,FALSE)</f>
        <v>668</v>
      </c>
      <c r="AQ139" s="5">
        <v>253</v>
      </c>
      <c r="AR139" s="22">
        <v>310</v>
      </c>
      <c r="AS139" s="22">
        <v>42</v>
      </c>
      <c r="AT139" s="5">
        <v>605</v>
      </c>
      <c r="AU139">
        <f>VLOOKUP($C139,'[12]LA - by responsible org'!$D$17:$I$170,3,FALSE)</f>
        <v>305</v>
      </c>
      <c r="AV139">
        <f>VLOOKUP($C139,'[12]LA - by responsible org'!$D$17:$I$170,4,FALSE)</f>
        <v>318</v>
      </c>
      <c r="AW139">
        <f>VLOOKUP($C139,'[12]LA - by responsible org'!$D$17:$I$170,5,FALSE)</f>
        <v>55</v>
      </c>
      <c r="AX139">
        <f>VLOOKUP($C139,'[12]LA - by responsible org'!$D$17:$I$170,6,FALSE)</f>
        <v>678</v>
      </c>
      <c r="AY139">
        <f>VLOOKUP($B139,'[13]LA - by responsible org'!$C$17:$I$170,4,FALSE)</f>
        <v>212</v>
      </c>
      <c r="AZ139">
        <f>VLOOKUP($B139,'[13]LA - by responsible org'!$C$17:$I$170,5,FALSE)</f>
        <v>317</v>
      </c>
      <c r="BA139">
        <f>VLOOKUP($B139,'[13]LA - by responsible org'!$C$17:$I$170,6,FALSE)</f>
        <v>26</v>
      </c>
      <c r="BB139">
        <f>VLOOKUP($B139,'[13]LA - by responsible org'!$C$17:$I$170,7,FALSE)</f>
        <v>555</v>
      </c>
      <c r="BC139">
        <f>VLOOKUP($B139,'[14]LA - by responsible org'!$C$17:$I$170,4,FALSE)</f>
        <v>352</v>
      </c>
      <c r="BD139">
        <f>VLOOKUP($B139,'[14]LA - by responsible org'!$C$17:$I$170,5,FALSE)</f>
        <v>354</v>
      </c>
      <c r="BE139">
        <f>VLOOKUP($B139,'[14]LA - by responsible org'!$C$17:$I$170,6,FALSE)</f>
        <v>14</v>
      </c>
      <c r="BF139">
        <f>VLOOKUP($B139,'[14]LA - by responsible org'!$C$17:$I$170,7,FALSE)</f>
        <v>720</v>
      </c>
    </row>
    <row r="140" spans="1:58" ht="15">
      <c r="A140" s="14" t="s">
        <v>72</v>
      </c>
      <c r="B140" s="14" t="s">
        <v>163</v>
      </c>
      <c r="C140" s="4" t="s">
        <v>164</v>
      </c>
      <c r="D140" s="4" t="s">
        <v>165</v>
      </c>
      <c r="E140" s="24" t="str">
        <f t="shared" si="2"/>
        <v>E09000031</v>
      </c>
      <c r="F140" s="25">
        <f>VLOOKUP(B140,'[7]FullDashboard'!$C$4:$I$156,7,FALSE)</f>
        <v>209600</v>
      </c>
      <c r="G140" s="24">
        <f>VLOOKUP($B140,'[8]LA - by responsible org'!$C$17:$I$170,4,FALSE)</f>
        <v>150</v>
      </c>
      <c r="H140" s="24">
        <f>VLOOKUP($B140,'[8]LA - by responsible org'!$C$17:$I$170,5,FALSE)</f>
        <v>202</v>
      </c>
      <c r="I140" s="24">
        <f>VLOOKUP($B140,'[8]LA - by responsible org'!$C$17:$I$170,6,FALSE)</f>
        <v>43</v>
      </c>
      <c r="J140" s="24">
        <f>VLOOKUP($B140,'[8]LA - by responsible org'!$C$17:$I$170,7,FALSE)</f>
        <v>395</v>
      </c>
      <c r="K140" s="24">
        <f>VLOOKUP($B140,'[9]LA - by responsible org'!$C$17:$I$170,4,FALSE)</f>
        <v>249</v>
      </c>
      <c r="L140" s="24">
        <f>VLOOKUP($B140,'[9]LA - by responsible org'!$C$17:$I$170,5,FALSE)</f>
        <v>125</v>
      </c>
      <c r="M140" s="24">
        <f>VLOOKUP($B140,'[9]LA - by responsible org'!$C$17:$I$170,6,FALSE)</f>
        <v>18</v>
      </c>
      <c r="N140" s="24">
        <f>VLOOKUP($B140,'[9]LA - by responsible org'!$C$17:$I$170,7,FALSE)</f>
        <v>392</v>
      </c>
      <c r="O140" s="24">
        <f>VLOOKUP($B140,'[10]LA - by responsible org'!$C$17:$I$170,4,FALSE)</f>
        <v>174</v>
      </c>
      <c r="P140" s="24">
        <f>VLOOKUP($B140,'[10]LA - by responsible org'!$C$17:$I$170,5,FALSE)</f>
        <v>170</v>
      </c>
      <c r="Q140" s="24">
        <f>VLOOKUP($B140,'[10]LA - by responsible org'!$C$17:$I$170,6,FALSE)</f>
        <v>31</v>
      </c>
      <c r="R140" s="24">
        <f>VLOOKUP($B140,'[10]LA - by responsible org'!$C$17:$I$170,7,FALSE)</f>
        <v>375</v>
      </c>
      <c r="S140" s="24">
        <f>VLOOKUP($B140,'[11]LA - by responsible org'!$C$17:$I$170,4,FALSE)</f>
        <v>105</v>
      </c>
      <c r="T140" s="24">
        <f>VLOOKUP($B140,'[11]LA - by responsible org'!$C$17:$I$170,5,FALSE)</f>
        <v>166</v>
      </c>
      <c r="U140" s="24">
        <f>VLOOKUP($B140,'[11]LA - by responsible org'!$C$17:$I$170,6,FALSE)</f>
        <v>31</v>
      </c>
      <c r="V140" s="24">
        <f>VLOOKUP($B140,'[11]LA - by responsible org'!$C$17:$I$170,7,FALSE)</f>
        <v>302</v>
      </c>
      <c r="W140" s="24">
        <f>VLOOKUP($C140,'[2]LA - by responsible org'!$D$14:$I$170,3,FALSE)</f>
        <v>156</v>
      </c>
      <c r="X140" s="24">
        <f>VLOOKUP($C140,'[2]LA - by responsible org'!$D$14:$I$170,4,FALSE)</f>
        <v>163</v>
      </c>
      <c r="Y140" s="24">
        <f>VLOOKUP($C140,'[2]LA - by responsible org'!$D$14:$I$170,5,FALSE)</f>
        <v>66</v>
      </c>
      <c r="Z140" s="24">
        <f>VLOOKUP($C140,'[2]LA - by responsible org'!$D$14:$I$170,6,FALSE)</f>
        <v>385</v>
      </c>
      <c r="AA140" s="24">
        <f>VLOOKUP($C140,'[3]LA - by responsible org'!$D$14:$I$170,3,FALSE)</f>
        <v>199</v>
      </c>
      <c r="AB140" s="24">
        <f>VLOOKUP($C140,'[3]LA - by responsible org'!$D$14:$I$170,4,FALSE)</f>
        <v>185</v>
      </c>
      <c r="AC140" s="24">
        <f>VLOOKUP($C140,'[3]LA - by responsible org'!$D$14:$I$170,5,FALSE)</f>
        <v>110</v>
      </c>
      <c r="AD140" s="24">
        <f>VLOOKUP($C140,'[3]LA - by responsible org'!$D$14:$I$170,6,FALSE)</f>
        <v>494</v>
      </c>
      <c r="AE140" s="24">
        <f>VLOOKUP($C140,'[4]LA - by responsible org'!$D$14:$I$170,3,FALSE)</f>
        <v>250</v>
      </c>
      <c r="AF140" s="24">
        <f>VLOOKUP($C140,'[4]LA - by responsible org'!$D$14:$I$170,4,FALSE)</f>
        <v>198</v>
      </c>
      <c r="AG140" s="24">
        <f>VLOOKUP($C140,'[4]LA - by responsible org'!$D$14:$I$170,5,FALSE)</f>
        <v>116</v>
      </c>
      <c r="AH140" s="24">
        <f>VLOOKUP($C140,'[4]LA - by responsible org'!$D$14:$I$170,6,FALSE)</f>
        <v>564</v>
      </c>
      <c r="AI140" s="24">
        <f>VLOOKUP($C140,'[5]LA - by responsible org'!$D$14:$I$170,3,FALSE)</f>
        <v>279</v>
      </c>
      <c r="AJ140" s="24">
        <f>VLOOKUP($C140,'[5]LA - by responsible org'!$D$14:$I$170,4,FALSE)</f>
        <v>212</v>
      </c>
      <c r="AK140" s="24">
        <f>VLOOKUP($C140,'[5]LA - by responsible org'!$D$14:$I$170,5,FALSE)</f>
        <v>16</v>
      </c>
      <c r="AL140" s="24">
        <f>VLOOKUP($C140,'[5]LA - by responsible org'!$D$14:$I$170,6,FALSE)</f>
        <v>507</v>
      </c>
      <c r="AM140" s="24">
        <f>VLOOKUP($C140,'[6]LA - by responsible org'!$D$14:$I$170,3,FALSE)</f>
        <v>285</v>
      </c>
      <c r="AN140" s="24">
        <f>VLOOKUP($C140,'[6]LA - by responsible org'!$D$14:$I$170,4,FALSE)</f>
        <v>384</v>
      </c>
      <c r="AO140" s="24">
        <f>VLOOKUP($C140,'[6]LA - by responsible org'!$D$14:$I$170,5,FALSE)</f>
        <v>0</v>
      </c>
      <c r="AP140" s="24">
        <f>VLOOKUP($C140,'[6]LA - by responsible org'!$D$14:$I$170,6,FALSE)</f>
        <v>669</v>
      </c>
      <c r="AQ140" s="5">
        <v>240</v>
      </c>
      <c r="AR140" s="22">
        <v>279</v>
      </c>
      <c r="AS140" s="22">
        <v>0</v>
      </c>
      <c r="AT140" s="5">
        <v>519</v>
      </c>
      <c r="AU140">
        <f>VLOOKUP($C140,'[12]LA - by responsible org'!$D$17:$I$170,3,FALSE)</f>
        <v>182</v>
      </c>
      <c r="AV140">
        <f>VLOOKUP($C140,'[12]LA - by responsible org'!$D$17:$I$170,4,FALSE)</f>
        <v>212</v>
      </c>
      <c r="AW140">
        <f>VLOOKUP($C140,'[12]LA - by responsible org'!$D$17:$I$170,5,FALSE)</f>
        <v>31</v>
      </c>
      <c r="AX140">
        <f>VLOOKUP($C140,'[12]LA - by responsible org'!$D$17:$I$170,6,FALSE)</f>
        <v>425</v>
      </c>
      <c r="AY140">
        <f>VLOOKUP($B140,'[13]LA - by responsible org'!$C$17:$I$170,4,FALSE)</f>
        <v>137</v>
      </c>
      <c r="AZ140">
        <f>VLOOKUP($B140,'[13]LA - by responsible org'!$C$17:$I$170,5,FALSE)</f>
        <v>302</v>
      </c>
      <c r="BA140">
        <f>VLOOKUP($B140,'[13]LA - by responsible org'!$C$17:$I$170,6,FALSE)</f>
        <v>30</v>
      </c>
      <c r="BB140">
        <f>VLOOKUP($B140,'[13]LA - by responsible org'!$C$17:$I$170,7,FALSE)</f>
        <v>469</v>
      </c>
      <c r="BC140">
        <f>VLOOKUP($B140,'[14]LA - by responsible org'!$C$17:$I$170,4,FALSE)</f>
        <v>110</v>
      </c>
      <c r="BD140">
        <f>VLOOKUP($B140,'[14]LA - by responsible org'!$C$17:$I$170,5,FALSE)</f>
        <v>100</v>
      </c>
      <c r="BE140">
        <f>VLOOKUP($B140,'[14]LA - by responsible org'!$C$17:$I$170,6,FALSE)</f>
        <v>53</v>
      </c>
      <c r="BF140">
        <f>VLOOKUP($B140,'[14]LA - by responsible org'!$C$17:$I$170,7,FALSE)</f>
        <v>263</v>
      </c>
    </row>
    <row r="141" spans="1:58" ht="15">
      <c r="A141" s="14" t="s">
        <v>72</v>
      </c>
      <c r="B141" s="14" t="s">
        <v>166</v>
      </c>
      <c r="C141" s="4" t="s">
        <v>167</v>
      </c>
      <c r="D141" s="4" t="s">
        <v>168</v>
      </c>
      <c r="E141" s="24" t="str">
        <f t="shared" si="2"/>
        <v>E09000032</v>
      </c>
      <c r="F141" s="25">
        <f>VLOOKUP(B141,'[7]FullDashboard'!$C$4:$I$156,7,FALSE)</f>
        <v>254100</v>
      </c>
      <c r="G141" s="24">
        <f>VLOOKUP($B141,'[8]LA - by responsible org'!$C$17:$I$170,4,FALSE)</f>
        <v>176</v>
      </c>
      <c r="H141" s="24">
        <f>VLOOKUP($B141,'[8]LA - by responsible org'!$C$17:$I$170,5,FALSE)</f>
        <v>118</v>
      </c>
      <c r="I141" s="24">
        <f>VLOOKUP($B141,'[8]LA - by responsible org'!$C$17:$I$170,6,FALSE)</f>
        <v>0</v>
      </c>
      <c r="J141" s="24">
        <f>VLOOKUP($B141,'[8]LA - by responsible org'!$C$17:$I$170,7,FALSE)</f>
        <v>294</v>
      </c>
      <c r="K141" s="24">
        <f>VLOOKUP($B141,'[9]LA - by responsible org'!$C$17:$I$170,4,FALSE)</f>
        <v>301</v>
      </c>
      <c r="L141" s="24">
        <f>VLOOKUP($B141,'[9]LA - by responsible org'!$C$17:$I$170,5,FALSE)</f>
        <v>101</v>
      </c>
      <c r="M141" s="24">
        <f>VLOOKUP($B141,'[9]LA - by responsible org'!$C$17:$I$170,6,FALSE)</f>
        <v>5</v>
      </c>
      <c r="N141" s="24">
        <f>VLOOKUP($B141,'[9]LA - by responsible org'!$C$17:$I$170,7,FALSE)</f>
        <v>407</v>
      </c>
      <c r="O141" s="24">
        <f>VLOOKUP($B141,'[10]LA - by responsible org'!$C$17:$I$170,4,FALSE)</f>
        <v>272</v>
      </c>
      <c r="P141" s="24">
        <f>VLOOKUP($B141,'[10]LA - by responsible org'!$C$17:$I$170,5,FALSE)</f>
        <v>98</v>
      </c>
      <c r="Q141" s="24">
        <f>VLOOKUP($B141,'[10]LA - by responsible org'!$C$17:$I$170,6,FALSE)</f>
        <v>0</v>
      </c>
      <c r="R141" s="24">
        <f>VLOOKUP($B141,'[10]LA - by responsible org'!$C$17:$I$170,7,FALSE)</f>
        <v>370</v>
      </c>
      <c r="S141" s="24">
        <f>VLOOKUP($B141,'[11]LA - by responsible org'!$C$17:$I$170,4,FALSE)</f>
        <v>234</v>
      </c>
      <c r="T141" s="24">
        <f>VLOOKUP($B141,'[11]LA - by responsible org'!$C$17:$I$170,5,FALSE)</f>
        <v>117</v>
      </c>
      <c r="U141" s="24">
        <f>VLOOKUP($B141,'[11]LA - by responsible org'!$C$17:$I$170,6,FALSE)</f>
        <v>7</v>
      </c>
      <c r="V141" s="24">
        <f>VLOOKUP($B141,'[11]LA - by responsible org'!$C$17:$I$170,7,FALSE)</f>
        <v>358</v>
      </c>
      <c r="W141" s="24">
        <f>VLOOKUP($C141,'[2]LA - by responsible org'!$D$14:$I$170,3,FALSE)</f>
        <v>223</v>
      </c>
      <c r="X141" s="24">
        <f>VLOOKUP($C141,'[2]LA - by responsible org'!$D$14:$I$170,4,FALSE)</f>
        <v>95</v>
      </c>
      <c r="Y141" s="24">
        <f>VLOOKUP($C141,'[2]LA - by responsible org'!$D$14:$I$170,5,FALSE)</f>
        <v>0</v>
      </c>
      <c r="Z141" s="24">
        <f>VLOOKUP($C141,'[2]LA - by responsible org'!$D$14:$I$170,6,FALSE)</f>
        <v>318</v>
      </c>
      <c r="AA141" s="24">
        <f>VLOOKUP($C141,'[3]LA - by responsible org'!$D$14:$I$170,3,FALSE)</f>
        <v>155</v>
      </c>
      <c r="AB141" s="24">
        <f>VLOOKUP($C141,'[3]LA - by responsible org'!$D$14:$I$170,4,FALSE)</f>
        <v>97</v>
      </c>
      <c r="AC141" s="24">
        <f>VLOOKUP($C141,'[3]LA - by responsible org'!$D$14:$I$170,5,FALSE)</f>
        <v>0</v>
      </c>
      <c r="AD141" s="24">
        <f>VLOOKUP($C141,'[3]LA - by responsible org'!$D$14:$I$170,6,FALSE)</f>
        <v>252</v>
      </c>
      <c r="AE141" s="24">
        <f>VLOOKUP($C141,'[4]LA - by responsible org'!$D$14:$I$170,3,FALSE)</f>
        <v>239</v>
      </c>
      <c r="AF141" s="24">
        <f>VLOOKUP($C141,'[4]LA - by responsible org'!$D$14:$I$170,4,FALSE)</f>
        <v>144</v>
      </c>
      <c r="AG141" s="24">
        <f>VLOOKUP($C141,'[4]LA - by responsible org'!$D$14:$I$170,5,FALSE)</f>
        <v>0</v>
      </c>
      <c r="AH141" s="24">
        <f>VLOOKUP($C141,'[4]LA - by responsible org'!$D$14:$I$170,6,FALSE)</f>
        <v>383</v>
      </c>
      <c r="AI141" s="24">
        <f>VLOOKUP($C141,'[5]LA - by responsible org'!$D$14:$I$170,3,FALSE)</f>
        <v>365</v>
      </c>
      <c r="AJ141" s="24">
        <f>VLOOKUP($C141,'[5]LA - by responsible org'!$D$14:$I$170,4,FALSE)</f>
        <v>94</v>
      </c>
      <c r="AK141" s="24">
        <f>VLOOKUP($C141,'[5]LA - by responsible org'!$D$14:$I$170,5,FALSE)</f>
        <v>0</v>
      </c>
      <c r="AL141" s="24">
        <f>VLOOKUP($C141,'[5]LA - by responsible org'!$D$14:$I$170,6,FALSE)</f>
        <v>459</v>
      </c>
      <c r="AM141" s="24">
        <f>VLOOKUP($C141,'[6]LA - by responsible org'!$D$14:$I$170,3,FALSE)</f>
        <v>252</v>
      </c>
      <c r="AN141" s="24">
        <f>VLOOKUP($C141,'[6]LA - by responsible org'!$D$14:$I$170,4,FALSE)</f>
        <v>40</v>
      </c>
      <c r="AO141" s="24">
        <f>VLOOKUP($C141,'[6]LA - by responsible org'!$D$14:$I$170,5,FALSE)</f>
        <v>0</v>
      </c>
      <c r="AP141" s="24">
        <f>VLOOKUP($C141,'[6]LA - by responsible org'!$D$14:$I$170,6,FALSE)</f>
        <v>292</v>
      </c>
      <c r="AQ141" s="5">
        <v>308</v>
      </c>
      <c r="AR141" s="22">
        <v>46</v>
      </c>
      <c r="AS141" s="22">
        <v>0</v>
      </c>
      <c r="AT141" s="5">
        <v>354</v>
      </c>
      <c r="AU141">
        <f>VLOOKUP($C141,'[12]LA - by responsible org'!$D$17:$I$170,3,FALSE)</f>
        <v>366</v>
      </c>
      <c r="AV141">
        <f>VLOOKUP($C141,'[12]LA - by responsible org'!$D$17:$I$170,4,FALSE)</f>
        <v>63</v>
      </c>
      <c r="AW141">
        <f>VLOOKUP($C141,'[12]LA - by responsible org'!$D$17:$I$170,5,FALSE)</f>
        <v>0</v>
      </c>
      <c r="AX141">
        <f>VLOOKUP($C141,'[12]LA - by responsible org'!$D$17:$I$170,6,FALSE)</f>
        <v>429</v>
      </c>
      <c r="AY141">
        <f>VLOOKUP($B141,'[13]LA - by responsible org'!$C$17:$I$170,4,FALSE)</f>
        <v>350</v>
      </c>
      <c r="AZ141">
        <f>VLOOKUP($B141,'[13]LA - by responsible org'!$C$17:$I$170,5,FALSE)</f>
        <v>68</v>
      </c>
      <c r="BA141">
        <f>VLOOKUP($B141,'[13]LA - by responsible org'!$C$17:$I$170,6,FALSE)</f>
        <v>0</v>
      </c>
      <c r="BB141">
        <f>VLOOKUP($B141,'[13]LA - by responsible org'!$C$17:$I$170,7,FALSE)</f>
        <v>418</v>
      </c>
      <c r="BC141">
        <f>VLOOKUP($B141,'[14]LA - by responsible org'!$C$17:$I$170,4,FALSE)</f>
        <v>337</v>
      </c>
      <c r="BD141">
        <f>VLOOKUP($B141,'[14]LA - by responsible org'!$C$17:$I$170,5,FALSE)</f>
        <v>121</v>
      </c>
      <c r="BE141">
        <f>VLOOKUP($B141,'[14]LA - by responsible org'!$C$17:$I$170,6,FALSE)</f>
        <v>0</v>
      </c>
      <c r="BF141">
        <f>VLOOKUP($B141,'[14]LA - by responsible org'!$C$17:$I$170,7,FALSE)</f>
        <v>458</v>
      </c>
    </row>
    <row r="142" spans="1:58" ht="15">
      <c r="A142" s="14" t="s">
        <v>209</v>
      </c>
      <c r="B142" s="14" t="s">
        <v>270</v>
      </c>
      <c r="C142" s="4" t="s">
        <v>271</v>
      </c>
      <c r="D142" s="4" t="s">
        <v>272</v>
      </c>
      <c r="E142" s="24" t="str">
        <f t="shared" si="2"/>
        <v>E06000007</v>
      </c>
      <c r="F142" s="25">
        <f>VLOOKUP(B142,'[7]FullDashboard'!$C$4:$I$156,7,FALSE)</f>
        <v>164100</v>
      </c>
      <c r="G142" s="24">
        <f>VLOOKUP($B142,'[8]LA - by responsible org'!$C$17:$I$170,4,FALSE)</f>
        <v>402</v>
      </c>
      <c r="H142" s="24">
        <f>VLOOKUP($B142,'[8]LA - by responsible org'!$C$17:$I$170,5,FALSE)</f>
        <v>54</v>
      </c>
      <c r="I142" s="24">
        <f>VLOOKUP($B142,'[8]LA - by responsible org'!$C$17:$I$170,6,FALSE)</f>
        <v>31</v>
      </c>
      <c r="J142" s="24">
        <f>VLOOKUP($B142,'[8]LA - by responsible org'!$C$17:$I$170,7,FALSE)</f>
        <v>487</v>
      </c>
      <c r="K142" s="24">
        <f>VLOOKUP($B142,'[9]LA - by responsible org'!$C$17:$I$170,4,FALSE)</f>
        <v>217</v>
      </c>
      <c r="L142" s="24">
        <f>VLOOKUP($B142,'[9]LA - by responsible org'!$C$17:$I$170,5,FALSE)</f>
        <v>73</v>
      </c>
      <c r="M142" s="24">
        <f>VLOOKUP($B142,'[9]LA - by responsible org'!$C$17:$I$170,6,FALSE)</f>
        <v>0</v>
      </c>
      <c r="N142" s="24">
        <f>VLOOKUP($B142,'[9]LA - by responsible org'!$C$17:$I$170,7,FALSE)</f>
        <v>290</v>
      </c>
      <c r="O142" s="24">
        <f>VLOOKUP($B142,'[10]LA - by responsible org'!$C$17:$I$170,4,FALSE)</f>
        <v>357</v>
      </c>
      <c r="P142" s="24">
        <f>VLOOKUP($B142,'[10]LA - by responsible org'!$C$17:$I$170,5,FALSE)</f>
        <v>67</v>
      </c>
      <c r="Q142" s="24">
        <f>VLOOKUP($B142,'[10]LA - by responsible org'!$C$17:$I$170,6,FALSE)</f>
        <v>0</v>
      </c>
      <c r="R142" s="24">
        <f>VLOOKUP($B142,'[10]LA - by responsible org'!$C$17:$I$170,7,FALSE)</f>
        <v>424</v>
      </c>
      <c r="S142" s="24">
        <f>VLOOKUP($B142,'[11]LA - by responsible org'!$C$17:$I$170,4,FALSE)</f>
        <v>533</v>
      </c>
      <c r="T142" s="24">
        <f>VLOOKUP($B142,'[11]LA - by responsible org'!$C$17:$I$170,5,FALSE)</f>
        <v>95</v>
      </c>
      <c r="U142" s="24">
        <f>VLOOKUP($B142,'[11]LA - by responsible org'!$C$17:$I$170,6,FALSE)</f>
        <v>0</v>
      </c>
      <c r="V142" s="24">
        <f>VLOOKUP($B142,'[11]LA - by responsible org'!$C$17:$I$170,7,FALSE)</f>
        <v>628</v>
      </c>
      <c r="W142" s="24">
        <f>VLOOKUP($C142,'[2]LA - by responsible org'!$D$14:$I$170,3,FALSE)</f>
        <v>314</v>
      </c>
      <c r="X142" s="24">
        <f>VLOOKUP($C142,'[2]LA - by responsible org'!$D$14:$I$170,4,FALSE)</f>
        <v>151</v>
      </c>
      <c r="Y142" s="24">
        <f>VLOOKUP($C142,'[2]LA - by responsible org'!$D$14:$I$170,5,FALSE)</f>
        <v>0</v>
      </c>
      <c r="Z142" s="24">
        <f>VLOOKUP($C142,'[2]LA - by responsible org'!$D$14:$I$170,6,FALSE)</f>
        <v>465</v>
      </c>
      <c r="AA142" s="24">
        <f>VLOOKUP($C142,'[3]LA - by responsible org'!$D$14:$I$170,3,FALSE)</f>
        <v>253</v>
      </c>
      <c r="AB142" s="24">
        <f>VLOOKUP($C142,'[3]LA - by responsible org'!$D$14:$I$170,4,FALSE)</f>
        <v>153</v>
      </c>
      <c r="AC142" s="24">
        <f>VLOOKUP($C142,'[3]LA - by responsible org'!$D$14:$I$170,5,FALSE)</f>
        <v>17</v>
      </c>
      <c r="AD142" s="24">
        <f>VLOOKUP($C142,'[3]LA - by responsible org'!$D$14:$I$170,6,FALSE)</f>
        <v>423</v>
      </c>
      <c r="AE142" s="24">
        <f>VLOOKUP($C142,'[4]LA - by responsible org'!$D$14:$I$170,3,FALSE)</f>
        <v>533</v>
      </c>
      <c r="AF142" s="24">
        <f>VLOOKUP($C142,'[4]LA - by responsible org'!$D$14:$I$170,4,FALSE)</f>
        <v>193</v>
      </c>
      <c r="AG142" s="24">
        <f>VLOOKUP($C142,'[4]LA - by responsible org'!$D$14:$I$170,5,FALSE)</f>
        <v>0</v>
      </c>
      <c r="AH142" s="24">
        <f>VLOOKUP($C142,'[4]LA - by responsible org'!$D$14:$I$170,6,FALSE)</f>
        <v>726</v>
      </c>
      <c r="AI142" s="24">
        <f>VLOOKUP($C142,'[5]LA - by responsible org'!$D$14:$I$170,3,FALSE)</f>
        <v>370</v>
      </c>
      <c r="AJ142" s="24">
        <f>VLOOKUP($C142,'[5]LA - by responsible org'!$D$14:$I$170,4,FALSE)</f>
        <v>197</v>
      </c>
      <c r="AK142" s="24">
        <f>VLOOKUP($C142,'[5]LA - by responsible org'!$D$14:$I$170,5,FALSE)</f>
        <v>0</v>
      </c>
      <c r="AL142" s="24">
        <f>VLOOKUP($C142,'[5]LA - by responsible org'!$D$14:$I$170,6,FALSE)</f>
        <v>567</v>
      </c>
      <c r="AM142" s="24">
        <f>VLOOKUP($C142,'[6]LA - by responsible org'!$D$14:$I$170,3,FALSE)</f>
        <v>216</v>
      </c>
      <c r="AN142" s="24">
        <f>VLOOKUP($C142,'[6]LA - by responsible org'!$D$14:$I$170,4,FALSE)</f>
        <v>324</v>
      </c>
      <c r="AO142" s="24">
        <f>VLOOKUP($C142,'[6]LA - by responsible org'!$D$14:$I$170,5,FALSE)</f>
        <v>0</v>
      </c>
      <c r="AP142" s="24">
        <f>VLOOKUP($C142,'[6]LA - by responsible org'!$D$14:$I$170,6,FALSE)</f>
        <v>540</v>
      </c>
      <c r="AQ142" s="5">
        <v>290</v>
      </c>
      <c r="AR142" s="22">
        <v>201</v>
      </c>
      <c r="AS142" s="22">
        <v>33</v>
      </c>
      <c r="AT142" s="5">
        <v>524</v>
      </c>
      <c r="AU142">
        <f>VLOOKUP($C142,'[12]LA - by responsible org'!$D$17:$I$170,3,FALSE)</f>
        <v>316</v>
      </c>
      <c r="AV142">
        <f>VLOOKUP($C142,'[12]LA - by responsible org'!$D$17:$I$170,4,FALSE)</f>
        <v>271</v>
      </c>
      <c r="AW142">
        <f>VLOOKUP($C142,'[12]LA - by responsible org'!$D$17:$I$170,5,FALSE)</f>
        <v>62</v>
      </c>
      <c r="AX142">
        <f>VLOOKUP($C142,'[12]LA - by responsible org'!$D$17:$I$170,6,FALSE)</f>
        <v>649</v>
      </c>
      <c r="AY142">
        <f>VLOOKUP($B142,'[13]LA - by responsible org'!$C$17:$I$170,4,FALSE)</f>
        <v>350</v>
      </c>
      <c r="AZ142">
        <f>VLOOKUP($B142,'[13]LA - by responsible org'!$C$17:$I$170,5,FALSE)</f>
        <v>276</v>
      </c>
      <c r="BA142">
        <f>VLOOKUP($B142,'[13]LA - by responsible org'!$C$17:$I$170,6,FALSE)</f>
        <v>66</v>
      </c>
      <c r="BB142">
        <f>VLOOKUP($B142,'[13]LA - by responsible org'!$C$17:$I$170,7,FALSE)</f>
        <v>692</v>
      </c>
      <c r="BC142">
        <f>VLOOKUP($B142,'[14]LA - by responsible org'!$C$17:$I$170,4,FALSE)</f>
        <v>507</v>
      </c>
      <c r="BD142">
        <f>VLOOKUP($B142,'[14]LA - by responsible org'!$C$17:$I$170,5,FALSE)</f>
        <v>393</v>
      </c>
      <c r="BE142">
        <f>VLOOKUP($B142,'[14]LA - by responsible org'!$C$17:$I$170,6,FALSE)</f>
        <v>86</v>
      </c>
      <c r="BF142">
        <f>VLOOKUP($B142,'[14]LA - by responsible org'!$C$17:$I$170,7,FALSE)</f>
        <v>986</v>
      </c>
    </row>
    <row r="143" spans="1:58" ht="15">
      <c r="A143" s="14" t="s">
        <v>383</v>
      </c>
      <c r="B143" s="14" t="s">
        <v>417</v>
      </c>
      <c r="C143" s="4" t="s">
        <v>418</v>
      </c>
      <c r="D143" s="4" t="s">
        <v>419</v>
      </c>
      <c r="E143" s="24" t="str">
        <f t="shared" si="2"/>
        <v>E10000031</v>
      </c>
      <c r="F143" s="25">
        <f>VLOOKUP(B143,'[7]FullDashboard'!$C$4:$I$156,7,FALSE)</f>
        <v>443600</v>
      </c>
      <c r="G143" s="24">
        <f>VLOOKUP($B143,'[8]LA - by responsible org'!$C$17:$I$170,4,FALSE)</f>
        <v>1028</v>
      </c>
      <c r="H143" s="24">
        <f>VLOOKUP($B143,'[8]LA - by responsible org'!$C$17:$I$170,5,FALSE)</f>
        <v>1074</v>
      </c>
      <c r="I143" s="24">
        <f>VLOOKUP($B143,'[8]LA - by responsible org'!$C$17:$I$170,6,FALSE)</f>
        <v>74</v>
      </c>
      <c r="J143" s="24">
        <f>VLOOKUP($B143,'[8]LA - by responsible org'!$C$17:$I$170,7,FALSE)</f>
        <v>2176</v>
      </c>
      <c r="K143" s="24">
        <f>VLOOKUP($B143,'[9]LA - by responsible org'!$C$17:$I$170,4,FALSE)</f>
        <v>1208</v>
      </c>
      <c r="L143" s="24">
        <f>VLOOKUP($B143,'[9]LA - by responsible org'!$C$17:$I$170,5,FALSE)</f>
        <v>1261</v>
      </c>
      <c r="M143" s="24">
        <f>VLOOKUP($B143,'[9]LA - by responsible org'!$C$17:$I$170,6,FALSE)</f>
        <v>101</v>
      </c>
      <c r="N143" s="24">
        <f>VLOOKUP($B143,'[9]LA - by responsible org'!$C$17:$I$170,7,FALSE)</f>
        <v>2570</v>
      </c>
      <c r="O143" s="24">
        <f>VLOOKUP($B143,'[10]LA - by responsible org'!$C$17:$I$170,4,FALSE)</f>
        <v>1177</v>
      </c>
      <c r="P143" s="24">
        <f>VLOOKUP($B143,'[10]LA - by responsible org'!$C$17:$I$170,5,FALSE)</f>
        <v>1544</v>
      </c>
      <c r="Q143" s="24">
        <f>VLOOKUP($B143,'[10]LA - by responsible org'!$C$17:$I$170,6,FALSE)</f>
        <v>12</v>
      </c>
      <c r="R143" s="24">
        <f>VLOOKUP($B143,'[10]LA - by responsible org'!$C$17:$I$170,7,FALSE)</f>
        <v>2733</v>
      </c>
      <c r="S143" s="24">
        <f>VLOOKUP($B143,'[11]LA - by responsible org'!$C$17:$I$170,4,FALSE)</f>
        <v>1262</v>
      </c>
      <c r="T143" s="24">
        <f>VLOOKUP($B143,'[11]LA - by responsible org'!$C$17:$I$170,5,FALSE)</f>
        <v>1613</v>
      </c>
      <c r="U143" s="24">
        <f>VLOOKUP($B143,'[11]LA - by responsible org'!$C$17:$I$170,6,FALSE)</f>
        <v>24</v>
      </c>
      <c r="V143" s="24">
        <f>VLOOKUP($B143,'[11]LA - by responsible org'!$C$17:$I$170,7,FALSE)</f>
        <v>2899</v>
      </c>
      <c r="W143" s="24">
        <f>VLOOKUP($C143,'[2]LA - by responsible org'!$D$14:$I$170,3,FALSE)</f>
        <v>1124</v>
      </c>
      <c r="X143" s="24">
        <f>VLOOKUP($C143,'[2]LA - by responsible org'!$D$14:$I$170,4,FALSE)</f>
        <v>1537</v>
      </c>
      <c r="Y143" s="24">
        <f>VLOOKUP($C143,'[2]LA - by responsible org'!$D$14:$I$170,5,FALSE)</f>
        <v>46</v>
      </c>
      <c r="Z143" s="24">
        <f>VLOOKUP($C143,'[2]LA - by responsible org'!$D$14:$I$170,6,FALSE)</f>
        <v>2707</v>
      </c>
      <c r="AA143" s="24">
        <f>VLOOKUP($C143,'[3]LA - by responsible org'!$D$14:$I$170,3,FALSE)</f>
        <v>1336</v>
      </c>
      <c r="AB143" s="24">
        <f>VLOOKUP($C143,'[3]LA - by responsible org'!$D$14:$I$170,4,FALSE)</f>
        <v>1304</v>
      </c>
      <c r="AC143" s="24">
        <f>VLOOKUP($C143,'[3]LA - by responsible org'!$D$14:$I$170,5,FALSE)</f>
        <v>11</v>
      </c>
      <c r="AD143" s="24">
        <f>VLOOKUP($C143,'[3]LA - by responsible org'!$D$14:$I$170,6,FALSE)</f>
        <v>2651</v>
      </c>
      <c r="AE143" s="24">
        <f>VLOOKUP($C143,'[4]LA - by responsible org'!$D$14:$I$170,3,FALSE)</f>
        <v>805</v>
      </c>
      <c r="AF143" s="24">
        <f>VLOOKUP($C143,'[4]LA - by responsible org'!$D$14:$I$170,4,FALSE)</f>
        <v>1496</v>
      </c>
      <c r="AG143" s="24">
        <f>VLOOKUP($C143,'[4]LA - by responsible org'!$D$14:$I$170,5,FALSE)</f>
        <v>12</v>
      </c>
      <c r="AH143" s="24">
        <f>VLOOKUP($C143,'[4]LA - by responsible org'!$D$14:$I$170,6,FALSE)</f>
        <v>2313</v>
      </c>
      <c r="AI143" s="24">
        <f>VLOOKUP($C143,'[5]LA - by responsible org'!$D$14:$I$170,3,FALSE)</f>
        <v>899</v>
      </c>
      <c r="AJ143" s="24">
        <f>VLOOKUP($C143,'[5]LA - by responsible org'!$D$14:$I$170,4,FALSE)</f>
        <v>1565</v>
      </c>
      <c r="AK143" s="24">
        <f>VLOOKUP($C143,'[5]LA - by responsible org'!$D$14:$I$170,5,FALSE)</f>
        <v>33</v>
      </c>
      <c r="AL143" s="24">
        <f>VLOOKUP($C143,'[5]LA - by responsible org'!$D$14:$I$170,6,FALSE)</f>
        <v>2497</v>
      </c>
      <c r="AM143" s="24">
        <f>VLOOKUP($C143,'[6]LA - by responsible org'!$D$14:$I$170,3,FALSE)</f>
        <v>1069</v>
      </c>
      <c r="AN143" s="24">
        <f>VLOOKUP($C143,'[6]LA - by responsible org'!$D$14:$I$170,4,FALSE)</f>
        <v>1416</v>
      </c>
      <c r="AO143" s="24">
        <f>VLOOKUP($C143,'[6]LA - by responsible org'!$D$14:$I$170,5,FALSE)</f>
        <v>78</v>
      </c>
      <c r="AP143" s="24">
        <f>VLOOKUP($C143,'[6]LA - by responsible org'!$D$14:$I$170,6,FALSE)</f>
        <v>2563</v>
      </c>
      <c r="AQ143" s="5">
        <v>1208</v>
      </c>
      <c r="AR143" s="22">
        <v>1339</v>
      </c>
      <c r="AS143" s="22">
        <v>22</v>
      </c>
      <c r="AT143" s="5">
        <v>2569</v>
      </c>
      <c r="AU143">
        <f>VLOOKUP($C143,'[12]LA - by responsible org'!$D$17:$I$170,3,FALSE)</f>
        <v>720</v>
      </c>
      <c r="AV143">
        <f>VLOOKUP($C143,'[12]LA - by responsible org'!$D$17:$I$170,4,FALSE)</f>
        <v>1219</v>
      </c>
      <c r="AW143">
        <f>VLOOKUP($C143,'[12]LA - by responsible org'!$D$17:$I$170,5,FALSE)</f>
        <v>31</v>
      </c>
      <c r="AX143">
        <f>VLOOKUP($C143,'[12]LA - by responsible org'!$D$17:$I$170,6,FALSE)</f>
        <v>1970</v>
      </c>
      <c r="AY143">
        <f>VLOOKUP($B143,'[13]LA - by responsible org'!$C$17:$I$170,4,FALSE)</f>
        <v>738</v>
      </c>
      <c r="AZ143">
        <f>VLOOKUP($B143,'[13]LA - by responsible org'!$C$17:$I$170,5,FALSE)</f>
        <v>1169</v>
      </c>
      <c r="BA143">
        <f>VLOOKUP($B143,'[13]LA - by responsible org'!$C$17:$I$170,6,FALSE)</f>
        <v>0</v>
      </c>
      <c r="BB143">
        <f>VLOOKUP($B143,'[13]LA - by responsible org'!$C$17:$I$170,7,FALSE)</f>
        <v>1907</v>
      </c>
      <c r="BC143">
        <f>VLOOKUP($B143,'[14]LA - by responsible org'!$C$17:$I$170,4,FALSE)</f>
        <v>712</v>
      </c>
      <c r="BD143">
        <f>VLOOKUP($B143,'[14]LA - by responsible org'!$C$17:$I$170,5,FALSE)</f>
        <v>888</v>
      </c>
      <c r="BE143">
        <f>VLOOKUP($B143,'[14]LA - by responsible org'!$C$17:$I$170,6,FALSE)</f>
        <v>30</v>
      </c>
      <c r="BF143">
        <f>VLOOKUP($B143,'[14]LA - by responsible org'!$C$17:$I$170,7,FALSE)</f>
        <v>1630</v>
      </c>
    </row>
    <row r="144" spans="1:58" ht="15">
      <c r="A144" s="14" t="s">
        <v>279</v>
      </c>
      <c r="B144" s="14" t="s">
        <v>325</v>
      </c>
      <c r="C144" s="4" t="s">
        <v>326</v>
      </c>
      <c r="D144" s="4" t="s">
        <v>327</v>
      </c>
      <c r="E144" s="24" t="str">
        <f t="shared" si="2"/>
        <v>E06000037</v>
      </c>
      <c r="F144" s="25">
        <f>VLOOKUP(B144,'[7]FullDashboard'!$C$4:$I$156,7,FALSE)</f>
        <v>120900</v>
      </c>
      <c r="G144" s="24">
        <f>VLOOKUP($B144,'[8]LA - by responsible org'!$C$17:$I$170,4,FALSE)</f>
        <v>257</v>
      </c>
      <c r="H144" s="24">
        <f>VLOOKUP($B144,'[8]LA - by responsible org'!$C$17:$I$170,5,FALSE)</f>
        <v>365</v>
      </c>
      <c r="I144" s="24">
        <f>VLOOKUP($B144,'[8]LA - by responsible org'!$C$17:$I$170,6,FALSE)</f>
        <v>122</v>
      </c>
      <c r="J144" s="24">
        <f>VLOOKUP($B144,'[8]LA - by responsible org'!$C$17:$I$170,7,FALSE)</f>
        <v>744</v>
      </c>
      <c r="K144" s="24">
        <f>VLOOKUP($B144,'[9]LA - by responsible org'!$C$17:$I$170,4,FALSE)</f>
        <v>364</v>
      </c>
      <c r="L144" s="24">
        <f>VLOOKUP($B144,'[9]LA - by responsible org'!$C$17:$I$170,5,FALSE)</f>
        <v>242</v>
      </c>
      <c r="M144" s="24">
        <f>VLOOKUP($B144,'[9]LA - by responsible org'!$C$17:$I$170,6,FALSE)</f>
        <v>186</v>
      </c>
      <c r="N144" s="24">
        <f>VLOOKUP($B144,'[9]LA - by responsible org'!$C$17:$I$170,7,FALSE)</f>
        <v>792</v>
      </c>
      <c r="O144" s="24">
        <f>VLOOKUP($B144,'[10]LA - by responsible org'!$C$17:$I$170,4,FALSE)</f>
        <v>187</v>
      </c>
      <c r="P144" s="24">
        <f>VLOOKUP($B144,'[10]LA - by responsible org'!$C$17:$I$170,5,FALSE)</f>
        <v>171</v>
      </c>
      <c r="Q144" s="24">
        <f>VLOOKUP($B144,'[10]LA - by responsible org'!$C$17:$I$170,6,FALSE)</f>
        <v>208</v>
      </c>
      <c r="R144" s="24">
        <f>VLOOKUP($B144,'[10]LA - by responsible org'!$C$17:$I$170,7,FALSE)</f>
        <v>566</v>
      </c>
      <c r="S144" s="24">
        <f>VLOOKUP($B144,'[11]LA - by responsible org'!$C$17:$I$170,4,FALSE)</f>
        <v>154</v>
      </c>
      <c r="T144" s="24">
        <f>VLOOKUP($B144,'[11]LA - by responsible org'!$C$17:$I$170,5,FALSE)</f>
        <v>290</v>
      </c>
      <c r="U144" s="24">
        <f>VLOOKUP($B144,'[11]LA - by responsible org'!$C$17:$I$170,6,FALSE)</f>
        <v>122</v>
      </c>
      <c r="V144" s="24">
        <f>VLOOKUP($B144,'[11]LA - by responsible org'!$C$17:$I$170,7,FALSE)</f>
        <v>566</v>
      </c>
      <c r="W144" s="24">
        <f>VLOOKUP($C144,'[2]LA - by responsible org'!$D$14:$I$170,3,FALSE)</f>
        <v>350</v>
      </c>
      <c r="X144" s="24">
        <f>VLOOKUP($C144,'[2]LA - by responsible org'!$D$14:$I$170,4,FALSE)</f>
        <v>361</v>
      </c>
      <c r="Y144" s="24">
        <f>VLOOKUP($C144,'[2]LA - by responsible org'!$D$14:$I$170,5,FALSE)</f>
        <v>92</v>
      </c>
      <c r="Z144" s="24">
        <f>VLOOKUP($C144,'[2]LA - by responsible org'!$D$14:$I$170,6,FALSE)</f>
        <v>803</v>
      </c>
      <c r="AA144" s="24">
        <f>VLOOKUP($C144,'[3]LA - by responsible org'!$D$14:$I$170,3,FALSE)</f>
        <v>340</v>
      </c>
      <c r="AB144" s="24">
        <f>VLOOKUP($C144,'[3]LA - by responsible org'!$D$14:$I$170,4,FALSE)</f>
        <v>278</v>
      </c>
      <c r="AC144" s="24">
        <f>VLOOKUP($C144,'[3]LA - by responsible org'!$D$14:$I$170,5,FALSE)</f>
        <v>190</v>
      </c>
      <c r="AD144" s="24">
        <f>VLOOKUP($C144,'[3]LA - by responsible org'!$D$14:$I$170,6,FALSE)</f>
        <v>808</v>
      </c>
      <c r="AE144" s="24">
        <f>VLOOKUP($C144,'[4]LA - by responsible org'!$D$14:$I$170,3,FALSE)</f>
        <v>296</v>
      </c>
      <c r="AF144" s="24">
        <f>VLOOKUP($C144,'[4]LA - by responsible org'!$D$14:$I$170,4,FALSE)</f>
        <v>240</v>
      </c>
      <c r="AG144" s="24">
        <f>VLOOKUP($C144,'[4]LA - by responsible org'!$D$14:$I$170,5,FALSE)</f>
        <v>414</v>
      </c>
      <c r="AH144" s="24">
        <f>VLOOKUP($C144,'[4]LA - by responsible org'!$D$14:$I$170,6,FALSE)</f>
        <v>950</v>
      </c>
      <c r="AI144" s="24">
        <f>VLOOKUP($C144,'[5]LA - by responsible org'!$D$14:$I$170,3,FALSE)</f>
        <v>347</v>
      </c>
      <c r="AJ144" s="24">
        <f>VLOOKUP($C144,'[5]LA - by responsible org'!$D$14:$I$170,4,FALSE)</f>
        <v>87</v>
      </c>
      <c r="AK144" s="24">
        <f>VLOOKUP($C144,'[5]LA - by responsible org'!$D$14:$I$170,5,FALSE)</f>
        <v>387</v>
      </c>
      <c r="AL144" s="24">
        <f>VLOOKUP($C144,'[5]LA - by responsible org'!$D$14:$I$170,6,FALSE)</f>
        <v>821</v>
      </c>
      <c r="AM144" s="24">
        <f>VLOOKUP($C144,'[6]LA - by responsible org'!$D$14:$I$170,3,FALSE)</f>
        <v>360</v>
      </c>
      <c r="AN144" s="24">
        <f>VLOOKUP($C144,'[6]LA - by responsible org'!$D$14:$I$170,4,FALSE)</f>
        <v>221</v>
      </c>
      <c r="AO144" s="24">
        <f>VLOOKUP($C144,'[6]LA - by responsible org'!$D$14:$I$170,5,FALSE)</f>
        <v>152</v>
      </c>
      <c r="AP144" s="24">
        <f>VLOOKUP($C144,'[6]LA - by responsible org'!$D$14:$I$170,6,FALSE)</f>
        <v>733</v>
      </c>
      <c r="AQ144" s="5">
        <v>232</v>
      </c>
      <c r="AR144" s="22">
        <v>197</v>
      </c>
      <c r="AS144" s="22">
        <v>308</v>
      </c>
      <c r="AT144" s="5">
        <v>737</v>
      </c>
      <c r="AU144">
        <f>VLOOKUP($C144,'[12]LA - by responsible org'!$D$17:$I$170,3,FALSE)</f>
        <v>200</v>
      </c>
      <c r="AV144">
        <f>VLOOKUP($C144,'[12]LA - by responsible org'!$D$17:$I$170,4,FALSE)</f>
        <v>150</v>
      </c>
      <c r="AW144">
        <f>VLOOKUP($C144,'[12]LA - by responsible org'!$D$17:$I$170,5,FALSE)</f>
        <v>258</v>
      </c>
      <c r="AX144">
        <f>VLOOKUP($C144,'[12]LA - by responsible org'!$D$17:$I$170,6,FALSE)</f>
        <v>608</v>
      </c>
      <c r="AY144">
        <f>VLOOKUP($B144,'[13]LA - by responsible org'!$C$17:$I$170,4,FALSE)</f>
        <v>259</v>
      </c>
      <c r="AZ144">
        <f>VLOOKUP($B144,'[13]LA - by responsible org'!$C$17:$I$170,5,FALSE)</f>
        <v>158</v>
      </c>
      <c r="BA144">
        <f>VLOOKUP($B144,'[13]LA - by responsible org'!$C$17:$I$170,6,FALSE)</f>
        <v>196</v>
      </c>
      <c r="BB144">
        <f>VLOOKUP($B144,'[13]LA - by responsible org'!$C$17:$I$170,7,FALSE)</f>
        <v>613</v>
      </c>
      <c r="BC144">
        <f>VLOOKUP($B144,'[14]LA - by responsible org'!$C$17:$I$170,4,FALSE)</f>
        <v>377</v>
      </c>
      <c r="BD144">
        <f>VLOOKUP($B144,'[14]LA - by responsible org'!$C$17:$I$170,5,FALSE)</f>
        <v>182</v>
      </c>
      <c r="BE144">
        <f>VLOOKUP($B144,'[14]LA - by responsible org'!$C$17:$I$170,6,FALSE)</f>
        <v>266</v>
      </c>
      <c r="BF144">
        <f>VLOOKUP($B144,'[14]LA - by responsible org'!$C$17:$I$170,7,FALSE)</f>
        <v>825</v>
      </c>
    </row>
    <row r="145" spans="1:58" ht="15">
      <c r="A145" s="14" t="s">
        <v>279</v>
      </c>
      <c r="B145" s="14" t="s">
        <v>328</v>
      </c>
      <c r="C145" s="4" t="s">
        <v>329</v>
      </c>
      <c r="D145" s="4" t="s">
        <v>330</v>
      </c>
      <c r="E145" s="24" t="str">
        <f t="shared" si="2"/>
        <v>E10000032</v>
      </c>
      <c r="F145" s="25">
        <f>VLOOKUP(B145,'[7]FullDashboard'!$C$4:$I$156,7,FALSE)</f>
        <v>672000</v>
      </c>
      <c r="G145" s="24">
        <f>VLOOKUP($B145,'[8]LA - by responsible org'!$C$17:$I$170,4,FALSE)</f>
        <v>2198</v>
      </c>
      <c r="H145" s="24">
        <f>VLOOKUP($B145,'[8]LA - by responsible org'!$C$17:$I$170,5,FALSE)</f>
        <v>838</v>
      </c>
      <c r="I145" s="24">
        <f>VLOOKUP($B145,'[8]LA - by responsible org'!$C$17:$I$170,6,FALSE)</f>
        <v>209</v>
      </c>
      <c r="J145" s="24">
        <f>VLOOKUP($B145,'[8]LA - by responsible org'!$C$17:$I$170,7,FALSE)</f>
        <v>3245</v>
      </c>
      <c r="K145" s="24">
        <f>VLOOKUP($B145,'[9]LA - by responsible org'!$C$17:$I$170,4,FALSE)</f>
        <v>2070</v>
      </c>
      <c r="L145" s="24">
        <f>VLOOKUP($B145,'[9]LA - by responsible org'!$C$17:$I$170,5,FALSE)</f>
        <v>998</v>
      </c>
      <c r="M145" s="24">
        <f>VLOOKUP($B145,'[9]LA - by responsible org'!$C$17:$I$170,6,FALSE)</f>
        <v>191</v>
      </c>
      <c r="N145" s="24">
        <f>VLOOKUP($B145,'[9]LA - by responsible org'!$C$17:$I$170,7,FALSE)</f>
        <v>3259</v>
      </c>
      <c r="O145" s="24">
        <f>VLOOKUP($B145,'[10]LA - by responsible org'!$C$17:$I$170,4,FALSE)</f>
        <v>2336</v>
      </c>
      <c r="P145" s="24">
        <f>VLOOKUP($B145,'[10]LA - by responsible org'!$C$17:$I$170,5,FALSE)</f>
        <v>968</v>
      </c>
      <c r="Q145" s="24">
        <f>VLOOKUP($B145,'[10]LA - by responsible org'!$C$17:$I$170,6,FALSE)</f>
        <v>218</v>
      </c>
      <c r="R145" s="24">
        <f>VLOOKUP($B145,'[10]LA - by responsible org'!$C$17:$I$170,7,FALSE)</f>
        <v>3522</v>
      </c>
      <c r="S145" s="24">
        <f>VLOOKUP($B145,'[11]LA - by responsible org'!$C$17:$I$170,4,FALSE)</f>
        <v>2704</v>
      </c>
      <c r="T145" s="24">
        <f>VLOOKUP($B145,'[11]LA - by responsible org'!$C$17:$I$170,5,FALSE)</f>
        <v>858</v>
      </c>
      <c r="U145" s="24">
        <f>VLOOKUP($B145,'[11]LA - by responsible org'!$C$17:$I$170,6,FALSE)</f>
        <v>233</v>
      </c>
      <c r="V145" s="24">
        <f>VLOOKUP($B145,'[11]LA - by responsible org'!$C$17:$I$170,7,FALSE)</f>
        <v>3795</v>
      </c>
      <c r="W145" s="24">
        <f>VLOOKUP($C145,'[2]LA - by responsible org'!$D$14:$I$170,3,FALSE)</f>
        <v>2468</v>
      </c>
      <c r="X145" s="24">
        <f>VLOOKUP($C145,'[2]LA - by responsible org'!$D$14:$I$170,4,FALSE)</f>
        <v>811</v>
      </c>
      <c r="Y145" s="24">
        <f>VLOOKUP($C145,'[2]LA - by responsible org'!$D$14:$I$170,5,FALSE)</f>
        <v>205</v>
      </c>
      <c r="Z145" s="24">
        <f>VLOOKUP($C145,'[2]LA - by responsible org'!$D$14:$I$170,6,FALSE)</f>
        <v>3484</v>
      </c>
      <c r="AA145" s="24">
        <f>VLOOKUP($C145,'[3]LA - by responsible org'!$D$14:$I$170,3,FALSE)</f>
        <v>2474</v>
      </c>
      <c r="AB145" s="24">
        <f>VLOOKUP($C145,'[3]LA - by responsible org'!$D$14:$I$170,4,FALSE)</f>
        <v>969</v>
      </c>
      <c r="AC145" s="24">
        <f>VLOOKUP($C145,'[3]LA - by responsible org'!$D$14:$I$170,5,FALSE)</f>
        <v>115</v>
      </c>
      <c r="AD145" s="24">
        <f>VLOOKUP($C145,'[3]LA - by responsible org'!$D$14:$I$170,6,FALSE)</f>
        <v>3558</v>
      </c>
      <c r="AE145" s="24">
        <f>VLOOKUP($C145,'[4]LA - by responsible org'!$D$14:$I$170,3,FALSE)</f>
        <v>2212</v>
      </c>
      <c r="AF145" s="24">
        <f>VLOOKUP($C145,'[4]LA - by responsible org'!$D$14:$I$170,4,FALSE)</f>
        <v>797</v>
      </c>
      <c r="AG145" s="24">
        <f>VLOOKUP($C145,'[4]LA - by responsible org'!$D$14:$I$170,5,FALSE)</f>
        <v>81</v>
      </c>
      <c r="AH145" s="24">
        <f>VLOOKUP($C145,'[4]LA - by responsible org'!$D$14:$I$170,6,FALSE)</f>
        <v>3090</v>
      </c>
      <c r="AI145" s="24">
        <f>VLOOKUP($C145,'[5]LA - by responsible org'!$D$14:$I$170,3,FALSE)</f>
        <v>2054</v>
      </c>
      <c r="AJ145" s="24">
        <f>VLOOKUP($C145,'[5]LA - by responsible org'!$D$14:$I$170,4,FALSE)</f>
        <v>686</v>
      </c>
      <c r="AK145" s="24">
        <f>VLOOKUP($C145,'[5]LA - by responsible org'!$D$14:$I$170,5,FALSE)</f>
        <v>69</v>
      </c>
      <c r="AL145" s="24">
        <f>VLOOKUP($C145,'[5]LA - by responsible org'!$D$14:$I$170,6,FALSE)</f>
        <v>2809</v>
      </c>
      <c r="AM145" s="24">
        <f>VLOOKUP($C145,'[6]LA - by responsible org'!$D$14:$I$170,3,FALSE)</f>
        <v>2108</v>
      </c>
      <c r="AN145" s="24">
        <f>VLOOKUP($C145,'[6]LA - by responsible org'!$D$14:$I$170,4,FALSE)</f>
        <v>770</v>
      </c>
      <c r="AO145" s="24">
        <f>VLOOKUP($C145,'[6]LA - by responsible org'!$D$14:$I$170,5,FALSE)</f>
        <v>50</v>
      </c>
      <c r="AP145" s="24">
        <f>VLOOKUP($C145,'[6]LA - by responsible org'!$D$14:$I$170,6,FALSE)</f>
        <v>2928</v>
      </c>
      <c r="AQ145" s="5">
        <v>2399</v>
      </c>
      <c r="AR145" s="22">
        <v>831</v>
      </c>
      <c r="AS145" s="22">
        <v>47</v>
      </c>
      <c r="AT145" s="5">
        <v>3277</v>
      </c>
      <c r="AU145">
        <f>VLOOKUP($C145,'[12]LA - by responsible org'!$D$17:$I$170,3,FALSE)</f>
        <v>2482</v>
      </c>
      <c r="AV145">
        <f>VLOOKUP($C145,'[12]LA - by responsible org'!$D$17:$I$170,4,FALSE)</f>
        <v>1121</v>
      </c>
      <c r="AW145">
        <f>VLOOKUP($C145,'[12]LA - by responsible org'!$D$17:$I$170,5,FALSE)</f>
        <v>89</v>
      </c>
      <c r="AX145">
        <f>VLOOKUP($C145,'[12]LA - by responsible org'!$D$17:$I$170,6,FALSE)</f>
        <v>3692</v>
      </c>
      <c r="AY145">
        <f>VLOOKUP($B145,'[13]LA - by responsible org'!$C$17:$I$170,4,FALSE)</f>
        <v>2734</v>
      </c>
      <c r="AZ145">
        <f>VLOOKUP($B145,'[13]LA - by responsible org'!$C$17:$I$170,5,FALSE)</f>
        <v>852</v>
      </c>
      <c r="BA145">
        <f>VLOOKUP($B145,'[13]LA - by responsible org'!$C$17:$I$170,6,FALSE)</f>
        <v>120</v>
      </c>
      <c r="BB145">
        <f>VLOOKUP($B145,'[13]LA - by responsible org'!$C$17:$I$170,7,FALSE)</f>
        <v>3706</v>
      </c>
      <c r="BC145">
        <f>VLOOKUP($B145,'[14]LA - by responsible org'!$C$17:$I$170,4,FALSE)</f>
        <v>2581</v>
      </c>
      <c r="BD145">
        <f>VLOOKUP($B145,'[14]LA - by responsible org'!$C$17:$I$170,5,FALSE)</f>
        <v>797</v>
      </c>
      <c r="BE145">
        <f>VLOOKUP($B145,'[14]LA - by responsible org'!$C$17:$I$170,6,FALSE)</f>
        <v>174</v>
      </c>
      <c r="BF145">
        <f>VLOOKUP($B145,'[14]LA - by responsible org'!$C$17:$I$170,7,FALSE)</f>
        <v>3552</v>
      </c>
    </row>
    <row r="146" spans="1:58" ht="15">
      <c r="A146" s="14" t="s">
        <v>72</v>
      </c>
      <c r="B146" s="14" t="s">
        <v>169</v>
      </c>
      <c r="C146" s="4" t="s">
        <v>170</v>
      </c>
      <c r="D146" s="4" t="s">
        <v>171</v>
      </c>
      <c r="E146" s="24" t="str">
        <f t="shared" si="2"/>
        <v>E09000033</v>
      </c>
      <c r="F146" s="25">
        <f>VLOOKUP(B146,'[7]FullDashboard'!$C$4:$I$156,7,FALSE)</f>
        <v>203400</v>
      </c>
      <c r="G146" s="24">
        <f>VLOOKUP($B146,'[8]LA - by responsible org'!$C$17:$I$170,4,FALSE)</f>
        <v>187</v>
      </c>
      <c r="H146" s="24">
        <f>VLOOKUP($B146,'[8]LA - by responsible org'!$C$17:$I$170,5,FALSE)</f>
        <v>194</v>
      </c>
      <c r="I146" s="24">
        <f>VLOOKUP($B146,'[8]LA - by responsible org'!$C$17:$I$170,6,FALSE)</f>
        <v>0</v>
      </c>
      <c r="J146" s="24">
        <f>VLOOKUP($B146,'[8]LA - by responsible org'!$C$17:$I$170,7,FALSE)</f>
        <v>381</v>
      </c>
      <c r="K146" s="24">
        <f>VLOOKUP($B146,'[9]LA - by responsible org'!$C$17:$I$170,4,FALSE)</f>
        <v>122</v>
      </c>
      <c r="L146" s="24">
        <f>VLOOKUP($B146,'[9]LA - by responsible org'!$C$17:$I$170,5,FALSE)</f>
        <v>110</v>
      </c>
      <c r="M146" s="24">
        <f>VLOOKUP($B146,'[9]LA - by responsible org'!$C$17:$I$170,6,FALSE)</f>
        <v>24</v>
      </c>
      <c r="N146" s="24">
        <f>VLOOKUP($B146,'[9]LA - by responsible org'!$C$17:$I$170,7,FALSE)</f>
        <v>256</v>
      </c>
      <c r="O146" s="24">
        <f>VLOOKUP($B146,'[10]LA - by responsible org'!$C$17:$I$170,4,FALSE)</f>
        <v>283</v>
      </c>
      <c r="P146" s="24">
        <f>VLOOKUP($B146,'[10]LA - by responsible org'!$C$17:$I$170,5,FALSE)</f>
        <v>133</v>
      </c>
      <c r="Q146" s="24">
        <f>VLOOKUP($B146,'[10]LA - by responsible org'!$C$17:$I$170,6,FALSE)</f>
        <v>24</v>
      </c>
      <c r="R146" s="24">
        <f>VLOOKUP($B146,'[10]LA - by responsible org'!$C$17:$I$170,7,FALSE)</f>
        <v>440</v>
      </c>
      <c r="S146" s="24">
        <f>VLOOKUP($B146,'[11]LA - by responsible org'!$C$17:$I$170,4,FALSE)</f>
        <v>303</v>
      </c>
      <c r="T146" s="24">
        <f>VLOOKUP($B146,'[11]LA - by responsible org'!$C$17:$I$170,5,FALSE)</f>
        <v>142</v>
      </c>
      <c r="U146" s="24">
        <f>VLOOKUP($B146,'[11]LA - by responsible org'!$C$17:$I$170,6,FALSE)</f>
        <v>32</v>
      </c>
      <c r="V146" s="24">
        <f>VLOOKUP($B146,'[11]LA - by responsible org'!$C$17:$I$170,7,FALSE)</f>
        <v>477</v>
      </c>
      <c r="W146" s="24">
        <f>VLOOKUP($C146,'[2]LA - by responsible org'!$D$14:$I$170,3,FALSE)</f>
        <v>272</v>
      </c>
      <c r="X146" s="24">
        <f>VLOOKUP($C146,'[2]LA - by responsible org'!$D$14:$I$170,4,FALSE)</f>
        <v>65</v>
      </c>
      <c r="Y146" s="24">
        <f>VLOOKUP($C146,'[2]LA - by responsible org'!$D$14:$I$170,5,FALSE)</f>
        <v>0</v>
      </c>
      <c r="Z146" s="24">
        <f>VLOOKUP($C146,'[2]LA - by responsible org'!$D$14:$I$170,6,FALSE)</f>
        <v>337</v>
      </c>
      <c r="AA146" s="24">
        <f>VLOOKUP($C146,'[3]LA - by responsible org'!$D$14:$I$170,3,FALSE)</f>
        <v>115</v>
      </c>
      <c r="AB146" s="24">
        <f>VLOOKUP($C146,'[3]LA - by responsible org'!$D$14:$I$170,4,FALSE)</f>
        <v>68</v>
      </c>
      <c r="AC146" s="24">
        <f>VLOOKUP($C146,'[3]LA - by responsible org'!$D$14:$I$170,5,FALSE)</f>
        <v>0</v>
      </c>
      <c r="AD146" s="24">
        <f>VLOOKUP($C146,'[3]LA - by responsible org'!$D$14:$I$170,6,FALSE)</f>
        <v>183</v>
      </c>
      <c r="AE146" s="24">
        <f>VLOOKUP($C146,'[4]LA - by responsible org'!$D$14:$I$170,3,FALSE)</f>
        <v>83</v>
      </c>
      <c r="AF146" s="24">
        <f>VLOOKUP($C146,'[4]LA - by responsible org'!$D$14:$I$170,4,FALSE)</f>
        <v>101</v>
      </c>
      <c r="AG146" s="24">
        <f>VLOOKUP($C146,'[4]LA - by responsible org'!$D$14:$I$170,5,FALSE)</f>
        <v>0</v>
      </c>
      <c r="AH146" s="24">
        <f>VLOOKUP($C146,'[4]LA - by responsible org'!$D$14:$I$170,6,FALSE)</f>
        <v>184</v>
      </c>
      <c r="AI146" s="24">
        <f>VLOOKUP($C146,'[5]LA - by responsible org'!$D$14:$I$170,3,FALSE)</f>
        <v>115</v>
      </c>
      <c r="AJ146" s="24">
        <f>VLOOKUP($C146,'[5]LA - by responsible org'!$D$14:$I$170,4,FALSE)</f>
        <v>42</v>
      </c>
      <c r="AK146" s="24">
        <f>VLOOKUP($C146,'[5]LA - by responsible org'!$D$14:$I$170,5,FALSE)</f>
        <v>0</v>
      </c>
      <c r="AL146" s="24">
        <f>VLOOKUP($C146,'[5]LA - by responsible org'!$D$14:$I$170,6,FALSE)</f>
        <v>157</v>
      </c>
      <c r="AM146" s="24">
        <f>VLOOKUP($C146,'[6]LA - by responsible org'!$D$14:$I$170,3,FALSE)</f>
        <v>150</v>
      </c>
      <c r="AN146" s="24">
        <f>VLOOKUP($C146,'[6]LA - by responsible org'!$D$14:$I$170,4,FALSE)</f>
        <v>62</v>
      </c>
      <c r="AO146" s="24">
        <f>VLOOKUP($C146,'[6]LA - by responsible org'!$D$14:$I$170,5,FALSE)</f>
        <v>0</v>
      </c>
      <c r="AP146" s="24">
        <f>VLOOKUP($C146,'[6]LA - by responsible org'!$D$14:$I$170,6,FALSE)</f>
        <v>212</v>
      </c>
      <c r="AQ146" s="5">
        <v>199</v>
      </c>
      <c r="AR146" s="22">
        <v>45</v>
      </c>
      <c r="AS146" s="22">
        <v>0</v>
      </c>
      <c r="AT146" s="5">
        <v>244</v>
      </c>
      <c r="AU146">
        <f>VLOOKUP($C146,'[12]LA - by responsible org'!$D$17:$I$170,3,FALSE)</f>
        <v>237</v>
      </c>
      <c r="AV146">
        <f>VLOOKUP($C146,'[12]LA - by responsible org'!$D$17:$I$170,4,FALSE)</f>
        <v>90</v>
      </c>
      <c r="AW146">
        <f>VLOOKUP($C146,'[12]LA - by responsible org'!$D$17:$I$170,5,FALSE)</f>
        <v>0</v>
      </c>
      <c r="AX146">
        <f>VLOOKUP($C146,'[12]LA - by responsible org'!$D$17:$I$170,6,FALSE)</f>
        <v>327</v>
      </c>
      <c r="AY146">
        <f>VLOOKUP($B146,'[13]LA - by responsible org'!$C$17:$I$170,4,FALSE)</f>
        <v>157</v>
      </c>
      <c r="AZ146">
        <f>VLOOKUP($B146,'[13]LA - by responsible org'!$C$17:$I$170,5,FALSE)</f>
        <v>44</v>
      </c>
      <c r="BA146">
        <f>VLOOKUP($B146,'[13]LA - by responsible org'!$C$17:$I$170,6,FALSE)</f>
        <v>0</v>
      </c>
      <c r="BB146">
        <f>VLOOKUP($B146,'[13]LA - by responsible org'!$C$17:$I$170,7,FALSE)</f>
        <v>201</v>
      </c>
      <c r="BC146">
        <f>VLOOKUP($B146,'[14]LA - by responsible org'!$C$17:$I$170,4,FALSE)</f>
        <v>253</v>
      </c>
      <c r="BD146">
        <f>VLOOKUP($B146,'[14]LA - by responsible org'!$C$17:$I$170,5,FALSE)</f>
        <v>67</v>
      </c>
      <c r="BE146">
        <f>VLOOKUP($B146,'[14]LA - by responsible org'!$C$17:$I$170,6,FALSE)</f>
        <v>0</v>
      </c>
      <c r="BF146">
        <f>VLOOKUP($B146,'[14]LA - by responsible org'!$C$17:$I$170,7,FALSE)</f>
        <v>320</v>
      </c>
    </row>
    <row r="147" spans="1:58" ht="15">
      <c r="A147" s="14" t="s">
        <v>209</v>
      </c>
      <c r="B147" s="14" t="s">
        <v>273</v>
      </c>
      <c r="C147" s="4" t="s">
        <v>274</v>
      </c>
      <c r="D147" s="4" t="s">
        <v>275</v>
      </c>
      <c r="E147" s="24" t="str">
        <f t="shared" si="2"/>
        <v>E08000010</v>
      </c>
      <c r="F147" s="25">
        <f>VLOOKUP(B147,'[7]FullDashboard'!$C$4:$I$156,7,FALSE)</f>
        <v>255200</v>
      </c>
      <c r="G147" s="24">
        <f>VLOOKUP($B147,'[8]LA - by responsible org'!$C$17:$I$170,4,FALSE)</f>
        <v>269</v>
      </c>
      <c r="H147" s="24">
        <f>VLOOKUP($B147,'[8]LA - by responsible org'!$C$17:$I$170,5,FALSE)</f>
        <v>183</v>
      </c>
      <c r="I147" s="24">
        <f>VLOOKUP($B147,'[8]LA - by responsible org'!$C$17:$I$170,6,FALSE)</f>
        <v>0</v>
      </c>
      <c r="J147" s="24">
        <f>VLOOKUP($B147,'[8]LA - by responsible org'!$C$17:$I$170,7,FALSE)</f>
        <v>452</v>
      </c>
      <c r="K147" s="24">
        <f>VLOOKUP($B147,'[9]LA - by responsible org'!$C$17:$I$170,4,FALSE)</f>
        <v>191</v>
      </c>
      <c r="L147" s="24">
        <f>VLOOKUP($B147,'[9]LA - by responsible org'!$C$17:$I$170,5,FALSE)</f>
        <v>198</v>
      </c>
      <c r="M147" s="24">
        <f>VLOOKUP($B147,'[9]LA - by responsible org'!$C$17:$I$170,6,FALSE)</f>
        <v>26</v>
      </c>
      <c r="N147" s="24">
        <f>VLOOKUP($B147,'[9]LA - by responsible org'!$C$17:$I$170,7,FALSE)</f>
        <v>415</v>
      </c>
      <c r="O147" s="24">
        <f>VLOOKUP($B147,'[10]LA - by responsible org'!$C$17:$I$170,4,FALSE)</f>
        <v>237</v>
      </c>
      <c r="P147" s="24">
        <f>VLOOKUP($B147,'[10]LA - by responsible org'!$C$17:$I$170,5,FALSE)</f>
        <v>359</v>
      </c>
      <c r="Q147" s="24">
        <f>VLOOKUP($B147,'[10]LA - by responsible org'!$C$17:$I$170,6,FALSE)</f>
        <v>33</v>
      </c>
      <c r="R147" s="24">
        <f>VLOOKUP($B147,'[10]LA - by responsible org'!$C$17:$I$170,7,FALSE)</f>
        <v>629</v>
      </c>
      <c r="S147" s="24">
        <f>VLOOKUP($B147,'[11]LA - by responsible org'!$C$17:$I$170,4,FALSE)</f>
        <v>277</v>
      </c>
      <c r="T147" s="24">
        <f>VLOOKUP($B147,'[11]LA - by responsible org'!$C$17:$I$170,5,FALSE)</f>
        <v>489</v>
      </c>
      <c r="U147" s="24">
        <f>VLOOKUP($B147,'[11]LA - by responsible org'!$C$17:$I$170,6,FALSE)</f>
        <v>31</v>
      </c>
      <c r="V147" s="24">
        <f>VLOOKUP($B147,'[11]LA - by responsible org'!$C$17:$I$170,7,FALSE)</f>
        <v>797</v>
      </c>
      <c r="W147" s="24">
        <f>VLOOKUP($C147,'[2]LA - by responsible org'!$D$14:$I$170,3,FALSE)</f>
        <v>170</v>
      </c>
      <c r="X147" s="24">
        <f>VLOOKUP($C147,'[2]LA - by responsible org'!$D$14:$I$170,4,FALSE)</f>
        <v>348</v>
      </c>
      <c r="Y147" s="24">
        <f>VLOOKUP($C147,'[2]LA - by responsible org'!$D$14:$I$170,5,FALSE)</f>
        <v>40</v>
      </c>
      <c r="Z147" s="24">
        <f>VLOOKUP($C147,'[2]LA - by responsible org'!$D$14:$I$170,6,FALSE)</f>
        <v>558</v>
      </c>
      <c r="AA147" s="24">
        <f>VLOOKUP($C147,'[3]LA - by responsible org'!$D$14:$I$170,3,FALSE)</f>
        <v>196</v>
      </c>
      <c r="AB147" s="24">
        <f>VLOOKUP($C147,'[3]LA - by responsible org'!$D$14:$I$170,4,FALSE)</f>
        <v>302</v>
      </c>
      <c r="AC147" s="24">
        <f>VLOOKUP($C147,'[3]LA - by responsible org'!$D$14:$I$170,5,FALSE)</f>
        <v>62</v>
      </c>
      <c r="AD147" s="24">
        <f>VLOOKUP($C147,'[3]LA - by responsible org'!$D$14:$I$170,6,FALSE)</f>
        <v>560</v>
      </c>
      <c r="AE147" s="24">
        <f>VLOOKUP($C147,'[4]LA - by responsible org'!$D$14:$I$170,3,FALSE)</f>
        <v>81</v>
      </c>
      <c r="AF147" s="24">
        <f>VLOOKUP($C147,'[4]LA - by responsible org'!$D$14:$I$170,4,FALSE)</f>
        <v>309</v>
      </c>
      <c r="AG147" s="24">
        <f>VLOOKUP($C147,'[4]LA - by responsible org'!$D$14:$I$170,5,FALSE)</f>
        <v>53</v>
      </c>
      <c r="AH147" s="24">
        <f>VLOOKUP($C147,'[4]LA - by responsible org'!$D$14:$I$170,6,FALSE)</f>
        <v>443</v>
      </c>
      <c r="AI147" s="24">
        <f>VLOOKUP($C147,'[5]LA - by responsible org'!$D$14:$I$170,3,FALSE)</f>
        <v>145</v>
      </c>
      <c r="AJ147" s="24">
        <f>VLOOKUP($C147,'[5]LA - by responsible org'!$D$14:$I$170,4,FALSE)</f>
        <v>128</v>
      </c>
      <c r="AK147" s="24">
        <f>VLOOKUP($C147,'[5]LA - by responsible org'!$D$14:$I$170,5,FALSE)</f>
        <v>31</v>
      </c>
      <c r="AL147" s="24">
        <f>VLOOKUP($C147,'[5]LA - by responsible org'!$D$14:$I$170,6,FALSE)</f>
        <v>304</v>
      </c>
      <c r="AM147" s="24">
        <f>VLOOKUP($C147,'[6]LA - by responsible org'!$D$14:$I$170,3,FALSE)</f>
        <v>198</v>
      </c>
      <c r="AN147" s="24">
        <f>VLOOKUP($C147,'[6]LA - by responsible org'!$D$14:$I$170,4,FALSE)</f>
        <v>95</v>
      </c>
      <c r="AO147" s="24">
        <f>VLOOKUP($C147,'[6]LA - by responsible org'!$D$14:$I$170,5,FALSE)</f>
        <v>46</v>
      </c>
      <c r="AP147" s="24">
        <f>VLOOKUP($C147,'[6]LA - by responsible org'!$D$14:$I$170,6,FALSE)</f>
        <v>339</v>
      </c>
      <c r="AQ147" s="5">
        <v>253</v>
      </c>
      <c r="AR147" s="22">
        <v>200</v>
      </c>
      <c r="AS147" s="22">
        <v>36</v>
      </c>
      <c r="AT147" s="5">
        <v>489</v>
      </c>
      <c r="AU147">
        <f>VLOOKUP($C147,'[12]LA - by responsible org'!$D$17:$I$170,3,FALSE)</f>
        <v>185</v>
      </c>
      <c r="AV147">
        <f>VLOOKUP($C147,'[12]LA - by responsible org'!$D$17:$I$170,4,FALSE)</f>
        <v>339</v>
      </c>
      <c r="AW147">
        <f>VLOOKUP($C147,'[12]LA - by responsible org'!$D$17:$I$170,5,FALSE)</f>
        <v>9</v>
      </c>
      <c r="AX147">
        <f>VLOOKUP($C147,'[12]LA - by responsible org'!$D$17:$I$170,6,FALSE)</f>
        <v>533</v>
      </c>
      <c r="AY147">
        <f>VLOOKUP($B147,'[13]LA - by responsible org'!$C$17:$I$170,4,FALSE)</f>
        <v>271</v>
      </c>
      <c r="AZ147">
        <f>VLOOKUP($B147,'[13]LA - by responsible org'!$C$17:$I$170,5,FALSE)</f>
        <v>286</v>
      </c>
      <c r="BA147">
        <f>VLOOKUP($B147,'[13]LA - by responsible org'!$C$17:$I$170,6,FALSE)</f>
        <v>21</v>
      </c>
      <c r="BB147">
        <f>VLOOKUP($B147,'[13]LA - by responsible org'!$C$17:$I$170,7,FALSE)</f>
        <v>578</v>
      </c>
      <c r="BC147">
        <f>VLOOKUP($B147,'[14]LA - by responsible org'!$C$17:$I$170,4,FALSE)</f>
        <v>242</v>
      </c>
      <c r="BD147">
        <f>VLOOKUP($B147,'[14]LA - by responsible org'!$C$17:$I$170,5,FALSE)</f>
        <v>164</v>
      </c>
      <c r="BE147">
        <f>VLOOKUP($B147,'[14]LA - by responsible org'!$C$17:$I$170,6,FALSE)</f>
        <v>0</v>
      </c>
      <c r="BF147">
        <f>VLOOKUP($B147,'[14]LA - by responsible org'!$C$17:$I$170,7,FALSE)</f>
        <v>406</v>
      </c>
    </row>
    <row r="148" spans="1:58" ht="15">
      <c r="A148" s="14" t="s">
        <v>337</v>
      </c>
      <c r="B148" s="14" t="s">
        <v>380</v>
      </c>
      <c r="C148" s="4" t="s">
        <v>381</v>
      </c>
      <c r="D148" s="4" t="s">
        <v>382</v>
      </c>
      <c r="E148" s="24" t="str">
        <f t="shared" si="2"/>
        <v>E06000054</v>
      </c>
      <c r="F148" s="25">
        <f>VLOOKUP(B148,'[7]FullDashboard'!$C$4:$I$156,7,FALSE)</f>
        <v>383300</v>
      </c>
      <c r="G148" s="24">
        <f>VLOOKUP($B148,'[8]LA - by responsible org'!$C$17:$I$170,4,FALSE)</f>
        <v>1165</v>
      </c>
      <c r="H148" s="24">
        <f>VLOOKUP($B148,'[8]LA - by responsible org'!$C$17:$I$170,5,FALSE)</f>
        <v>803</v>
      </c>
      <c r="I148" s="24">
        <f>VLOOKUP($B148,'[8]LA - by responsible org'!$C$17:$I$170,6,FALSE)</f>
        <v>124</v>
      </c>
      <c r="J148" s="24">
        <f>VLOOKUP($B148,'[8]LA - by responsible org'!$C$17:$I$170,7,FALSE)</f>
        <v>2092</v>
      </c>
      <c r="K148" s="24">
        <f>VLOOKUP($B148,'[9]LA - by responsible org'!$C$17:$I$170,4,FALSE)</f>
        <v>1107</v>
      </c>
      <c r="L148" s="24">
        <f>VLOOKUP($B148,'[9]LA - by responsible org'!$C$17:$I$170,5,FALSE)</f>
        <v>590</v>
      </c>
      <c r="M148" s="24">
        <f>VLOOKUP($B148,'[9]LA - by responsible org'!$C$17:$I$170,6,FALSE)</f>
        <v>150</v>
      </c>
      <c r="N148" s="24">
        <f>VLOOKUP($B148,'[9]LA - by responsible org'!$C$17:$I$170,7,FALSE)</f>
        <v>1847</v>
      </c>
      <c r="O148" s="24">
        <f>VLOOKUP($B148,'[10]LA - by responsible org'!$C$17:$I$170,4,FALSE)</f>
        <v>1235</v>
      </c>
      <c r="P148" s="24">
        <f>VLOOKUP($B148,'[10]LA - by responsible org'!$C$17:$I$170,5,FALSE)</f>
        <v>817</v>
      </c>
      <c r="Q148" s="24">
        <f>VLOOKUP($B148,'[10]LA - by responsible org'!$C$17:$I$170,6,FALSE)</f>
        <v>190</v>
      </c>
      <c r="R148" s="24">
        <f>VLOOKUP($B148,'[10]LA - by responsible org'!$C$17:$I$170,7,FALSE)</f>
        <v>2242</v>
      </c>
      <c r="S148" s="24">
        <f>VLOOKUP($B148,'[11]LA - by responsible org'!$C$17:$I$170,4,FALSE)</f>
        <v>1381</v>
      </c>
      <c r="T148" s="24">
        <f>VLOOKUP($B148,'[11]LA - by responsible org'!$C$17:$I$170,5,FALSE)</f>
        <v>561</v>
      </c>
      <c r="U148" s="24">
        <f>VLOOKUP($B148,'[11]LA - by responsible org'!$C$17:$I$170,6,FALSE)</f>
        <v>160</v>
      </c>
      <c r="V148" s="24">
        <f>VLOOKUP($B148,'[11]LA - by responsible org'!$C$17:$I$170,7,FALSE)</f>
        <v>2102</v>
      </c>
      <c r="W148" s="24">
        <f>VLOOKUP($C148,'[2]LA - by responsible org'!$D$14:$I$170,3,FALSE)</f>
        <v>1588</v>
      </c>
      <c r="X148" s="24">
        <f>VLOOKUP($C148,'[2]LA - by responsible org'!$D$14:$I$170,4,FALSE)</f>
        <v>782</v>
      </c>
      <c r="Y148" s="24">
        <f>VLOOKUP($C148,'[2]LA - by responsible org'!$D$14:$I$170,5,FALSE)</f>
        <v>135</v>
      </c>
      <c r="Z148" s="24">
        <f>VLOOKUP($C148,'[2]LA - by responsible org'!$D$14:$I$170,6,FALSE)</f>
        <v>2505</v>
      </c>
      <c r="AA148" s="24">
        <f>VLOOKUP($C148,'[3]LA - by responsible org'!$D$14:$I$170,3,FALSE)</f>
        <v>1679</v>
      </c>
      <c r="AB148" s="24">
        <f>VLOOKUP($C148,'[3]LA - by responsible org'!$D$14:$I$170,4,FALSE)</f>
        <v>1109</v>
      </c>
      <c r="AC148" s="24">
        <f>VLOOKUP($C148,'[3]LA - by responsible org'!$D$14:$I$170,5,FALSE)</f>
        <v>197</v>
      </c>
      <c r="AD148" s="24">
        <f>VLOOKUP($C148,'[3]LA - by responsible org'!$D$14:$I$170,6,FALSE)</f>
        <v>2985</v>
      </c>
      <c r="AE148" s="24">
        <f>VLOOKUP($C148,'[4]LA - by responsible org'!$D$14:$I$170,3,FALSE)</f>
        <v>1189</v>
      </c>
      <c r="AF148" s="24">
        <f>VLOOKUP($C148,'[4]LA - by responsible org'!$D$14:$I$170,4,FALSE)</f>
        <v>1058</v>
      </c>
      <c r="AG148" s="24">
        <f>VLOOKUP($C148,'[4]LA - by responsible org'!$D$14:$I$170,5,FALSE)</f>
        <v>245</v>
      </c>
      <c r="AH148" s="24">
        <f>VLOOKUP($C148,'[4]LA - by responsible org'!$D$14:$I$170,6,FALSE)</f>
        <v>2492</v>
      </c>
      <c r="AI148" s="24">
        <f>VLOOKUP($C148,'[5]LA - by responsible org'!$D$14:$I$170,3,FALSE)</f>
        <v>1384</v>
      </c>
      <c r="AJ148" s="24">
        <f>VLOOKUP($C148,'[5]LA - by responsible org'!$D$14:$I$170,4,FALSE)</f>
        <v>1120</v>
      </c>
      <c r="AK148" s="24">
        <f>VLOOKUP($C148,'[5]LA - by responsible org'!$D$14:$I$170,5,FALSE)</f>
        <v>163</v>
      </c>
      <c r="AL148" s="24">
        <f>VLOOKUP($C148,'[5]LA - by responsible org'!$D$14:$I$170,6,FALSE)</f>
        <v>2667</v>
      </c>
      <c r="AM148" s="24">
        <f>VLOOKUP($C148,'[6]LA - by responsible org'!$D$14:$I$170,3,FALSE)</f>
        <v>1459</v>
      </c>
      <c r="AN148" s="24">
        <f>VLOOKUP($C148,'[6]LA - by responsible org'!$D$14:$I$170,4,FALSE)</f>
        <v>1029</v>
      </c>
      <c r="AO148" s="24">
        <f>VLOOKUP($C148,'[6]LA - by responsible org'!$D$14:$I$170,5,FALSE)</f>
        <v>101</v>
      </c>
      <c r="AP148" s="24">
        <f>VLOOKUP($C148,'[6]LA - by responsible org'!$D$14:$I$170,6,FALSE)</f>
        <v>2589</v>
      </c>
      <c r="AQ148" s="5">
        <v>1148</v>
      </c>
      <c r="AR148" s="22">
        <v>923</v>
      </c>
      <c r="AS148" s="22">
        <v>189</v>
      </c>
      <c r="AT148" s="5">
        <v>2260</v>
      </c>
      <c r="AU148">
        <f>VLOOKUP($C148,'[12]LA - by responsible org'!$D$17:$I$170,3,FALSE)</f>
        <v>1276</v>
      </c>
      <c r="AV148">
        <f>VLOOKUP($C148,'[12]LA - by responsible org'!$D$17:$I$170,4,FALSE)</f>
        <v>934</v>
      </c>
      <c r="AW148">
        <f>VLOOKUP($C148,'[12]LA - by responsible org'!$D$17:$I$170,5,FALSE)</f>
        <v>119</v>
      </c>
      <c r="AX148">
        <f>VLOOKUP($C148,'[12]LA - by responsible org'!$D$17:$I$170,6,FALSE)</f>
        <v>2329</v>
      </c>
      <c r="AY148">
        <f>VLOOKUP($B148,'[13]LA - by responsible org'!$C$17:$I$170,4,FALSE)</f>
        <v>1082</v>
      </c>
      <c r="AZ148">
        <f>VLOOKUP($B148,'[13]LA - by responsible org'!$C$17:$I$170,5,FALSE)</f>
        <v>926</v>
      </c>
      <c r="BA148">
        <f>VLOOKUP($B148,'[13]LA - by responsible org'!$C$17:$I$170,6,FALSE)</f>
        <v>126</v>
      </c>
      <c r="BB148">
        <f>VLOOKUP($B148,'[13]LA - by responsible org'!$C$17:$I$170,7,FALSE)</f>
        <v>2134</v>
      </c>
      <c r="BC148">
        <f>VLOOKUP($B148,'[14]LA - by responsible org'!$C$17:$I$170,4,FALSE)</f>
        <v>1325</v>
      </c>
      <c r="BD148">
        <f>VLOOKUP($B148,'[14]LA - by responsible org'!$C$17:$I$170,5,FALSE)</f>
        <v>640</v>
      </c>
      <c r="BE148">
        <f>VLOOKUP($B148,'[14]LA - by responsible org'!$C$17:$I$170,6,FALSE)</f>
        <v>93</v>
      </c>
      <c r="BF148">
        <f>VLOOKUP($B148,'[14]LA - by responsible org'!$C$17:$I$170,7,FALSE)</f>
        <v>2058</v>
      </c>
    </row>
    <row r="149" spans="1:58" ht="15">
      <c r="A149" s="14" t="s">
        <v>279</v>
      </c>
      <c r="B149" s="14" t="s">
        <v>331</v>
      </c>
      <c r="C149" s="4" t="s">
        <v>332</v>
      </c>
      <c r="D149" s="4" t="s">
        <v>333</v>
      </c>
      <c r="E149" s="24" t="str">
        <f t="shared" si="2"/>
        <v>E06000040</v>
      </c>
      <c r="F149" s="25">
        <f>VLOOKUP(B149,'[7]FullDashboard'!$C$4:$I$156,7,FALSE)</f>
        <v>114600</v>
      </c>
      <c r="G149" s="24">
        <f>VLOOKUP($B149,'[8]LA - by responsible org'!$C$17:$I$170,4,FALSE)</f>
        <v>308</v>
      </c>
      <c r="H149" s="24">
        <f>VLOOKUP($B149,'[8]LA - by responsible org'!$C$17:$I$170,5,FALSE)</f>
        <v>241</v>
      </c>
      <c r="I149" s="24">
        <f>VLOOKUP($B149,'[8]LA - by responsible org'!$C$17:$I$170,6,FALSE)</f>
        <v>25</v>
      </c>
      <c r="J149" s="24">
        <f>VLOOKUP($B149,'[8]LA - by responsible org'!$C$17:$I$170,7,FALSE)</f>
        <v>574</v>
      </c>
      <c r="K149" s="24">
        <f>VLOOKUP($B149,'[9]LA - by responsible org'!$C$17:$I$170,4,FALSE)</f>
        <v>387</v>
      </c>
      <c r="L149" s="24">
        <f>VLOOKUP($B149,'[9]LA - by responsible org'!$C$17:$I$170,5,FALSE)</f>
        <v>8</v>
      </c>
      <c r="M149" s="24">
        <f>VLOOKUP($B149,'[9]LA - by responsible org'!$C$17:$I$170,6,FALSE)</f>
        <v>10</v>
      </c>
      <c r="N149" s="24">
        <f>VLOOKUP($B149,'[9]LA - by responsible org'!$C$17:$I$170,7,FALSE)</f>
        <v>405</v>
      </c>
      <c r="O149" s="24">
        <f>VLOOKUP($B149,'[10]LA - by responsible org'!$C$17:$I$170,4,FALSE)</f>
        <v>345</v>
      </c>
      <c r="P149" s="24">
        <f>VLOOKUP($B149,'[10]LA - by responsible org'!$C$17:$I$170,5,FALSE)</f>
        <v>91</v>
      </c>
      <c r="Q149" s="24">
        <f>VLOOKUP($B149,'[10]LA - by responsible org'!$C$17:$I$170,6,FALSE)</f>
        <v>22</v>
      </c>
      <c r="R149" s="24">
        <f>VLOOKUP($B149,'[10]LA - by responsible org'!$C$17:$I$170,7,FALSE)</f>
        <v>458</v>
      </c>
      <c r="S149" s="24">
        <f>VLOOKUP($B149,'[11]LA - by responsible org'!$C$17:$I$170,4,FALSE)</f>
        <v>390</v>
      </c>
      <c r="T149" s="24">
        <f>VLOOKUP($B149,'[11]LA - by responsible org'!$C$17:$I$170,5,FALSE)</f>
        <v>64</v>
      </c>
      <c r="U149" s="24">
        <f>VLOOKUP($B149,'[11]LA - by responsible org'!$C$17:$I$170,6,FALSE)</f>
        <v>42</v>
      </c>
      <c r="V149" s="24">
        <f>VLOOKUP($B149,'[11]LA - by responsible org'!$C$17:$I$170,7,FALSE)</f>
        <v>496</v>
      </c>
      <c r="W149" s="24">
        <f>VLOOKUP($C149,'[2]LA - by responsible org'!$D$14:$I$170,3,FALSE)</f>
        <v>404</v>
      </c>
      <c r="X149" s="24">
        <f>VLOOKUP($C149,'[2]LA - by responsible org'!$D$14:$I$170,4,FALSE)</f>
        <v>106</v>
      </c>
      <c r="Y149" s="24">
        <f>VLOOKUP($C149,'[2]LA - by responsible org'!$D$14:$I$170,5,FALSE)</f>
        <v>22</v>
      </c>
      <c r="Z149" s="24">
        <f>VLOOKUP($C149,'[2]LA - by responsible org'!$D$14:$I$170,6,FALSE)</f>
        <v>532</v>
      </c>
      <c r="AA149" s="24">
        <f>VLOOKUP($C149,'[3]LA - by responsible org'!$D$14:$I$170,3,FALSE)</f>
        <v>492</v>
      </c>
      <c r="AB149" s="24">
        <f>VLOOKUP($C149,'[3]LA - by responsible org'!$D$14:$I$170,4,FALSE)</f>
        <v>91</v>
      </c>
      <c r="AC149" s="24">
        <f>VLOOKUP($C149,'[3]LA - by responsible org'!$D$14:$I$170,5,FALSE)</f>
        <v>19</v>
      </c>
      <c r="AD149" s="24">
        <f>VLOOKUP($C149,'[3]LA - by responsible org'!$D$14:$I$170,6,FALSE)</f>
        <v>602</v>
      </c>
      <c r="AE149" s="24">
        <f>VLOOKUP($C149,'[4]LA - by responsible org'!$D$14:$I$170,3,FALSE)</f>
        <v>312</v>
      </c>
      <c r="AF149" s="24">
        <f>VLOOKUP($C149,'[4]LA - by responsible org'!$D$14:$I$170,4,FALSE)</f>
        <v>32</v>
      </c>
      <c r="AG149" s="24">
        <f>VLOOKUP($C149,'[4]LA - by responsible org'!$D$14:$I$170,5,FALSE)</f>
        <v>0</v>
      </c>
      <c r="AH149" s="24">
        <f>VLOOKUP($C149,'[4]LA - by responsible org'!$D$14:$I$170,6,FALSE)</f>
        <v>344</v>
      </c>
      <c r="AI149" s="24">
        <f>VLOOKUP($C149,'[5]LA - by responsible org'!$D$14:$I$170,3,FALSE)</f>
        <v>281</v>
      </c>
      <c r="AJ149" s="24">
        <f>VLOOKUP($C149,'[5]LA - by responsible org'!$D$14:$I$170,4,FALSE)</f>
        <v>76</v>
      </c>
      <c r="AK149" s="24">
        <f>VLOOKUP($C149,'[5]LA - by responsible org'!$D$14:$I$170,5,FALSE)</f>
        <v>9</v>
      </c>
      <c r="AL149" s="24">
        <f>VLOOKUP($C149,'[5]LA - by responsible org'!$D$14:$I$170,6,FALSE)</f>
        <v>366</v>
      </c>
      <c r="AM149" s="24">
        <f>VLOOKUP($C149,'[6]LA - by responsible org'!$D$14:$I$170,3,FALSE)</f>
        <v>298</v>
      </c>
      <c r="AN149" s="24">
        <f>VLOOKUP($C149,'[6]LA - by responsible org'!$D$14:$I$170,4,FALSE)</f>
        <v>49</v>
      </c>
      <c r="AO149" s="24">
        <f>VLOOKUP($C149,'[6]LA - by responsible org'!$D$14:$I$170,5,FALSE)</f>
        <v>3</v>
      </c>
      <c r="AP149" s="24">
        <f>VLOOKUP($C149,'[6]LA - by responsible org'!$D$14:$I$170,6,FALSE)</f>
        <v>350</v>
      </c>
      <c r="AQ149" s="5">
        <v>204</v>
      </c>
      <c r="AR149" s="22">
        <v>102</v>
      </c>
      <c r="AS149" s="22">
        <v>2</v>
      </c>
      <c r="AT149" s="5">
        <v>308</v>
      </c>
      <c r="AU149">
        <f>VLOOKUP($C149,'[12]LA - by responsible org'!$D$17:$I$170,3,FALSE)</f>
        <v>470</v>
      </c>
      <c r="AV149">
        <f>VLOOKUP($C149,'[12]LA - by responsible org'!$D$17:$I$170,4,FALSE)</f>
        <v>70</v>
      </c>
      <c r="AW149">
        <f>VLOOKUP($C149,'[12]LA - by responsible org'!$D$17:$I$170,5,FALSE)</f>
        <v>0</v>
      </c>
      <c r="AX149">
        <f>VLOOKUP($C149,'[12]LA - by responsible org'!$D$17:$I$170,6,FALSE)</f>
        <v>540</v>
      </c>
      <c r="AY149">
        <f>VLOOKUP($B149,'[13]LA - by responsible org'!$C$17:$I$170,4,FALSE)</f>
        <v>420</v>
      </c>
      <c r="AZ149">
        <f>VLOOKUP($B149,'[13]LA - by responsible org'!$C$17:$I$170,5,FALSE)</f>
        <v>113</v>
      </c>
      <c r="BA149">
        <f>VLOOKUP($B149,'[13]LA - by responsible org'!$C$17:$I$170,6,FALSE)</f>
        <v>23</v>
      </c>
      <c r="BB149">
        <f>VLOOKUP($B149,'[13]LA - by responsible org'!$C$17:$I$170,7,FALSE)</f>
        <v>556</v>
      </c>
      <c r="BC149">
        <f>VLOOKUP($B149,'[14]LA - by responsible org'!$C$17:$I$170,4,FALSE)</f>
        <v>350</v>
      </c>
      <c r="BD149">
        <f>VLOOKUP($B149,'[14]LA - by responsible org'!$C$17:$I$170,5,FALSE)</f>
        <v>172</v>
      </c>
      <c r="BE149">
        <f>VLOOKUP($B149,'[14]LA - by responsible org'!$C$17:$I$170,6,FALSE)</f>
        <v>23</v>
      </c>
      <c r="BF149">
        <f>VLOOKUP($B149,'[14]LA - by responsible org'!$C$17:$I$170,7,FALSE)</f>
        <v>545</v>
      </c>
    </row>
    <row r="150" spans="1:58" ht="15">
      <c r="A150" s="14" t="s">
        <v>209</v>
      </c>
      <c r="B150" s="14" t="s">
        <v>276</v>
      </c>
      <c r="C150" s="4" t="s">
        <v>277</v>
      </c>
      <c r="D150" s="4" t="s">
        <v>278</v>
      </c>
      <c r="E150" s="24" t="str">
        <f t="shared" si="2"/>
        <v>E08000015</v>
      </c>
      <c r="F150" s="25">
        <f>VLOOKUP(B150,'[7]FullDashboard'!$C$4:$I$156,7,FALSE)</f>
        <v>253600</v>
      </c>
      <c r="G150" s="24">
        <f>VLOOKUP($B150,'[8]LA - by responsible org'!$C$17:$I$170,4,FALSE)</f>
        <v>372</v>
      </c>
      <c r="H150" s="24">
        <f>VLOOKUP($B150,'[8]LA - by responsible org'!$C$17:$I$170,5,FALSE)</f>
        <v>106</v>
      </c>
      <c r="I150" s="24">
        <f>VLOOKUP($B150,'[8]LA - by responsible org'!$C$17:$I$170,6,FALSE)</f>
        <v>295</v>
      </c>
      <c r="J150" s="24">
        <f>VLOOKUP($B150,'[8]LA - by responsible org'!$C$17:$I$170,7,FALSE)</f>
        <v>773</v>
      </c>
      <c r="K150" s="24">
        <f>VLOOKUP($B150,'[9]LA - by responsible org'!$C$17:$I$170,4,FALSE)</f>
        <v>351</v>
      </c>
      <c r="L150" s="24">
        <f>VLOOKUP($B150,'[9]LA - by responsible org'!$C$17:$I$170,5,FALSE)</f>
        <v>97</v>
      </c>
      <c r="M150" s="24">
        <f>VLOOKUP($B150,'[9]LA - by responsible org'!$C$17:$I$170,6,FALSE)</f>
        <v>365</v>
      </c>
      <c r="N150" s="24">
        <f>VLOOKUP($B150,'[9]LA - by responsible org'!$C$17:$I$170,7,FALSE)</f>
        <v>813</v>
      </c>
      <c r="O150" s="24">
        <f>VLOOKUP($B150,'[10]LA - by responsible org'!$C$17:$I$170,4,FALSE)</f>
        <v>276</v>
      </c>
      <c r="P150" s="24">
        <f>VLOOKUP($B150,'[10]LA - by responsible org'!$C$17:$I$170,5,FALSE)</f>
        <v>100</v>
      </c>
      <c r="Q150" s="24">
        <f>VLOOKUP($B150,'[10]LA - by responsible org'!$C$17:$I$170,6,FALSE)</f>
        <v>561</v>
      </c>
      <c r="R150" s="24">
        <f>VLOOKUP($B150,'[10]LA - by responsible org'!$C$17:$I$170,7,FALSE)</f>
        <v>937</v>
      </c>
      <c r="S150" s="24">
        <f>VLOOKUP($B150,'[11]LA - by responsible org'!$C$17:$I$170,4,FALSE)</f>
        <v>356</v>
      </c>
      <c r="T150" s="24">
        <f>VLOOKUP($B150,'[11]LA - by responsible org'!$C$17:$I$170,5,FALSE)</f>
        <v>90</v>
      </c>
      <c r="U150" s="24">
        <f>VLOOKUP($B150,'[11]LA - by responsible org'!$C$17:$I$170,6,FALSE)</f>
        <v>368</v>
      </c>
      <c r="V150" s="24">
        <f>VLOOKUP($B150,'[11]LA - by responsible org'!$C$17:$I$170,7,FALSE)</f>
        <v>814</v>
      </c>
      <c r="W150" s="24">
        <f>VLOOKUP($C150,'[2]LA - by responsible org'!$D$14:$I$170,3,FALSE)</f>
        <v>303</v>
      </c>
      <c r="X150" s="24">
        <f>VLOOKUP($C150,'[2]LA - by responsible org'!$D$14:$I$170,4,FALSE)</f>
        <v>30</v>
      </c>
      <c r="Y150" s="24">
        <f>VLOOKUP($C150,'[2]LA - by responsible org'!$D$14:$I$170,5,FALSE)</f>
        <v>420</v>
      </c>
      <c r="Z150" s="24">
        <f>VLOOKUP($C150,'[2]LA - by responsible org'!$D$14:$I$170,6,FALSE)</f>
        <v>753</v>
      </c>
      <c r="AA150" s="24">
        <f>VLOOKUP($C150,'[3]LA - by responsible org'!$D$14:$I$170,3,FALSE)</f>
        <v>538</v>
      </c>
      <c r="AB150" s="24">
        <f>VLOOKUP($C150,'[3]LA - by responsible org'!$D$14:$I$170,4,FALSE)</f>
        <v>60</v>
      </c>
      <c r="AC150" s="24">
        <f>VLOOKUP($C150,'[3]LA - by responsible org'!$D$14:$I$170,5,FALSE)</f>
        <v>472</v>
      </c>
      <c r="AD150" s="24">
        <f>VLOOKUP($C150,'[3]LA - by responsible org'!$D$14:$I$170,6,FALSE)</f>
        <v>1070</v>
      </c>
      <c r="AE150" s="24">
        <f>VLOOKUP($C150,'[4]LA - by responsible org'!$D$14:$I$170,3,FALSE)</f>
        <v>243</v>
      </c>
      <c r="AF150" s="24">
        <f>VLOOKUP($C150,'[4]LA - by responsible org'!$D$14:$I$170,4,FALSE)</f>
        <v>163</v>
      </c>
      <c r="AG150" s="24">
        <f>VLOOKUP($C150,'[4]LA - by responsible org'!$D$14:$I$170,5,FALSE)</f>
        <v>521</v>
      </c>
      <c r="AH150" s="24">
        <f>VLOOKUP($C150,'[4]LA - by responsible org'!$D$14:$I$170,6,FALSE)</f>
        <v>927</v>
      </c>
      <c r="AI150" s="24">
        <f>VLOOKUP($C150,'[5]LA - by responsible org'!$D$14:$I$170,3,FALSE)</f>
        <v>385</v>
      </c>
      <c r="AJ150" s="24">
        <f>VLOOKUP($C150,'[5]LA - by responsible org'!$D$14:$I$170,4,FALSE)</f>
        <v>163</v>
      </c>
      <c r="AK150" s="24">
        <f>VLOOKUP($C150,'[5]LA - by responsible org'!$D$14:$I$170,5,FALSE)</f>
        <v>493</v>
      </c>
      <c r="AL150" s="24">
        <f>VLOOKUP($C150,'[5]LA - by responsible org'!$D$14:$I$170,6,FALSE)</f>
        <v>1041</v>
      </c>
      <c r="AM150" s="24">
        <f>VLOOKUP($C150,'[6]LA - by responsible org'!$D$14:$I$170,3,FALSE)</f>
        <v>592</v>
      </c>
      <c r="AN150" s="24">
        <f>VLOOKUP($C150,'[6]LA - by responsible org'!$D$14:$I$170,4,FALSE)</f>
        <v>347</v>
      </c>
      <c r="AO150" s="24">
        <f>VLOOKUP($C150,'[6]LA - by responsible org'!$D$14:$I$170,5,FALSE)</f>
        <v>347</v>
      </c>
      <c r="AP150" s="24">
        <f>VLOOKUP($C150,'[6]LA - by responsible org'!$D$14:$I$170,6,FALSE)</f>
        <v>1286</v>
      </c>
      <c r="AQ150" s="5">
        <v>613</v>
      </c>
      <c r="AR150" s="22">
        <v>185</v>
      </c>
      <c r="AS150" s="22">
        <v>12</v>
      </c>
      <c r="AT150" s="5">
        <v>810</v>
      </c>
      <c r="AU150">
        <f>VLOOKUP($C150,'[12]LA - by responsible org'!$D$17:$I$170,3,FALSE)</f>
        <v>587</v>
      </c>
      <c r="AV150">
        <f>VLOOKUP($C150,'[12]LA - by responsible org'!$D$17:$I$170,4,FALSE)</f>
        <v>477</v>
      </c>
      <c r="AW150">
        <f>VLOOKUP($C150,'[12]LA - by responsible org'!$D$17:$I$170,5,FALSE)</f>
        <v>4</v>
      </c>
      <c r="AX150">
        <f>VLOOKUP($C150,'[12]LA - by responsible org'!$D$17:$I$170,6,FALSE)</f>
        <v>1068</v>
      </c>
      <c r="AY150">
        <f>VLOOKUP($B150,'[13]LA - by responsible org'!$C$17:$I$170,4,FALSE)</f>
        <v>331</v>
      </c>
      <c r="AZ150">
        <f>VLOOKUP($B150,'[13]LA - by responsible org'!$C$17:$I$170,5,FALSE)</f>
        <v>418</v>
      </c>
      <c r="BA150">
        <f>VLOOKUP($B150,'[13]LA - by responsible org'!$C$17:$I$170,6,FALSE)</f>
        <v>7</v>
      </c>
      <c r="BB150">
        <f>VLOOKUP($B150,'[13]LA - by responsible org'!$C$17:$I$170,7,FALSE)</f>
        <v>756</v>
      </c>
      <c r="BC150">
        <f>VLOOKUP($B150,'[14]LA - by responsible org'!$C$17:$I$170,4,FALSE)</f>
        <v>439</v>
      </c>
      <c r="BD150">
        <f>VLOOKUP($B150,'[14]LA - by responsible org'!$C$17:$I$170,5,FALSE)</f>
        <v>290</v>
      </c>
      <c r="BE150">
        <f>VLOOKUP($B150,'[14]LA - by responsible org'!$C$17:$I$170,6,FALSE)</f>
        <v>2</v>
      </c>
      <c r="BF150">
        <f>VLOOKUP($B150,'[14]LA - by responsible org'!$C$17:$I$170,7,FALSE)</f>
        <v>731</v>
      </c>
    </row>
    <row r="151" spans="1:58" ht="15">
      <c r="A151" s="14" t="s">
        <v>279</v>
      </c>
      <c r="B151" s="14" t="s">
        <v>334</v>
      </c>
      <c r="C151" s="4" t="s">
        <v>335</v>
      </c>
      <c r="D151" s="4" t="s">
        <v>336</v>
      </c>
      <c r="E151" s="24" t="str">
        <f t="shared" si="2"/>
        <v>E06000041</v>
      </c>
      <c r="F151" s="25">
        <f>VLOOKUP(B151,'[7]FullDashboard'!$C$4:$I$156,7,FALSE)</f>
        <v>123900</v>
      </c>
      <c r="G151" s="24">
        <f>VLOOKUP($B151,'[8]LA - by responsible org'!$C$17:$I$170,4,FALSE)</f>
        <v>258</v>
      </c>
      <c r="H151" s="24">
        <f>VLOOKUP($B151,'[8]LA - by responsible org'!$C$17:$I$170,5,FALSE)</f>
        <v>59</v>
      </c>
      <c r="I151" s="24">
        <f>VLOOKUP($B151,'[8]LA - by responsible org'!$C$17:$I$170,6,FALSE)</f>
        <v>0</v>
      </c>
      <c r="J151" s="24">
        <f>VLOOKUP($B151,'[8]LA - by responsible org'!$C$17:$I$170,7,FALSE)</f>
        <v>317</v>
      </c>
      <c r="K151" s="24">
        <f>VLOOKUP($B151,'[9]LA - by responsible org'!$C$17:$I$170,4,FALSE)</f>
        <v>265</v>
      </c>
      <c r="L151" s="24">
        <f>VLOOKUP($B151,'[9]LA - by responsible org'!$C$17:$I$170,5,FALSE)</f>
        <v>34</v>
      </c>
      <c r="M151" s="24">
        <f>VLOOKUP($B151,'[9]LA - by responsible org'!$C$17:$I$170,6,FALSE)</f>
        <v>33</v>
      </c>
      <c r="N151" s="24">
        <f>VLOOKUP($B151,'[9]LA - by responsible org'!$C$17:$I$170,7,FALSE)</f>
        <v>332</v>
      </c>
      <c r="O151" s="24">
        <f>VLOOKUP($B151,'[10]LA - by responsible org'!$C$17:$I$170,4,FALSE)</f>
        <v>171</v>
      </c>
      <c r="P151" s="24">
        <f>VLOOKUP($B151,'[10]LA - by responsible org'!$C$17:$I$170,5,FALSE)</f>
        <v>49</v>
      </c>
      <c r="Q151" s="24">
        <f>VLOOKUP($B151,'[10]LA - by responsible org'!$C$17:$I$170,6,FALSE)</f>
        <v>81</v>
      </c>
      <c r="R151" s="24">
        <f>VLOOKUP($B151,'[10]LA - by responsible org'!$C$17:$I$170,7,FALSE)</f>
        <v>301</v>
      </c>
      <c r="S151" s="24">
        <f>VLOOKUP($B151,'[11]LA - by responsible org'!$C$17:$I$170,4,FALSE)</f>
        <v>194</v>
      </c>
      <c r="T151" s="24">
        <f>VLOOKUP($B151,'[11]LA - by responsible org'!$C$17:$I$170,5,FALSE)</f>
        <v>153</v>
      </c>
      <c r="U151" s="24">
        <f>VLOOKUP($B151,'[11]LA - by responsible org'!$C$17:$I$170,6,FALSE)</f>
        <v>36</v>
      </c>
      <c r="V151" s="24">
        <f>VLOOKUP($B151,'[11]LA - by responsible org'!$C$17:$I$170,7,FALSE)</f>
        <v>383</v>
      </c>
      <c r="W151" s="24">
        <f>VLOOKUP($C151,'[2]LA - by responsible org'!$D$14:$I$170,3,FALSE)</f>
        <v>252</v>
      </c>
      <c r="X151" s="24">
        <f>VLOOKUP($C151,'[2]LA - by responsible org'!$D$14:$I$170,4,FALSE)</f>
        <v>101</v>
      </c>
      <c r="Y151" s="24">
        <f>VLOOKUP($C151,'[2]LA - by responsible org'!$D$14:$I$170,5,FALSE)</f>
        <v>8</v>
      </c>
      <c r="Z151" s="24">
        <f>VLOOKUP($C151,'[2]LA - by responsible org'!$D$14:$I$170,6,FALSE)</f>
        <v>361</v>
      </c>
      <c r="AA151" s="24">
        <f>VLOOKUP($C151,'[3]LA - by responsible org'!$D$14:$I$170,3,FALSE)</f>
        <v>104</v>
      </c>
      <c r="AB151" s="24">
        <f>VLOOKUP($C151,'[3]LA - by responsible org'!$D$14:$I$170,4,FALSE)</f>
        <v>193</v>
      </c>
      <c r="AC151" s="24">
        <f>VLOOKUP($C151,'[3]LA - by responsible org'!$D$14:$I$170,5,FALSE)</f>
        <v>0</v>
      </c>
      <c r="AD151" s="24">
        <f>VLOOKUP($C151,'[3]LA - by responsible org'!$D$14:$I$170,6,FALSE)</f>
        <v>297</v>
      </c>
      <c r="AE151" s="24">
        <f>VLOOKUP($C151,'[4]LA - by responsible org'!$D$14:$I$170,3,FALSE)</f>
        <v>92</v>
      </c>
      <c r="AF151" s="24">
        <f>VLOOKUP($C151,'[4]LA - by responsible org'!$D$14:$I$170,4,FALSE)</f>
        <v>66</v>
      </c>
      <c r="AG151" s="24">
        <f>VLOOKUP($C151,'[4]LA - by responsible org'!$D$14:$I$170,5,FALSE)</f>
        <v>0</v>
      </c>
      <c r="AH151" s="24">
        <f>VLOOKUP($C151,'[4]LA - by responsible org'!$D$14:$I$170,6,FALSE)</f>
        <v>158</v>
      </c>
      <c r="AI151" s="24">
        <f>VLOOKUP($C151,'[5]LA - by responsible org'!$D$14:$I$170,3,FALSE)</f>
        <v>162</v>
      </c>
      <c r="AJ151" s="24">
        <f>VLOOKUP($C151,'[5]LA - by responsible org'!$D$14:$I$170,4,FALSE)</f>
        <v>67</v>
      </c>
      <c r="AK151" s="24">
        <f>VLOOKUP($C151,'[5]LA - by responsible org'!$D$14:$I$170,5,FALSE)</f>
        <v>33</v>
      </c>
      <c r="AL151" s="24">
        <f>VLOOKUP($C151,'[5]LA - by responsible org'!$D$14:$I$170,6,FALSE)</f>
        <v>262</v>
      </c>
      <c r="AM151" s="24">
        <f>VLOOKUP($C151,'[6]LA - by responsible org'!$D$14:$I$170,3,FALSE)</f>
        <v>218</v>
      </c>
      <c r="AN151" s="24">
        <f>VLOOKUP($C151,'[6]LA - by responsible org'!$D$14:$I$170,4,FALSE)</f>
        <v>72</v>
      </c>
      <c r="AO151" s="24">
        <f>VLOOKUP($C151,'[6]LA - by responsible org'!$D$14:$I$170,5,FALSE)</f>
        <v>34</v>
      </c>
      <c r="AP151" s="24">
        <f>VLOOKUP($C151,'[6]LA - by responsible org'!$D$14:$I$170,6,FALSE)</f>
        <v>324</v>
      </c>
      <c r="AQ151" s="5">
        <v>281</v>
      </c>
      <c r="AR151" s="22">
        <v>118</v>
      </c>
      <c r="AS151" s="22">
        <v>50</v>
      </c>
      <c r="AT151" s="5">
        <v>449</v>
      </c>
      <c r="AU151">
        <f>VLOOKUP($C151,'[12]LA - by responsible org'!$D$17:$I$170,3,FALSE)</f>
        <v>184</v>
      </c>
      <c r="AV151">
        <f>VLOOKUP($C151,'[12]LA - by responsible org'!$D$17:$I$170,4,FALSE)</f>
        <v>20</v>
      </c>
      <c r="AW151">
        <f>VLOOKUP($C151,'[12]LA - by responsible org'!$D$17:$I$170,5,FALSE)</f>
        <v>16</v>
      </c>
      <c r="AX151">
        <f>VLOOKUP($C151,'[12]LA - by responsible org'!$D$17:$I$170,6,FALSE)</f>
        <v>220</v>
      </c>
      <c r="AY151">
        <f>VLOOKUP($B151,'[13]LA - by responsible org'!$C$17:$I$170,4,FALSE)</f>
        <v>205</v>
      </c>
      <c r="AZ151">
        <f>VLOOKUP($B151,'[13]LA - by responsible org'!$C$17:$I$170,5,FALSE)</f>
        <v>84</v>
      </c>
      <c r="BA151">
        <f>VLOOKUP($B151,'[13]LA - by responsible org'!$C$17:$I$170,6,FALSE)</f>
        <v>26</v>
      </c>
      <c r="BB151">
        <f>VLOOKUP($B151,'[13]LA - by responsible org'!$C$17:$I$170,7,FALSE)</f>
        <v>315</v>
      </c>
      <c r="BC151">
        <f>VLOOKUP($B151,'[14]LA - by responsible org'!$C$17:$I$170,4,FALSE)</f>
        <v>151</v>
      </c>
      <c r="BD151">
        <f>VLOOKUP($B151,'[14]LA - by responsible org'!$C$17:$I$170,5,FALSE)</f>
        <v>109</v>
      </c>
      <c r="BE151">
        <f>VLOOKUP($B151,'[14]LA - by responsible org'!$C$17:$I$170,6,FALSE)</f>
        <v>17</v>
      </c>
      <c r="BF151">
        <f>VLOOKUP($B151,'[14]LA - by responsible org'!$C$17:$I$170,7,FALSE)</f>
        <v>277</v>
      </c>
    </row>
    <row r="152" spans="1:58" ht="15">
      <c r="A152" s="14" t="s">
        <v>383</v>
      </c>
      <c r="B152" s="14" t="s">
        <v>420</v>
      </c>
      <c r="C152" s="4" t="s">
        <v>421</v>
      </c>
      <c r="D152" s="4" t="s">
        <v>422</v>
      </c>
      <c r="E152" s="24" t="str">
        <f t="shared" si="2"/>
        <v>E08000031</v>
      </c>
      <c r="F152" s="25">
        <f>VLOOKUP(B152,'[7]FullDashboard'!$C$4:$I$156,7,FALSE)</f>
        <v>197600</v>
      </c>
      <c r="G152" s="24">
        <f>VLOOKUP($B152,'[8]LA - by responsible org'!$C$17:$I$170,4,FALSE)</f>
        <v>220</v>
      </c>
      <c r="H152" s="24">
        <f>VLOOKUP($B152,'[8]LA - by responsible org'!$C$17:$I$170,5,FALSE)</f>
        <v>659</v>
      </c>
      <c r="I152" s="24">
        <f>VLOOKUP($B152,'[8]LA - by responsible org'!$C$17:$I$170,6,FALSE)</f>
        <v>68</v>
      </c>
      <c r="J152" s="24">
        <f>VLOOKUP($B152,'[8]LA - by responsible org'!$C$17:$I$170,7,FALSE)</f>
        <v>947</v>
      </c>
      <c r="K152" s="24">
        <f>VLOOKUP($B152,'[9]LA - by responsible org'!$C$17:$I$170,4,FALSE)</f>
        <v>465</v>
      </c>
      <c r="L152" s="24">
        <f>VLOOKUP($B152,'[9]LA - by responsible org'!$C$17:$I$170,5,FALSE)</f>
        <v>677</v>
      </c>
      <c r="M152" s="24">
        <f>VLOOKUP($B152,'[9]LA - by responsible org'!$C$17:$I$170,6,FALSE)</f>
        <v>92</v>
      </c>
      <c r="N152" s="24">
        <f>VLOOKUP($B152,'[9]LA - by responsible org'!$C$17:$I$170,7,FALSE)</f>
        <v>1234</v>
      </c>
      <c r="O152" s="24">
        <f>VLOOKUP($B152,'[10]LA - by responsible org'!$C$17:$I$170,4,FALSE)</f>
        <v>420</v>
      </c>
      <c r="P152" s="24">
        <f>VLOOKUP($B152,'[10]LA - by responsible org'!$C$17:$I$170,5,FALSE)</f>
        <v>713</v>
      </c>
      <c r="Q152" s="24">
        <f>VLOOKUP($B152,'[10]LA - by responsible org'!$C$17:$I$170,6,FALSE)</f>
        <v>71</v>
      </c>
      <c r="R152" s="24">
        <f>VLOOKUP($B152,'[10]LA - by responsible org'!$C$17:$I$170,7,FALSE)</f>
        <v>1204</v>
      </c>
      <c r="S152" s="24">
        <f>VLOOKUP($B152,'[11]LA - by responsible org'!$C$17:$I$170,4,FALSE)</f>
        <v>294</v>
      </c>
      <c r="T152" s="24">
        <f>VLOOKUP($B152,'[11]LA - by responsible org'!$C$17:$I$170,5,FALSE)</f>
        <v>574</v>
      </c>
      <c r="U152" s="24">
        <f>VLOOKUP($B152,'[11]LA - by responsible org'!$C$17:$I$170,6,FALSE)</f>
        <v>65</v>
      </c>
      <c r="V152" s="24">
        <f>VLOOKUP($B152,'[11]LA - by responsible org'!$C$17:$I$170,7,FALSE)</f>
        <v>933</v>
      </c>
      <c r="W152" s="24">
        <f>VLOOKUP($C152,'[2]LA - by responsible org'!$D$14:$I$170,3,FALSE)</f>
        <v>284</v>
      </c>
      <c r="X152" s="24">
        <f>VLOOKUP($C152,'[2]LA - by responsible org'!$D$14:$I$170,4,FALSE)</f>
        <v>448</v>
      </c>
      <c r="Y152" s="24">
        <f>VLOOKUP($C152,'[2]LA - by responsible org'!$D$14:$I$170,5,FALSE)</f>
        <v>63</v>
      </c>
      <c r="Z152" s="24">
        <f>VLOOKUP($C152,'[2]LA - by responsible org'!$D$14:$I$170,6,FALSE)</f>
        <v>795</v>
      </c>
      <c r="AA152" s="24">
        <f>VLOOKUP($C152,'[3]LA - by responsible org'!$D$14:$I$170,3,FALSE)</f>
        <v>270</v>
      </c>
      <c r="AB152" s="24">
        <f>VLOOKUP($C152,'[3]LA - by responsible org'!$D$14:$I$170,4,FALSE)</f>
        <v>468</v>
      </c>
      <c r="AC152" s="24">
        <f>VLOOKUP($C152,'[3]LA - by responsible org'!$D$14:$I$170,5,FALSE)</f>
        <v>103</v>
      </c>
      <c r="AD152" s="24">
        <f>VLOOKUP($C152,'[3]LA - by responsible org'!$D$14:$I$170,6,FALSE)</f>
        <v>841</v>
      </c>
      <c r="AE152" s="24">
        <f>VLOOKUP($C152,'[4]LA - by responsible org'!$D$14:$I$170,3,FALSE)</f>
        <v>210</v>
      </c>
      <c r="AF152" s="24">
        <f>VLOOKUP($C152,'[4]LA - by responsible org'!$D$14:$I$170,4,FALSE)</f>
        <v>540</v>
      </c>
      <c r="AG152" s="24">
        <f>VLOOKUP($C152,'[4]LA - by responsible org'!$D$14:$I$170,5,FALSE)</f>
        <v>96</v>
      </c>
      <c r="AH152" s="24">
        <f>VLOOKUP($C152,'[4]LA - by responsible org'!$D$14:$I$170,6,FALSE)</f>
        <v>846</v>
      </c>
      <c r="AI152" s="24">
        <f>VLOOKUP($C152,'[5]LA - by responsible org'!$D$14:$I$170,3,FALSE)</f>
        <v>354</v>
      </c>
      <c r="AJ152" s="24">
        <f>VLOOKUP($C152,'[5]LA - by responsible org'!$D$14:$I$170,4,FALSE)</f>
        <v>391</v>
      </c>
      <c r="AK152" s="24">
        <f>VLOOKUP($C152,'[5]LA - by responsible org'!$D$14:$I$170,5,FALSE)</f>
        <v>22</v>
      </c>
      <c r="AL152" s="24">
        <f>VLOOKUP($C152,'[5]LA - by responsible org'!$D$14:$I$170,6,FALSE)</f>
        <v>767</v>
      </c>
      <c r="AM152" s="24">
        <f>VLOOKUP($C152,'[6]LA - by responsible org'!$D$14:$I$170,3,FALSE)</f>
        <v>200</v>
      </c>
      <c r="AN152" s="24">
        <f>VLOOKUP($C152,'[6]LA - by responsible org'!$D$14:$I$170,4,FALSE)</f>
        <v>290</v>
      </c>
      <c r="AO152" s="24">
        <f>VLOOKUP($C152,'[6]LA - by responsible org'!$D$14:$I$170,5,FALSE)</f>
        <v>32</v>
      </c>
      <c r="AP152" s="24">
        <f>VLOOKUP($C152,'[6]LA - by responsible org'!$D$14:$I$170,6,FALSE)</f>
        <v>522</v>
      </c>
      <c r="AQ152" s="5">
        <v>311</v>
      </c>
      <c r="AR152" s="22">
        <v>375</v>
      </c>
      <c r="AS152" s="22">
        <v>72</v>
      </c>
      <c r="AT152" s="5">
        <v>758</v>
      </c>
      <c r="AU152">
        <f>VLOOKUP($C152,'[12]LA - by responsible org'!$D$17:$I$170,3,FALSE)</f>
        <v>270</v>
      </c>
      <c r="AV152">
        <f>VLOOKUP($C152,'[12]LA - by responsible org'!$D$17:$I$170,4,FALSE)</f>
        <v>362</v>
      </c>
      <c r="AW152">
        <f>VLOOKUP($C152,'[12]LA - by responsible org'!$D$17:$I$170,5,FALSE)</f>
        <v>32</v>
      </c>
      <c r="AX152">
        <f>VLOOKUP($C152,'[12]LA - by responsible org'!$D$17:$I$170,6,FALSE)</f>
        <v>664</v>
      </c>
      <c r="AY152">
        <f>VLOOKUP($B152,'[13]LA - by responsible org'!$C$17:$I$170,4,FALSE)</f>
        <v>238</v>
      </c>
      <c r="AZ152">
        <f>VLOOKUP($B152,'[13]LA - by responsible org'!$C$17:$I$170,5,FALSE)</f>
        <v>347</v>
      </c>
      <c r="BA152">
        <f>VLOOKUP($B152,'[13]LA - by responsible org'!$C$17:$I$170,6,FALSE)</f>
        <v>80</v>
      </c>
      <c r="BB152">
        <f>VLOOKUP($B152,'[13]LA - by responsible org'!$C$17:$I$170,7,FALSE)</f>
        <v>665</v>
      </c>
      <c r="BC152">
        <f>VLOOKUP($B152,'[14]LA - by responsible org'!$C$17:$I$170,4,FALSE)</f>
        <v>228</v>
      </c>
      <c r="BD152">
        <f>VLOOKUP($B152,'[14]LA - by responsible org'!$C$17:$I$170,5,FALSE)</f>
        <v>320</v>
      </c>
      <c r="BE152">
        <f>VLOOKUP($B152,'[14]LA - by responsible org'!$C$17:$I$170,6,FALSE)</f>
        <v>18</v>
      </c>
      <c r="BF152">
        <f>VLOOKUP($B152,'[14]LA - by responsible org'!$C$17:$I$170,7,FALSE)</f>
        <v>566</v>
      </c>
    </row>
    <row r="153" spans="1:58" ht="15">
      <c r="A153" s="14" t="s">
        <v>383</v>
      </c>
      <c r="B153" s="14" t="s">
        <v>423</v>
      </c>
      <c r="C153" s="4" t="s">
        <v>424</v>
      </c>
      <c r="D153" s="4" t="s">
        <v>425</v>
      </c>
      <c r="E153" s="24" t="str">
        <f t="shared" si="2"/>
        <v>E10000034</v>
      </c>
      <c r="F153" s="25">
        <f>VLOOKUP(B153,'[7]FullDashboard'!$C$4:$I$156,7,FALSE)</f>
        <v>467000</v>
      </c>
      <c r="G153" s="24">
        <f>VLOOKUP($B153,'[8]LA - by responsible org'!$C$17:$I$170,4,FALSE)</f>
        <v>1386</v>
      </c>
      <c r="H153" s="24">
        <f>VLOOKUP($B153,'[8]LA - by responsible org'!$C$17:$I$170,5,FALSE)</f>
        <v>716</v>
      </c>
      <c r="I153" s="24">
        <f>VLOOKUP($B153,'[8]LA - by responsible org'!$C$17:$I$170,6,FALSE)</f>
        <v>664</v>
      </c>
      <c r="J153" s="24">
        <f>VLOOKUP($B153,'[8]LA - by responsible org'!$C$17:$I$170,7,FALSE)</f>
        <v>2766</v>
      </c>
      <c r="K153" s="24">
        <f>VLOOKUP($B153,'[9]LA - by responsible org'!$C$17:$I$170,4,FALSE)</f>
        <v>1327</v>
      </c>
      <c r="L153" s="24">
        <f>VLOOKUP($B153,'[9]LA - by responsible org'!$C$17:$I$170,5,FALSE)</f>
        <v>882</v>
      </c>
      <c r="M153" s="24">
        <f>VLOOKUP($B153,'[9]LA - by responsible org'!$C$17:$I$170,6,FALSE)</f>
        <v>895</v>
      </c>
      <c r="N153" s="24">
        <f>VLOOKUP($B153,'[9]LA - by responsible org'!$C$17:$I$170,7,FALSE)</f>
        <v>3104</v>
      </c>
      <c r="O153" s="24">
        <f>VLOOKUP($B153,'[10]LA - by responsible org'!$C$17:$I$170,4,FALSE)</f>
        <v>1341</v>
      </c>
      <c r="P153" s="24">
        <f>VLOOKUP($B153,'[10]LA - by responsible org'!$C$17:$I$170,5,FALSE)</f>
        <v>932</v>
      </c>
      <c r="Q153" s="24">
        <f>VLOOKUP($B153,'[10]LA - by responsible org'!$C$17:$I$170,6,FALSE)</f>
        <v>588</v>
      </c>
      <c r="R153" s="24">
        <f>VLOOKUP($B153,'[10]LA - by responsible org'!$C$17:$I$170,7,FALSE)</f>
        <v>2861</v>
      </c>
      <c r="S153" s="24">
        <f>VLOOKUP($B153,'[11]LA - by responsible org'!$C$17:$I$170,4,FALSE)</f>
        <v>1097</v>
      </c>
      <c r="T153" s="24">
        <f>VLOOKUP($B153,'[11]LA - by responsible org'!$C$17:$I$170,5,FALSE)</f>
        <v>980</v>
      </c>
      <c r="U153" s="24">
        <f>VLOOKUP($B153,'[11]LA - by responsible org'!$C$17:$I$170,6,FALSE)</f>
        <v>469</v>
      </c>
      <c r="V153" s="24">
        <f>VLOOKUP($B153,'[11]LA - by responsible org'!$C$17:$I$170,7,FALSE)</f>
        <v>2546</v>
      </c>
      <c r="W153" s="24">
        <f>VLOOKUP($C153,'[2]LA - by responsible org'!$D$14:$I$170,3,FALSE)</f>
        <v>1320</v>
      </c>
      <c r="X153" s="24">
        <f>VLOOKUP($C153,'[2]LA - by responsible org'!$D$14:$I$170,4,FALSE)</f>
        <v>909</v>
      </c>
      <c r="Y153" s="24">
        <f>VLOOKUP($C153,'[2]LA - by responsible org'!$D$14:$I$170,5,FALSE)</f>
        <v>607</v>
      </c>
      <c r="Z153" s="24">
        <f>VLOOKUP($C153,'[2]LA - by responsible org'!$D$14:$I$170,6,FALSE)</f>
        <v>2836</v>
      </c>
      <c r="AA153" s="24">
        <f>VLOOKUP($C153,'[3]LA - by responsible org'!$D$14:$I$170,3,FALSE)</f>
        <v>1350</v>
      </c>
      <c r="AB153" s="24">
        <f>VLOOKUP($C153,'[3]LA - by responsible org'!$D$14:$I$170,4,FALSE)</f>
        <v>1197</v>
      </c>
      <c r="AC153" s="24">
        <f>VLOOKUP($C153,'[3]LA - by responsible org'!$D$14:$I$170,5,FALSE)</f>
        <v>644</v>
      </c>
      <c r="AD153" s="24">
        <f>VLOOKUP($C153,'[3]LA - by responsible org'!$D$14:$I$170,6,FALSE)</f>
        <v>3191</v>
      </c>
      <c r="AE153" s="24">
        <f>VLOOKUP($C153,'[4]LA - by responsible org'!$D$14:$I$170,3,FALSE)</f>
        <v>1053</v>
      </c>
      <c r="AF153" s="24">
        <f>VLOOKUP($C153,'[4]LA - by responsible org'!$D$14:$I$170,4,FALSE)</f>
        <v>847</v>
      </c>
      <c r="AG153" s="24">
        <f>VLOOKUP($C153,'[4]LA - by responsible org'!$D$14:$I$170,5,FALSE)</f>
        <v>531</v>
      </c>
      <c r="AH153" s="24">
        <f>VLOOKUP($C153,'[4]LA - by responsible org'!$D$14:$I$170,6,FALSE)</f>
        <v>2431</v>
      </c>
      <c r="AI153" s="24">
        <f>VLOOKUP($C153,'[5]LA - by responsible org'!$D$14:$I$170,3,FALSE)</f>
        <v>973</v>
      </c>
      <c r="AJ153" s="24">
        <f>VLOOKUP($C153,'[5]LA - by responsible org'!$D$14:$I$170,4,FALSE)</f>
        <v>672</v>
      </c>
      <c r="AK153" s="24">
        <f>VLOOKUP($C153,'[5]LA - by responsible org'!$D$14:$I$170,5,FALSE)</f>
        <v>728</v>
      </c>
      <c r="AL153" s="24">
        <f>VLOOKUP($C153,'[5]LA - by responsible org'!$D$14:$I$170,6,FALSE)</f>
        <v>2373</v>
      </c>
      <c r="AM153" s="24">
        <f>VLOOKUP($C153,'[6]LA - by responsible org'!$D$14:$I$170,3,FALSE)</f>
        <v>1333</v>
      </c>
      <c r="AN153" s="24">
        <f>VLOOKUP($C153,'[6]LA - by responsible org'!$D$14:$I$170,4,FALSE)</f>
        <v>787</v>
      </c>
      <c r="AO153" s="24">
        <f>VLOOKUP($C153,'[6]LA - by responsible org'!$D$14:$I$170,5,FALSE)</f>
        <v>422</v>
      </c>
      <c r="AP153" s="24">
        <f>VLOOKUP($C153,'[6]LA - by responsible org'!$D$14:$I$170,6,FALSE)</f>
        <v>2542</v>
      </c>
      <c r="AQ153" s="5">
        <v>1282</v>
      </c>
      <c r="AR153" s="22">
        <v>852</v>
      </c>
      <c r="AS153" s="22">
        <v>491</v>
      </c>
      <c r="AT153" s="5">
        <v>2625</v>
      </c>
      <c r="AU153">
        <f>VLOOKUP($C153,'[12]LA - by responsible org'!$D$17:$I$170,3,FALSE)</f>
        <v>1079</v>
      </c>
      <c r="AV153">
        <f>VLOOKUP($C153,'[12]LA - by responsible org'!$D$17:$I$170,4,FALSE)</f>
        <v>775</v>
      </c>
      <c r="AW153">
        <f>VLOOKUP($C153,'[12]LA - by responsible org'!$D$17:$I$170,5,FALSE)</f>
        <v>727</v>
      </c>
      <c r="AX153">
        <f>VLOOKUP($C153,'[12]LA - by responsible org'!$D$17:$I$170,6,FALSE)</f>
        <v>2581</v>
      </c>
      <c r="AY153">
        <f>VLOOKUP($B153,'[13]LA - by responsible org'!$C$17:$I$170,4,FALSE)</f>
        <v>1309</v>
      </c>
      <c r="AZ153">
        <f>VLOOKUP($B153,'[13]LA - by responsible org'!$C$17:$I$170,5,FALSE)</f>
        <v>574</v>
      </c>
      <c r="BA153">
        <f>VLOOKUP($B153,'[13]LA - by responsible org'!$C$17:$I$170,6,FALSE)</f>
        <v>506</v>
      </c>
      <c r="BB153">
        <f>VLOOKUP($B153,'[13]LA - by responsible org'!$C$17:$I$170,7,FALSE)</f>
        <v>2389</v>
      </c>
      <c r="BC153">
        <f>VLOOKUP($B153,'[14]LA - by responsible org'!$C$17:$I$170,4,FALSE)</f>
        <v>1314</v>
      </c>
      <c r="BD153">
        <f>VLOOKUP($B153,'[14]LA - by responsible org'!$C$17:$I$170,5,FALSE)</f>
        <v>554</v>
      </c>
      <c r="BE153">
        <f>VLOOKUP($B153,'[14]LA - by responsible org'!$C$17:$I$170,6,FALSE)</f>
        <v>544</v>
      </c>
      <c r="BF153">
        <f>VLOOKUP($B153,'[14]LA - by responsible org'!$C$17:$I$170,7,FALSE)</f>
        <v>2412</v>
      </c>
    </row>
    <row r="154" spans="1:58" ht="15">
      <c r="A154" s="14" t="s">
        <v>426</v>
      </c>
      <c r="B154" s="14" t="s">
        <v>469</v>
      </c>
      <c r="C154" s="4" t="s">
        <v>470</v>
      </c>
      <c r="D154" s="4" t="s">
        <v>471</v>
      </c>
      <c r="E154" s="24" t="str">
        <f t="shared" si="2"/>
        <v>E06000014</v>
      </c>
      <c r="F154" s="25">
        <f>VLOOKUP(B154,'[7]FullDashboard'!$C$4:$I$156,7,FALSE)</f>
        <v>171700</v>
      </c>
      <c r="G154" s="24">
        <f>VLOOKUP($B154,'[8]LA - by responsible org'!$C$17:$I$170,4,FALSE)</f>
        <v>661</v>
      </c>
      <c r="H154" s="24">
        <f>VLOOKUP($B154,'[8]LA - by responsible org'!$C$17:$I$170,5,FALSE)</f>
        <v>282</v>
      </c>
      <c r="I154" s="24">
        <f>VLOOKUP($B154,'[8]LA - by responsible org'!$C$17:$I$170,6,FALSE)</f>
        <v>57</v>
      </c>
      <c r="J154" s="24">
        <f>VLOOKUP($B154,'[8]LA - by responsible org'!$C$17:$I$170,7,FALSE)</f>
        <v>1000</v>
      </c>
      <c r="K154" s="24">
        <f>VLOOKUP($B154,'[9]LA - by responsible org'!$C$17:$I$170,4,FALSE)</f>
        <v>567</v>
      </c>
      <c r="L154" s="24">
        <f>VLOOKUP($B154,'[9]LA - by responsible org'!$C$17:$I$170,5,FALSE)</f>
        <v>441</v>
      </c>
      <c r="M154" s="24">
        <f>VLOOKUP($B154,'[9]LA - by responsible org'!$C$17:$I$170,6,FALSE)</f>
        <v>113</v>
      </c>
      <c r="N154" s="24">
        <f>VLOOKUP($B154,'[9]LA - by responsible org'!$C$17:$I$170,7,FALSE)</f>
        <v>1121</v>
      </c>
      <c r="O154" s="24">
        <f>VLOOKUP($B154,'[10]LA - by responsible org'!$C$17:$I$170,4,FALSE)</f>
        <v>548</v>
      </c>
      <c r="P154" s="24">
        <f>VLOOKUP($B154,'[10]LA - by responsible org'!$C$17:$I$170,5,FALSE)</f>
        <v>380</v>
      </c>
      <c r="Q154" s="24">
        <f>VLOOKUP($B154,'[10]LA - by responsible org'!$C$17:$I$170,6,FALSE)</f>
        <v>68</v>
      </c>
      <c r="R154" s="24">
        <f>VLOOKUP($B154,'[10]LA - by responsible org'!$C$17:$I$170,7,FALSE)</f>
        <v>996</v>
      </c>
      <c r="S154" s="24">
        <f>VLOOKUP($B154,'[11]LA - by responsible org'!$C$17:$I$170,4,FALSE)</f>
        <v>351</v>
      </c>
      <c r="T154" s="24">
        <f>VLOOKUP($B154,'[11]LA - by responsible org'!$C$17:$I$170,5,FALSE)</f>
        <v>259</v>
      </c>
      <c r="U154" s="24">
        <f>VLOOKUP($B154,'[11]LA - by responsible org'!$C$17:$I$170,6,FALSE)</f>
        <v>0</v>
      </c>
      <c r="V154" s="24">
        <f>VLOOKUP($B154,'[11]LA - by responsible org'!$C$17:$I$170,7,FALSE)</f>
        <v>610</v>
      </c>
      <c r="W154" s="24">
        <f>VLOOKUP($C154,'[2]LA - by responsible org'!$D$14:$I$170,3,FALSE)</f>
        <v>360</v>
      </c>
      <c r="X154" s="24">
        <f>VLOOKUP($C154,'[2]LA - by responsible org'!$D$14:$I$170,4,FALSE)</f>
        <v>149</v>
      </c>
      <c r="Y154" s="24">
        <f>VLOOKUP($C154,'[2]LA - by responsible org'!$D$14:$I$170,5,FALSE)</f>
        <v>63</v>
      </c>
      <c r="Z154" s="24">
        <f>VLOOKUP($C154,'[2]LA - by responsible org'!$D$14:$I$170,6,FALSE)</f>
        <v>572</v>
      </c>
      <c r="AA154" s="24">
        <f>VLOOKUP($C154,'[3]LA - by responsible org'!$D$14:$I$170,3,FALSE)</f>
        <v>588</v>
      </c>
      <c r="AB154" s="24">
        <f>VLOOKUP($C154,'[3]LA - by responsible org'!$D$14:$I$170,4,FALSE)</f>
        <v>246</v>
      </c>
      <c r="AC154" s="24">
        <f>VLOOKUP($C154,'[3]LA - by responsible org'!$D$14:$I$170,5,FALSE)</f>
        <v>16</v>
      </c>
      <c r="AD154" s="24">
        <f>VLOOKUP($C154,'[3]LA - by responsible org'!$D$14:$I$170,6,FALSE)</f>
        <v>850</v>
      </c>
      <c r="AE154" s="24">
        <f>VLOOKUP($C154,'[4]LA - by responsible org'!$D$14:$I$170,3,FALSE)</f>
        <v>448</v>
      </c>
      <c r="AF154" s="24">
        <f>VLOOKUP($C154,'[4]LA - by responsible org'!$D$14:$I$170,4,FALSE)</f>
        <v>299</v>
      </c>
      <c r="AG154" s="24">
        <f>VLOOKUP($C154,'[4]LA - by responsible org'!$D$14:$I$170,5,FALSE)</f>
        <v>1</v>
      </c>
      <c r="AH154" s="24">
        <f>VLOOKUP($C154,'[4]LA - by responsible org'!$D$14:$I$170,6,FALSE)</f>
        <v>748</v>
      </c>
      <c r="AI154" s="24">
        <f>VLOOKUP($C154,'[5]LA - by responsible org'!$D$14:$I$170,3,FALSE)</f>
        <v>393</v>
      </c>
      <c r="AJ154" s="24">
        <f>VLOOKUP($C154,'[5]LA - by responsible org'!$D$14:$I$170,4,FALSE)</f>
        <v>232</v>
      </c>
      <c r="AK154" s="24">
        <f>VLOOKUP($C154,'[5]LA - by responsible org'!$D$14:$I$170,5,FALSE)</f>
        <v>27</v>
      </c>
      <c r="AL154" s="24">
        <f>VLOOKUP($C154,'[5]LA - by responsible org'!$D$14:$I$170,6,FALSE)</f>
        <v>652</v>
      </c>
      <c r="AM154" s="24">
        <f>VLOOKUP($C154,'[6]LA - by responsible org'!$D$14:$I$170,3,FALSE)</f>
        <v>290</v>
      </c>
      <c r="AN154" s="24">
        <f>VLOOKUP($C154,'[6]LA - by responsible org'!$D$14:$I$170,4,FALSE)</f>
        <v>188</v>
      </c>
      <c r="AO154" s="24">
        <f>VLOOKUP($C154,'[6]LA - by responsible org'!$D$14:$I$170,5,FALSE)</f>
        <v>17</v>
      </c>
      <c r="AP154" s="24">
        <f>VLOOKUP($C154,'[6]LA - by responsible org'!$D$14:$I$170,6,FALSE)</f>
        <v>495</v>
      </c>
      <c r="AQ154" s="5">
        <v>225</v>
      </c>
      <c r="AR154" s="22">
        <v>246</v>
      </c>
      <c r="AS154" s="22">
        <v>11</v>
      </c>
      <c r="AT154" s="5">
        <v>482</v>
      </c>
      <c r="AU154">
        <f>VLOOKUP($C154,'[12]LA - by responsible org'!$D$17:$I$170,3,FALSE)</f>
        <v>372</v>
      </c>
      <c r="AV154">
        <f>VLOOKUP($C154,'[12]LA - by responsible org'!$D$17:$I$170,4,FALSE)</f>
        <v>229</v>
      </c>
      <c r="AW154">
        <f>VLOOKUP($C154,'[12]LA - by responsible org'!$D$17:$I$170,5,FALSE)</f>
        <v>3</v>
      </c>
      <c r="AX154">
        <f>VLOOKUP($C154,'[12]LA - by responsible org'!$D$17:$I$170,6,FALSE)</f>
        <v>604</v>
      </c>
      <c r="AY154">
        <f>VLOOKUP($B154,'[13]LA - by responsible org'!$C$17:$I$170,4,FALSE)</f>
        <v>314</v>
      </c>
      <c r="AZ154">
        <f>VLOOKUP($B154,'[13]LA - by responsible org'!$C$17:$I$170,5,FALSE)</f>
        <v>435</v>
      </c>
      <c r="BA154">
        <f>VLOOKUP($B154,'[13]LA - by responsible org'!$C$17:$I$170,6,FALSE)</f>
        <v>5</v>
      </c>
      <c r="BB154">
        <f>VLOOKUP($B154,'[13]LA - by responsible org'!$C$17:$I$170,7,FALSE)</f>
        <v>754</v>
      </c>
      <c r="BC154">
        <f>VLOOKUP($B154,'[14]LA - by responsible org'!$C$17:$I$170,4,FALSE)</f>
        <v>273</v>
      </c>
      <c r="BD154">
        <f>VLOOKUP($B154,'[14]LA - by responsible org'!$C$17:$I$170,5,FALSE)</f>
        <v>439</v>
      </c>
      <c r="BE154">
        <f>VLOOKUP($B154,'[14]LA - by responsible org'!$C$17:$I$170,6,FALSE)</f>
        <v>8</v>
      </c>
      <c r="BF154">
        <f>VLOOKUP($B154,'[14]LA - by responsible org'!$C$17:$I$170,7,FALSE)</f>
        <v>720</v>
      </c>
    </row>
    <row r="155" spans="1:46" ht="15">
      <c r="A155" s="14"/>
      <c r="B155" s="18"/>
      <c r="C155" s="11"/>
      <c r="D155" s="4"/>
      <c r="E155" s="102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5"/>
      <c r="AR155" s="22"/>
      <c r="AS155" s="22"/>
      <c r="AT155" s="5"/>
    </row>
    <row r="156" spans="1:46" ht="15">
      <c r="A156" s="14"/>
      <c r="B156" s="19"/>
      <c r="C156" s="4"/>
      <c r="D156" s="4"/>
      <c r="E156" s="102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5"/>
      <c r="AR156" s="22"/>
      <c r="AS156" s="22"/>
      <c r="AT156" s="5"/>
    </row>
    <row r="157" spans="1:46" ht="15">
      <c r="A157" s="15"/>
      <c r="B157" s="20"/>
      <c r="C157" s="16"/>
      <c r="D157" s="6"/>
      <c r="E157" s="102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4"/>
      <c r="X157" s="24"/>
      <c r="Y157" s="24"/>
      <c r="Z157" s="24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2"/>
      <c r="AR157" s="23"/>
      <c r="AS157" s="23"/>
      <c r="AT157" s="12"/>
    </row>
  </sheetData>
  <autoFilter ref="A2:AT154">
    <sortState ref="A3:AT157">
      <sortCondition sortBy="value" ref="D3:D157"/>
    </sortState>
  </autoFilter>
  <mergeCells count="13">
    <mergeCell ref="BC1:BF1"/>
    <mergeCell ref="G1:J1"/>
    <mergeCell ref="K1:N1"/>
    <mergeCell ref="O1:R1"/>
    <mergeCell ref="S1:V1"/>
    <mergeCell ref="AY1:BB1"/>
    <mergeCell ref="AU1:AX1"/>
    <mergeCell ref="AQ1:AT1"/>
    <mergeCell ref="AM1:AP1"/>
    <mergeCell ref="W1:Z1"/>
    <mergeCell ref="AA1:AD1"/>
    <mergeCell ref="AE1:AH1"/>
    <mergeCell ref="AI1:AL1"/>
  </mergeCells>
  <printOptions/>
  <pageMargins left="0.7" right="0.7" top="0.75" bottom="0.75" header="0.3" footer="0.3"/>
  <pageSetup horizontalDpi="600" verticalDpi="600" orientation="portrait" paperSize="9" r:id="rId1"/>
  <customProperties>
    <customPr name="SSC_SHEET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D60"/>
  <sheetViews>
    <sheetView workbookViewId="0" topLeftCell="A43">
      <selection activeCell="A2" sqref="A2:D60"/>
    </sheetView>
  </sheetViews>
  <sheetFormatPr defaultColWidth="9.140625" defaultRowHeight="15"/>
  <cols>
    <col min="2" max="2" width="31.421875" style="0" customWidth="1"/>
    <col min="3" max="3" width="37.421875" style="0" customWidth="1"/>
    <col min="4" max="4" width="41.140625" style="0" customWidth="1"/>
    <col min="5" max="5" width="3.8515625" style="0" customWidth="1"/>
    <col min="6" max="6" width="2.7109375" style="0" customWidth="1"/>
    <col min="7" max="7" width="4.57421875" style="0" customWidth="1"/>
    <col min="8" max="8" width="4.7109375" style="0" customWidth="1"/>
  </cols>
  <sheetData>
    <row r="2" spans="2:4" s="54" customFormat="1" ht="28.8">
      <c r="B2" s="53" t="s">
        <v>488</v>
      </c>
      <c r="C2" s="53" t="s">
        <v>489</v>
      </c>
      <c r="D2" s="53" t="s">
        <v>490</v>
      </c>
    </row>
    <row r="3" spans="2:4" ht="15">
      <c r="B3" s="55" t="s">
        <v>254</v>
      </c>
      <c r="C3" s="55" t="s">
        <v>465</v>
      </c>
      <c r="D3" s="56" t="s">
        <v>435</v>
      </c>
    </row>
    <row r="4" spans="2:4" ht="15">
      <c r="B4" s="55" t="s">
        <v>297</v>
      </c>
      <c r="C4" s="55" t="s">
        <v>410</v>
      </c>
      <c r="D4" s="57" t="s">
        <v>105</v>
      </c>
    </row>
    <row r="5" spans="2:4" ht="15">
      <c r="B5" s="55" t="s">
        <v>404</v>
      </c>
      <c r="C5" s="55" t="s">
        <v>269</v>
      </c>
      <c r="D5" s="58" t="s">
        <v>93</v>
      </c>
    </row>
    <row r="6" spans="2:4" ht="15">
      <c r="B6" s="55" t="s">
        <v>401</v>
      </c>
      <c r="C6" s="55" t="s">
        <v>309</v>
      </c>
      <c r="D6" s="56" t="s">
        <v>144</v>
      </c>
    </row>
    <row r="7" spans="2:4" ht="15">
      <c r="B7" s="55" t="s">
        <v>361</v>
      </c>
      <c r="C7" s="55" t="s">
        <v>263</v>
      </c>
      <c r="D7" s="58" t="s">
        <v>306</v>
      </c>
    </row>
    <row r="8" spans="2:4" ht="15">
      <c r="B8" s="55" t="s">
        <v>358</v>
      </c>
      <c r="C8" s="55" t="s">
        <v>389</v>
      </c>
      <c r="D8" s="56" t="s">
        <v>138</v>
      </c>
    </row>
    <row r="9" spans="2:4" ht="15">
      <c r="B9" s="55" t="s">
        <v>202</v>
      </c>
      <c r="C9" s="55" t="s">
        <v>28</v>
      </c>
      <c r="D9" s="57" t="s">
        <v>260</v>
      </c>
    </row>
    <row r="10" spans="2:4" ht="15">
      <c r="B10" s="55" t="s">
        <v>102</v>
      </c>
      <c r="C10" s="55" t="s">
        <v>349</v>
      </c>
      <c r="D10" s="57" t="s">
        <v>379</v>
      </c>
    </row>
    <row r="11" spans="2:4" ht="15">
      <c r="B11" s="59" t="s">
        <v>150</v>
      </c>
      <c r="C11" s="55" t="s">
        <v>370</v>
      </c>
      <c r="D11" s="57" t="s">
        <v>444</v>
      </c>
    </row>
    <row r="12" spans="2:4" ht="15">
      <c r="B12" s="55" t="s">
        <v>111</v>
      </c>
      <c r="C12" s="55" t="s">
        <v>266</v>
      </c>
      <c r="D12" s="58" t="s">
        <v>62</v>
      </c>
    </row>
    <row r="13" spans="2:4" ht="15">
      <c r="B13" s="59" t="s">
        <v>156</v>
      </c>
      <c r="C13" s="55" t="s">
        <v>53</v>
      </c>
      <c r="D13" s="56" t="s">
        <v>56</v>
      </c>
    </row>
    <row r="14" spans="2:4" ht="15">
      <c r="B14" s="55" t="s">
        <v>453</v>
      </c>
      <c r="C14" s="55" t="s">
        <v>245</v>
      </c>
      <c r="D14" s="58" t="s">
        <v>236</v>
      </c>
    </row>
    <row r="15" spans="2:4" ht="15">
      <c r="B15" s="55" t="s">
        <v>187</v>
      </c>
      <c r="C15" s="55" t="s">
        <v>419</v>
      </c>
      <c r="D15" s="58" t="s">
        <v>294</v>
      </c>
    </row>
    <row r="16" spans="2:4" ht="15">
      <c r="B16" s="59" t="s">
        <v>429</v>
      </c>
      <c r="C16" s="55" t="s">
        <v>352</v>
      </c>
      <c r="D16" s="58" t="s">
        <v>346</v>
      </c>
    </row>
    <row r="17" spans="2:4" ht="15">
      <c r="B17" s="59" t="s">
        <v>135</v>
      </c>
      <c r="C17" s="55" t="s">
        <v>327</v>
      </c>
      <c r="D17" s="58" t="s">
        <v>450</v>
      </c>
    </row>
    <row r="18" spans="2:4" ht="15">
      <c r="B18" s="55" t="s">
        <v>78</v>
      </c>
      <c r="C18" s="55" t="s">
        <v>285</v>
      </c>
      <c r="D18" s="56" t="s">
        <v>251</v>
      </c>
    </row>
    <row r="19" spans="2:4" ht="15">
      <c r="B19" s="55" t="s">
        <v>303</v>
      </c>
      <c r="C19" s="55" t="s">
        <v>224</v>
      </c>
      <c r="D19" s="58" t="s">
        <v>31</v>
      </c>
    </row>
    <row r="20" spans="2:4" ht="15">
      <c r="B20" s="59" t="s">
        <v>114</v>
      </c>
      <c r="C20" s="55" t="s">
        <v>291</v>
      </c>
      <c r="D20" s="56" t="s">
        <v>205</v>
      </c>
    </row>
    <row r="21" spans="2:4" ht="15">
      <c r="B21" s="55" t="s">
        <v>71</v>
      </c>
      <c r="C21" s="55" t="s">
        <v>395</v>
      </c>
      <c r="D21" s="58" t="s">
        <v>272</v>
      </c>
    </row>
    <row r="22" spans="2:4" ht="15">
      <c r="B22" s="59" t="s">
        <v>171</v>
      </c>
      <c r="C22" s="55" t="s">
        <v>312</v>
      </c>
      <c r="D22" s="56" t="s">
        <v>248</v>
      </c>
    </row>
    <row r="23" spans="2:4" ht="15">
      <c r="B23" s="55" t="s">
        <v>22</v>
      </c>
      <c r="C23" s="55" t="s">
        <v>382</v>
      </c>
      <c r="D23" s="57" t="s">
        <v>41</v>
      </c>
    </row>
    <row r="24" spans="2:4" ht="15">
      <c r="B24" s="59" t="s">
        <v>196</v>
      </c>
      <c r="C24" s="55" t="s">
        <v>364</v>
      </c>
      <c r="D24" s="57" t="s">
        <v>129</v>
      </c>
    </row>
    <row r="25" spans="2:4" ht="15">
      <c r="B25" s="55" t="s">
        <v>123</v>
      </c>
      <c r="C25" s="55" t="s">
        <v>425</v>
      </c>
      <c r="D25" s="58" t="s">
        <v>471</v>
      </c>
    </row>
    <row r="26" spans="2:4" ht="15">
      <c r="B26" s="59" t="s">
        <v>16</v>
      </c>
      <c r="C26" s="55" t="s">
        <v>99</v>
      </c>
      <c r="D26" s="56" t="s">
        <v>120</v>
      </c>
    </row>
    <row r="27" spans="2:4" ht="15">
      <c r="B27" s="55" t="s">
        <v>181</v>
      </c>
      <c r="C27" s="55" t="s">
        <v>392</v>
      </c>
      <c r="D27" s="56" t="s">
        <v>432</v>
      </c>
    </row>
    <row r="28" spans="2:4" ht="15">
      <c r="B28" s="59" t="s">
        <v>208</v>
      </c>
      <c r="C28" s="55" t="s">
        <v>300</v>
      </c>
      <c r="D28" s="58" t="s">
        <v>117</v>
      </c>
    </row>
    <row r="29" spans="2:4" ht="15">
      <c r="B29" s="55" t="s">
        <v>456</v>
      </c>
      <c r="C29" s="55" t="s">
        <v>422</v>
      </c>
      <c r="D29" s="58" t="s">
        <v>376</v>
      </c>
    </row>
    <row r="30" spans="2:4" ht="15">
      <c r="B30" s="59" t="s">
        <v>34</v>
      </c>
      <c r="C30" s="55" t="s">
        <v>459</v>
      </c>
      <c r="D30" s="56" t="s">
        <v>37</v>
      </c>
    </row>
    <row r="31" spans="2:4" ht="15">
      <c r="B31" s="55" t="s">
        <v>96</v>
      </c>
      <c r="C31" s="55" t="s">
        <v>230</v>
      </c>
      <c r="D31" s="56" t="s">
        <v>168</v>
      </c>
    </row>
    <row r="32" spans="2:4" ht="15">
      <c r="B32" s="55" t="s">
        <v>65</v>
      </c>
      <c r="C32" s="55" t="s">
        <v>315</v>
      </c>
      <c r="D32" s="58" t="s">
        <v>343</v>
      </c>
    </row>
    <row r="33" spans="2:4" ht="15">
      <c r="B33" s="59" t="s">
        <v>413</v>
      </c>
      <c r="C33" s="55" t="s">
        <v>386</v>
      </c>
      <c r="D33" s="58" t="s">
        <v>218</v>
      </c>
    </row>
    <row r="34" spans="2:4" ht="15">
      <c r="B34" s="55" t="s">
        <v>336</v>
      </c>
      <c r="C34" s="55" t="s">
        <v>25</v>
      </c>
      <c r="D34" s="56" t="s">
        <v>318</v>
      </c>
    </row>
    <row r="35" spans="2:4" ht="15">
      <c r="B35" s="59" t="s">
        <v>75</v>
      </c>
      <c r="C35" s="55" t="s">
        <v>282</v>
      </c>
      <c r="D35" s="56" t="s">
        <v>162</v>
      </c>
    </row>
    <row r="36" spans="2:4" ht="15">
      <c r="B36" s="59" t="s">
        <v>159</v>
      </c>
      <c r="C36" s="55" t="s">
        <v>50</v>
      </c>
      <c r="D36" s="58" t="s">
        <v>108</v>
      </c>
    </row>
    <row r="37" spans="2:4" ht="15">
      <c r="B37" s="59" t="s">
        <v>447</v>
      </c>
      <c r="C37" s="55" t="s">
        <v>199</v>
      </c>
      <c r="D37" s="56" t="s">
        <v>416</v>
      </c>
    </row>
    <row r="38" spans="2:4" ht="15">
      <c r="B38" s="59" t="s">
        <v>178</v>
      </c>
      <c r="C38" s="55" t="s">
        <v>215</v>
      </c>
      <c r="D38" s="56" t="s">
        <v>87</v>
      </c>
    </row>
    <row r="39" spans="2:4" ht="15">
      <c r="B39" s="59" t="s">
        <v>190</v>
      </c>
      <c r="C39" s="55" t="s">
        <v>407</v>
      </c>
      <c r="D39" s="56" t="s">
        <v>193</v>
      </c>
    </row>
    <row r="40" spans="2:4" ht="15">
      <c r="B40" s="59" t="s">
        <v>175</v>
      </c>
      <c r="C40" s="55" t="s">
        <v>68</v>
      </c>
      <c r="D40" s="58" t="s">
        <v>242</v>
      </c>
    </row>
    <row r="41" spans="2:4" ht="15">
      <c r="B41" s="59" t="s">
        <v>438</v>
      </c>
      <c r="C41" s="55" t="s">
        <v>19</v>
      </c>
      <c r="D41" s="58" t="s">
        <v>221</v>
      </c>
    </row>
    <row r="42" spans="2:4" ht="15">
      <c r="B42" s="59" t="s">
        <v>398</v>
      </c>
      <c r="C42" s="55" t="s">
        <v>441</v>
      </c>
      <c r="D42" s="58" t="s">
        <v>44</v>
      </c>
    </row>
    <row r="43" spans="2:4" ht="15">
      <c r="B43" s="59" t="s">
        <v>275</v>
      </c>
      <c r="C43" s="55" t="s">
        <v>184</v>
      </c>
      <c r="D43" s="57" t="s">
        <v>47</v>
      </c>
    </row>
    <row r="44" spans="2:4" ht="15">
      <c r="B44" s="59" t="s">
        <v>81</v>
      </c>
      <c r="C44" s="55" t="s">
        <v>468</v>
      </c>
      <c r="D44" s="56" t="s">
        <v>165</v>
      </c>
    </row>
    <row r="45" spans="2:4" ht="15">
      <c r="B45" s="59" t="s">
        <v>13</v>
      </c>
      <c r="C45" s="55" t="s">
        <v>367</v>
      </c>
      <c r="D45" s="56" t="s">
        <v>132</v>
      </c>
    </row>
    <row r="46" spans="2:4" ht="15">
      <c r="B46" s="60" t="s">
        <v>147</v>
      </c>
      <c r="C46" s="55" t="s">
        <v>212</v>
      </c>
      <c r="D46" s="58" t="s">
        <v>288</v>
      </c>
    </row>
    <row r="47" spans="2:4" ht="15">
      <c r="B47" s="55"/>
      <c r="C47" s="55" t="s">
        <v>278</v>
      </c>
      <c r="D47" s="58" t="s">
        <v>59</v>
      </c>
    </row>
    <row r="48" spans="2:4" ht="15">
      <c r="B48" s="55"/>
      <c r="C48" s="55" t="s">
        <v>333</v>
      </c>
      <c r="D48" s="58" t="s">
        <v>257</v>
      </c>
    </row>
    <row r="49" spans="2:4" ht="15">
      <c r="B49" s="55"/>
      <c r="C49" s="55" t="s">
        <v>324</v>
      </c>
      <c r="D49" s="58" t="s">
        <v>355</v>
      </c>
    </row>
    <row r="50" spans="2:4" ht="15">
      <c r="B50" s="55"/>
      <c r="C50" s="55" t="s">
        <v>227</v>
      </c>
      <c r="D50" s="57" t="s">
        <v>84</v>
      </c>
    </row>
    <row r="51" spans="2:4" ht="15">
      <c r="B51" s="55"/>
      <c r="C51" s="55" t="s">
        <v>153</v>
      </c>
      <c r="D51" s="56" t="s">
        <v>141</v>
      </c>
    </row>
    <row r="52" spans="2:4" ht="15">
      <c r="B52" s="55"/>
      <c r="C52" s="55" t="s">
        <v>462</v>
      </c>
      <c r="D52" s="58" t="s">
        <v>239</v>
      </c>
    </row>
    <row r="53" spans="2:4" ht="15">
      <c r="B53" s="55"/>
      <c r="C53" s="55" t="s">
        <v>233</v>
      </c>
      <c r="D53" s="58" t="s">
        <v>340</v>
      </c>
    </row>
    <row r="54" spans="2:4" ht="15">
      <c r="B54" s="55"/>
      <c r="C54" s="55" t="s">
        <v>330</v>
      </c>
      <c r="D54" s="56" t="s">
        <v>126</v>
      </c>
    </row>
    <row r="55" spans="2:4" ht="15">
      <c r="B55" s="55"/>
      <c r="C55" s="55" t="s">
        <v>373</v>
      </c>
      <c r="D55" s="56" t="s">
        <v>90</v>
      </c>
    </row>
    <row r="56" spans="2:4" ht="15">
      <c r="B56" s="55"/>
      <c r="C56" s="55" t="s">
        <v>321</v>
      </c>
      <c r="D56" s="55"/>
    </row>
    <row r="57" spans="2:4" ht="15">
      <c r="B57" s="61"/>
      <c r="C57" s="61"/>
      <c r="D57" s="61"/>
    </row>
    <row r="58" spans="1:4" ht="33.6" customHeight="1">
      <c r="A58" s="52" t="s">
        <v>491</v>
      </c>
      <c r="B58" s="62" t="s">
        <v>492</v>
      </c>
      <c r="C58" s="63"/>
      <c r="D58" s="64" t="s">
        <v>493</v>
      </c>
    </row>
    <row r="59" spans="2:4" ht="31.2" customHeight="1">
      <c r="B59" s="63"/>
      <c r="C59" s="63"/>
      <c r="D59" s="65" t="s">
        <v>494</v>
      </c>
    </row>
    <row r="60" spans="2:4" ht="27" customHeight="1">
      <c r="B60" s="63"/>
      <c r="C60" s="63"/>
      <c r="D60" s="66" t="s">
        <v>495</v>
      </c>
    </row>
  </sheetData>
  <sheetProtection algorithmName="SHA-512" hashValue="SA7NJb4gUWbd2maOjJUz8wty4AqZHjr287dFBqF/OC7AlSRF6CVcsCit46woHBgICTcwL5zaz1NVSS26xWesEg==" saltValue="T7/+5HZNsQL2toheWlhvpw==" spinCount="100000" sheet="1" objects="1" scenarios="1"/>
  <printOptions/>
  <pageMargins left="0.7" right="0.7" top="0.75" bottom="0.75" header="0.3" footer="0.3"/>
  <pageSetup horizontalDpi="600" verticalDpi="600" orientation="portrait" paperSize="9" r:id="rId1"/>
  <customProperties>
    <customPr name="SSC_SHEET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S56"/>
  <sheetViews>
    <sheetView workbookViewId="0" topLeftCell="A16">
      <selection activeCell="R3" sqref="R3:S41"/>
    </sheetView>
  </sheetViews>
  <sheetFormatPr defaultColWidth="9.140625" defaultRowHeight="15"/>
  <cols>
    <col min="18" max="18" width="20.28125" style="0" bestFit="1" customWidth="1"/>
    <col min="19" max="19" width="7.7109375" style="0" bestFit="1" customWidth="1"/>
  </cols>
  <sheetData>
    <row r="2" spans="1:7" ht="15" thickBot="1">
      <c r="A2" t="s">
        <v>551</v>
      </c>
      <c r="B2" t="s">
        <v>481</v>
      </c>
      <c r="F2" t="s">
        <v>551</v>
      </c>
      <c r="G2" t="s">
        <v>481</v>
      </c>
    </row>
    <row r="3" spans="1:19" ht="43.2">
      <c r="A3">
        <v>1</v>
      </c>
      <c r="B3" t="s">
        <v>254</v>
      </c>
      <c r="C3" t="str">
        <f>A3&amp;". "&amp;B3</f>
        <v>1. Salford</v>
      </c>
      <c r="F3">
        <v>1</v>
      </c>
      <c r="G3" t="s">
        <v>465</v>
      </c>
      <c r="H3" t="str">
        <f>F3&amp;". "&amp;G3</f>
        <v>1. Sheffield</v>
      </c>
      <c r="K3">
        <v>1</v>
      </c>
      <c r="L3" t="s">
        <v>435</v>
      </c>
      <c r="M3" t="str">
        <f>K3&amp;". "&amp;L3</f>
        <v>1. Calderdale</v>
      </c>
      <c r="R3" s="91" t="s">
        <v>536</v>
      </c>
      <c r="S3" s="82" t="s">
        <v>545</v>
      </c>
    </row>
    <row r="4" spans="1:19" ht="15">
      <c r="A4">
        <v>2</v>
      </c>
      <c r="B4" t="s">
        <v>93</v>
      </c>
      <c r="C4" t="str">
        <f aca="true" t="shared" si="0" ref="C4:C50">A4&amp;". "&amp;B4</f>
        <v>2. City Of London</v>
      </c>
      <c r="F4">
        <v>2</v>
      </c>
      <c r="G4" t="s">
        <v>410</v>
      </c>
      <c r="H4" t="str">
        <f aca="true" t="shared" si="1" ref="H4:H52">F4&amp;". "&amp;G4</f>
        <v>2. Stoke-On-Trent UA</v>
      </c>
      <c r="K4">
        <v>2</v>
      </c>
      <c r="L4" t="s">
        <v>105</v>
      </c>
      <c r="M4" t="str">
        <f aca="true" t="shared" si="2" ref="M4:M56">K4&amp;". "&amp;L4</f>
        <v>2. Greenwich</v>
      </c>
      <c r="R4" s="83" t="s">
        <v>269</v>
      </c>
      <c r="S4" s="92">
        <v>20.15904643940618</v>
      </c>
    </row>
    <row r="5" spans="1:19" ht="15">
      <c r="A5">
        <v>3</v>
      </c>
      <c r="B5" t="s">
        <v>297</v>
      </c>
      <c r="C5" t="str">
        <f t="shared" si="0"/>
        <v>3. Isle Of Wight UA</v>
      </c>
      <c r="F5">
        <v>3</v>
      </c>
      <c r="G5" t="s">
        <v>263</v>
      </c>
      <c r="H5" t="str">
        <f t="shared" si="1"/>
        <v>3. Stockport</v>
      </c>
      <c r="K5">
        <v>3</v>
      </c>
      <c r="L5" t="s">
        <v>429</v>
      </c>
      <c r="M5" t="str">
        <f t="shared" si="2"/>
        <v>3. Barnsley</v>
      </c>
      <c r="R5" s="83" t="s">
        <v>230</v>
      </c>
      <c r="S5" s="92">
        <v>16.825449885787506</v>
      </c>
    </row>
    <row r="6" spans="1:19" ht="15">
      <c r="A6">
        <v>4</v>
      </c>
      <c r="B6" t="s">
        <v>404</v>
      </c>
      <c r="C6" t="str">
        <f t="shared" si="0"/>
        <v>4. Solihull</v>
      </c>
      <c r="F6">
        <v>4</v>
      </c>
      <c r="G6" t="s">
        <v>269</v>
      </c>
      <c r="H6" t="str">
        <f t="shared" si="1"/>
        <v>4. Trafford</v>
      </c>
      <c r="K6">
        <v>4</v>
      </c>
      <c r="L6" t="s">
        <v>272</v>
      </c>
      <c r="M6" t="str">
        <f t="shared" si="2"/>
        <v>4. Warrington UA</v>
      </c>
      <c r="R6" s="94" t="s">
        <v>294</v>
      </c>
      <c r="S6" s="92">
        <v>15.081303733505761</v>
      </c>
    </row>
    <row r="7" spans="1:19" ht="15">
      <c r="A7">
        <v>5</v>
      </c>
      <c r="B7" t="s">
        <v>361</v>
      </c>
      <c r="C7" t="str">
        <f t="shared" si="0"/>
        <v>5. North Somerset UA</v>
      </c>
      <c r="F7">
        <v>5</v>
      </c>
      <c r="G7" t="s">
        <v>28</v>
      </c>
      <c r="H7" t="str">
        <f t="shared" si="1"/>
        <v>5. Northamptonshire</v>
      </c>
      <c r="K7">
        <v>5</v>
      </c>
      <c r="L7" t="s">
        <v>306</v>
      </c>
      <c r="M7" t="str">
        <f t="shared" si="2"/>
        <v>5. Milton Keynes UA</v>
      </c>
      <c r="R7" s="83" t="s">
        <v>349</v>
      </c>
      <c r="S7" s="92">
        <v>14.896653117703018</v>
      </c>
    </row>
    <row r="8" spans="1:19" ht="15">
      <c r="A8">
        <v>6</v>
      </c>
      <c r="B8" t="s">
        <v>401</v>
      </c>
      <c r="C8" t="str">
        <f t="shared" si="0"/>
        <v>6. Shropshire</v>
      </c>
      <c r="F8">
        <v>6</v>
      </c>
      <c r="G8" t="s">
        <v>266</v>
      </c>
      <c r="H8" t="str">
        <f t="shared" si="1"/>
        <v>6. Tameside</v>
      </c>
      <c r="K8">
        <v>6</v>
      </c>
      <c r="L8" t="s">
        <v>444</v>
      </c>
      <c r="M8" t="str">
        <f t="shared" si="2"/>
        <v>6. Kingston Upon Hull UA</v>
      </c>
      <c r="R8" s="83" t="s">
        <v>386</v>
      </c>
      <c r="S8" s="92">
        <v>12.168426722065131</v>
      </c>
    </row>
    <row r="9" spans="1:19" ht="15">
      <c r="A9">
        <v>7</v>
      </c>
      <c r="B9" t="s">
        <v>395</v>
      </c>
      <c r="C9" t="str">
        <f t="shared" si="0"/>
        <v>7. Herefordshire UA</v>
      </c>
      <c r="F9">
        <v>7</v>
      </c>
      <c r="G9" t="s">
        <v>349</v>
      </c>
      <c r="H9" t="str">
        <f t="shared" si="1"/>
        <v>7. Cornwall</v>
      </c>
      <c r="K9">
        <v>7</v>
      </c>
      <c r="L9" t="s">
        <v>144</v>
      </c>
      <c r="M9" t="str">
        <f t="shared" si="2"/>
        <v>7. Merton</v>
      </c>
      <c r="R9" s="83" t="s">
        <v>221</v>
      </c>
      <c r="S9" s="92">
        <v>12.058055666179921</v>
      </c>
    </row>
    <row r="10" spans="1:19" ht="15">
      <c r="A10">
        <v>8</v>
      </c>
      <c r="B10" t="s">
        <v>358</v>
      </c>
      <c r="C10" t="str">
        <f t="shared" si="0"/>
        <v>8. Gloucestershire</v>
      </c>
      <c r="F10">
        <v>8</v>
      </c>
      <c r="G10" t="s">
        <v>370</v>
      </c>
      <c r="H10" t="str">
        <f t="shared" si="1"/>
        <v>8. Somerset</v>
      </c>
      <c r="K10">
        <v>8</v>
      </c>
      <c r="L10" t="s">
        <v>31</v>
      </c>
      <c r="M10" t="str">
        <f t="shared" si="2"/>
        <v>8. Nottingham UA</v>
      </c>
      <c r="R10" s="94" t="s">
        <v>28</v>
      </c>
      <c r="S10" s="92">
        <v>11.996660020789665</v>
      </c>
    </row>
    <row r="11" spans="1:19" ht="15">
      <c r="A11">
        <v>9</v>
      </c>
      <c r="B11" t="s">
        <v>367</v>
      </c>
      <c r="C11" t="str">
        <f t="shared" si="0"/>
        <v>9. Poole UA</v>
      </c>
      <c r="F11">
        <v>9</v>
      </c>
      <c r="G11" t="s">
        <v>419</v>
      </c>
      <c r="H11" t="str">
        <f t="shared" si="1"/>
        <v>9. Warwickshire</v>
      </c>
      <c r="K11">
        <v>9</v>
      </c>
      <c r="L11" t="s">
        <v>260</v>
      </c>
      <c r="M11" t="str">
        <f t="shared" si="2"/>
        <v>9. St Helens</v>
      </c>
      <c r="R11" s="83" t="s">
        <v>364</v>
      </c>
      <c r="S11" s="92">
        <v>10.082548965853363</v>
      </c>
    </row>
    <row r="12" spans="1:19" ht="15">
      <c r="A12">
        <v>10</v>
      </c>
      <c r="B12" t="s">
        <v>181</v>
      </c>
      <c r="C12" t="str">
        <f t="shared" si="0"/>
        <v>10. Gateshead</v>
      </c>
      <c r="F12">
        <v>10</v>
      </c>
      <c r="G12" t="s">
        <v>389</v>
      </c>
      <c r="H12" t="str">
        <f t="shared" si="1"/>
        <v>10. Coventry</v>
      </c>
      <c r="K12">
        <v>10</v>
      </c>
      <c r="L12" t="s">
        <v>294</v>
      </c>
      <c r="M12" t="str">
        <f t="shared" si="2"/>
        <v>10. Hampshire</v>
      </c>
      <c r="R12" s="83" t="s">
        <v>321</v>
      </c>
      <c r="S12" s="92">
        <v>9.48488100498706</v>
      </c>
    </row>
    <row r="13" spans="1:19" ht="15">
      <c r="A13">
        <v>11</v>
      </c>
      <c r="B13" t="s">
        <v>111</v>
      </c>
      <c r="C13" t="str">
        <f t="shared" si="0"/>
        <v>11. Hammersmith &amp; Fulham</v>
      </c>
      <c r="F13">
        <v>11</v>
      </c>
      <c r="G13" t="s">
        <v>291</v>
      </c>
      <c r="H13" t="str">
        <f t="shared" si="1"/>
        <v>11. East Sussex</v>
      </c>
      <c r="K13">
        <v>11</v>
      </c>
      <c r="L13" t="s">
        <v>450</v>
      </c>
      <c r="M13" t="str">
        <f t="shared" si="2"/>
        <v>11. Leeds</v>
      </c>
      <c r="R13" s="94" t="s">
        <v>346</v>
      </c>
      <c r="S13" s="92">
        <v>9.097740325264343</v>
      </c>
    </row>
    <row r="14" spans="1:19" ht="15">
      <c r="A14">
        <v>12</v>
      </c>
      <c r="B14" t="s">
        <v>202</v>
      </c>
      <c r="C14" t="str">
        <f t="shared" si="0"/>
        <v>12. South Tyneside</v>
      </c>
      <c r="F14">
        <v>12</v>
      </c>
      <c r="G14" t="s">
        <v>364</v>
      </c>
      <c r="H14" t="str">
        <f t="shared" si="1"/>
        <v>12. Plymouth UA</v>
      </c>
      <c r="K14">
        <v>12</v>
      </c>
      <c r="L14" t="s">
        <v>251</v>
      </c>
      <c r="M14" t="str">
        <f t="shared" si="2"/>
        <v>12. Rochdale</v>
      </c>
      <c r="R14" s="83" t="s">
        <v>245</v>
      </c>
      <c r="S14" s="92">
        <v>8.92570081295834</v>
      </c>
    </row>
    <row r="15" spans="1:19" ht="15">
      <c r="A15">
        <v>13</v>
      </c>
      <c r="B15" t="s">
        <v>456</v>
      </c>
      <c r="C15" t="str">
        <f t="shared" si="0"/>
        <v>13. North Lincolnshire UA</v>
      </c>
      <c r="F15">
        <v>13</v>
      </c>
      <c r="G15" t="s">
        <v>309</v>
      </c>
      <c r="H15" t="str">
        <f t="shared" si="1"/>
        <v>13. Oxfordshire</v>
      </c>
      <c r="K15">
        <v>13</v>
      </c>
      <c r="L15" t="s">
        <v>221</v>
      </c>
      <c r="M15" t="str">
        <f t="shared" si="2"/>
        <v>13. Bury</v>
      </c>
      <c r="R15" s="83" t="s">
        <v>99</v>
      </c>
      <c r="S15" s="92">
        <v>8.78979790871943</v>
      </c>
    </row>
    <row r="16" spans="1:19" ht="15">
      <c r="A16">
        <v>14</v>
      </c>
      <c r="B16" t="s">
        <v>123</v>
      </c>
      <c r="C16" t="str">
        <f t="shared" si="0"/>
        <v>14. Hillingdon</v>
      </c>
      <c r="F16">
        <v>14</v>
      </c>
      <c r="G16" t="s">
        <v>224</v>
      </c>
      <c r="H16" t="str">
        <f t="shared" si="1"/>
        <v>14. Cheshire East</v>
      </c>
      <c r="K16">
        <v>14</v>
      </c>
      <c r="L16" t="s">
        <v>416</v>
      </c>
      <c r="M16" t="str">
        <f t="shared" si="2"/>
        <v>14. Walsall</v>
      </c>
      <c r="R16" s="83" t="s">
        <v>263</v>
      </c>
      <c r="S16" s="92">
        <v>8.495660286675525</v>
      </c>
    </row>
    <row r="17" spans="1:19" ht="15">
      <c r="A17">
        <v>15</v>
      </c>
      <c r="B17" t="s">
        <v>102</v>
      </c>
      <c r="C17" t="str">
        <f t="shared" si="0"/>
        <v>15. Enfield</v>
      </c>
      <c r="F17">
        <v>15</v>
      </c>
      <c r="G17" t="s">
        <v>352</v>
      </c>
      <c r="H17" t="str">
        <f t="shared" si="1"/>
        <v>15. Devon</v>
      </c>
      <c r="K17">
        <v>15</v>
      </c>
      <c r="L17" t="s">
        <v>59</v>
      </c>
      <c r="M17" t="str">
        <f t="shared" si="2"/>
        <v>15. Norfolk</v>
      </c>
      <c r="R17" s="94" t="s">
        <v>471</v>
      </c>
      <c r="S17" s="92">
        <v>8.247693839592689</v>
      </c>
    </row>
    <row r="18" spans="1:19" ht="15">
      <c r="A18">
        <v>16</v>
      </c>
      <c r="B18" t="s">
        <v>422</v>
      </c>
      <c r="C18" t="str">
        <f t="shared" si="0"/>
        <v>16. Wolverhampton</v>
      </c>
      <c r="F18">
        <v>16</v>
      </c>
      <c r="G18" t="s">
        <v>53</v>
      </c>
      <c r="H18" t="str">
        <f t="shared" si="1"/>
        <v>16. Hertfordshire</v>
      </c>
      <c r="K18">
        <v>16</v>
      </c>
      <c r="L18" t="s">
        <v>346</v>
      </c>
      <c r="M18" t="str">
        <f t="shared" si="2"/>
        <v>16. Bristol UA</v>
      </c>
      <c r="R18" s="83" t="s">
        <v>266</v>
      </c>
      <c r="S18" s="92">
        <v>8.073796354727348</v>
      </c>
    </row>
    <row r="19" spans="1:19" ht="15">
      <c r="A19">
        <v>17</v>
      </c>
      <c r="B19" t="s">
        <v>71</v>
      </c>
      <c r="C19" t="str">
        <f t="shared" si="0"/>
        <v>17. Thurrock UA</v>
      </c>
      <c r="F19">
        <v>17</v>
      </c>
      <c r="G19" t="s">
        <v>245</v>
      </c>
      <c r="H19" t="str">
        <f t="shared" si="1"/>
        <v>17. Manchester</v>
      </c>
      <c r="K19">
        <v>17</v>
      </c>
      <c r="L19" t="s">
        <v>218</v>
      </c>
      <c r="M19" t="str">
        <f t="shared" si="2"/>
        <v>17. Bolton</v>
      </c>
      <c r="R19" s="94" t="s">
        <v>272</v>
      </c>
      <c r="S19" s="92">
        <v>7.725423129091231</v>
      </c>
    </row>
    <row r="20" spans="1:19" ht="15">
      <c r="A20">
        <v>18</v>
      </c>
      <c r="B20" t="s">
        <v>462</v>
      </c>
      <c r="C20" t="str">
        <f t="shared" si="0"/>
        <v>18. Rotherham</v>
      </c>
      <c r="F20">
        <v>18</v>
      </c>
      <c r="G20" t="s">
        <v>99</v>
      </c>
      <c r="H20" t="str">
        <f t="shared" si="1"/>
        <v>18. Ealing</v>
      </c>
      <c r="K20">
        <v>18</v>
      </c>
      <c r="L20" t="s">
        <v>138</v>
      </c>
      <c r="M20" t="str">
        <f t="shared" si="2"/>
        <v>18. Lambeth</v>
      </c>
      <c r="R20" s="83" t="s">
        <v>315</v>
      </c>
      <c r="S20" s="92">
        <v>7.629288274449565</v>
      </c>
    </row>
    <row r="21" spans="1:19" ht="15">
      <c r="A21">
        <v>19</v>
      </c>
      <c r="B21" t="s">
        <v>150</v>
      </c>
      <c r="C21" t="str">
        <f t="shared" si="0"/>
        <v>19. Redbridge</v>
      </c>
      <c r="F21">
        <v>19</v>
      </c>
      <c r="G21" t="s">
        <v>392</v>
      </c>
      <c r="H21" t="str">
        <f t="shared" si="1"/>
        <v>19. Dudley</v>
      </c>
      <c r="K21">
        <v>19</v>
      </c>
      <c r="L21" t="s">
        <v>129</v>
      </c>
      <c r="M21" t="str">
        <f t="shared" si="2"/>
        <v>19. Islington</v>
      </c>
      <c r="R21" s="94" t="s">
        <v>444</v>
      </c>
      <c r="S21" s="92">
        <v>7.56690151969922</v>
      </c>
    </row>
    <row r="22" spans="1:19" ht="15">
      <c r="A22">
        <v>20</v>
      </c>
      <c r="B22" t="s">
        <v>78</v>
      </c>
      <c r="C22" t="str">
        <f t="shared" si="0"/>
        <v>20. Barnet</v>
      </c>
      <c r="F22">
        <v>20</v>
      </c>
      <c r="G22" t="s">
        <v>382</v>
      </c>
      <c r="H22" t="str">
        <f t="shared" si="1"/>
        <v>20. Wiltshire</v>
      </c>
      <c r="K22">
        <v>20</v>
      </c>
      <c r="L22" t="s">
        <v>205</v>
      </c>
      <c r="M22" t="str">
        <f t="shared" si="2"/>
        <v>20. Stockton On Tees UA</v>
      </c>
      <c r="R22" s="83" t="s">
        <v>407</v>
      </c>
      <c r="S22" s="92">
        <v>7.31730977997256</v>
      </c>
    </row>
    <row r="23" spans="1:19" ht="15">
      <c r="A23">
        <v>21</v>
      </c>
      <c r="B23" t="s">
        <v>156</v>
      </c>
      <c r="C23" t="str">
        <f t="shared" si="0"/>
        <v>21. Southwark</v>
      </c>
      <c r="F23">
        <v>21</v>
      </c>
      <c r="G23" t="s">
        <v>312</v>
      </c>
      <c r="H23" t="str">
        <f t="shared" si="1"/>
        <v>21. Portsmouth UA</v>
      </c>
      <c r="K23">
        <v>21</v>
      </c>
      <c r="L23" t="s">
        <v>432</v>
      </c>
      <c r="M23" t="str">
        <f t="shared" si="2"/>
        <v>21. Bradford</v>
      </c>
      <c r="R23" s="83" t="s">
        <v>392</v>
      </c>
      <c r="S23" s="92">
        <v>7.149783437843429</v>
      </c>
    </row>
    <row r="24" spans="1:19" ht="15">
      <c r="A24">
        <v>22</v>
      </c>
      <c r="B24" t="s">
        <v>75</v>
      </c>
      <c r="C24" t="str">
        <f t="shared" si="0"/>
        <v>22. Barking &amp; Dagenham</v>
      </c>
      <c r="F24">
        <v>22</v>
      </c>
      <c r="G24" t="s">
        <v>459</v>
      </c>
      <c r="H24" t="str">
        <f t="shared" si="1"/>
        <v>22. North Yorkshire</v>
      </c>
      <c r="K24">
        <v>22</v>
      </c>
      <c r="L24" t="s">
        <v>168</v>
      </c>
      <c r="M24" t="str">
        <f t="shared" si="2"/>
        <v>22. Wandsworth</v>
      </c>
      <c r="R24" s="94" t="s">
        <v>59</v>
      </c>
      <c r="S24" s="92">
        <v>6.874230995559835</v>
      </c>
    </row>
    <row r="25" spans="1:19" ht="15">
      <c r="A25">
        <v>23</v>
      </c>
      <c r="B25" t="s">
        <v>196</v>
      </c>
      <c r="C25" t="str">
        <f t="shared" si="0"/>
        <v>23. Northumberland</v>
      </c>
      <c r="F25">
        <v>23</v>
      </c>
      <c r="G25" t="s">
        <v>425</v>
      </c>
      <c r="H25" t="str">
        <f t="shared" si="1"/>
        <v>23. Worcestershire</v>
      </c>
      <c r="K25">
        <v>23</v>
      </c>
      <c r="L25" t="s">
        <v>340</v>
      </c>
      <c r="M25" t="str">
        <f t="shared" si="2"/>
        <v>23. Bath &amp; North East Somerset UA</v>
      </c>
      <c r="R25" s="83" t="s">
        <v>419</v>
      </c>
      <c r="S25" s="92">
        <v>6.4574304080979665</v>
      </c>
    </row>
    <row r="26" spans="1:19" ht="15">
      <c r="A26">
        <v>24</v>
      </c>
      <c r="B26" t="s">
        <v>135</v>
      </c>
      <c r="C26" t="str">
        <f t="shared" si="0"/>
        <v>24. Kingston Upon Thames</v>
      </c>
      <c r="F26">
        <v>24</v>
      </c>
      <c r="G26" t="s">
        <v>230</v>
      </c>
      <c r="H26" t="str">
        <f t="shared" si="1"/>
        <v>24. Cumbria</v>
      </c>
      <c r="K26">
        <v>24</v>
      </c>
      <c r="L26" t="s">
        <v>379</v>
      </c>
      <c r="M26" t="str">
        <f t="shared" si="2"/>
        <v>24. Torbay UA</v>
      </c>
      <c r="R26" s="83" t="s">
        <v>239</v>
      </c>
      <c r="S26" s="92">
        <v>6.343182434264029</v>
      </c>
    </row>
    <row r="27" spans="1:19" ht="15">
      <c r="A27">
        <v>25</v>
      </c>
      <c r="B27" t="s">
        <v>303</v>
      </c>
      <c r="C27" t="str">
        <f t="shared" si="0"/>
        <v>25. Medway Towns UA</v>
      </c>
      <c r="F27">
        <v>25</v>
      </c>
      <c r="G27" t="s">
        <v>300</v>
      </c>
      <c r="H27" t="str">
        <f t="shared" si="1"/>
        <v>25. Kent</v>
      </c>
      <c r="K27">
        <v>25</v>
      </c>
      <c r="L27" t="s">
        <v>376</v>
      </c>
      <c r="M27" t="str">
        <f t="shared" si="2"/>
        <v>25. Swindon UA</v>
      </c>
      <c r="R27" s="94" t="s">
        <v>309</v>
      </c>
      <c r="S27" s="92">
        <v>6.298770694894713</v>
      </c>
    </row>
    <row r="28" spans="1:19" ht="15">
      <c r="A28">
        <v>26</v>
      </c>
      <c r="B28" t="s">
        <v>165</v>
      </c>
      <c r="C28" t="str">
        <f t="shared" si="0"/>
        <v>26. Waltham Forest</v>
      </c>
      <c r="F28">
        <v>26</v>
      </c>
      <c r="G28" t="s">
        <v>68</v>
      </c>
      <c r="H28" t="str">
        <f t="shared" si="1"/>
        <v>26. Suffolk</v>
      </c>
      <c r="K28">
        <v>26</v>
      </c>
      <c r="L28" t="s">
        <v>13</v>
      </c>
      <c r="M28" t="str">
        <f t="shared" si="2"/>
        <v>26. Derby UA</v>
      </c>
      <c r="R28" s="83" t="s">
        <v>215</v>
      </c>
      <c r="S28" s="92">
        <v>6.241614653211223</v>
      </c>
    </row>
    <row r="29" spans="1:19" ht="15">
      <c r="A29">
        <v>27</v>
      </c>
      <c r="B29" t="s">
        <v>227</v>
      </c>
      <c r="C29" t="str">
        <f t="shared" si="0"/>
        <v>27. Cheshire West And Chester</v>
      </c>
      <c r="F29">
        <v>27</v>
      </c>
      <c r="G29" t="s">
        <v>25</v>
      </c>
      <c r="H29" t="str">
        <f t="shared" si="1"/>
        <v>27. Lincolnshire</v>
      </c>
      <c r="K29">
        <v>27</v>
      </c>
      <c r="L29" t="s">
        <v>190</v>
      </c>
      <c r="M29" t="str">
        <f t="shared" si="2"/>
        <v>27. Newcastle Upon Tyne</v>
      </c>
      <c r="R29" s="83" t="s">
        <v>370</v>
      </c>
      <c r="S29" s="92">
        <v>6.073141750649123</v>
      </c>
    </row>
    <row r="30" spans="1:19" ht="15">
      <c r="A30">
        <v>28</v>
      </c>
      <c r="B30" t="s">
        <v>275</v>
      </c>
      <c r="C30" t="str">
        <f t="shared" si="0"/>
        <v>28. Wigan</v>
      </c>
      <c r="F30">
        <v>28</v>
      </c>
      <c r="G30" t="s">
        <v>285</v>
      </c>
      <c r="H30" t="str">
        <f t="shared" si="1"/>
        <v>28. Brighton &amp; Hove UA</v>
      </c>
      <c r="K30">
        <v>28</v>
      </c>
      <c r="L30" t="s">
        <v>242</v>
      </c>
      <c r="M30" t="str">
        <f t="shared" si="2"/>
        <v>28. Liverpool</v>
      </c>
      <c r="R30" s="94" t="s">
        <v>355</v>
      </c>
      <c r="S30" s="92">
        <v>6.0670549581839905</v>
      </c>
    </row>
    <row r="31" spans="1:19" ht="15">
      <c r="A31">
        <v>29</v>
      </c>
      <c r="B31" t="s">
        <v>336</v>
      </c>
      <c r="C31" t="str">
        <f t="shared" si="0"/>
        <v>29. Wokingham UA</v>
      </c>
      <c r="F31">
        <v>29</v>
      </c>
      <c r="G31" t="s">
        <v>9</v>
      </c>
      <c r="H31" t="str">
        <f t="shared" si="1"/>
        <v>29. England</v>
      </c>
      <c r="K31">
        <v>29</v>
      </c>
      <c r="L31" t="s">
        <v>90</v>
      </c>
      <c r="M31" t="str">
        <f t="shared" si="2"/>
        <v>29. Camden</v>
      </c>
      <c r="R31" s="94" t="s">
        <v>285</v>
      </c>
      <c r="S31" s="92">
        <v>6.006861109981153</v>
      </c>
    </row>
    <row r="32" spans="1:19" ht="15">
      <c r="A32">
        <v>30</v>
      </c>
      <c r="B32" t="s">
        <v>159</v>
      </c>
      <c r="C32" t="str">
        <f t="shared" si="0"/>
        <v>30. Sutton</v>
      </c>
      <c r="F32">
        <v>30</v>
      </c>
      <c r="G32" t="s">
        <v>386</v>
      </c>
      <c r="H32" t="str">
        <f t="shared" si="1"/>
        <v>30. Birmingham</v>
      </c>
      <c r="K32">
        <v>30</v>
      </c>
      <c r="L32" t="s">
        <v>199</v>
      </c>
      <c r="M32" t="str">
        <f t="shared" si="2"/>
        <v>30. Redcar &amp; Cleveland UA</v>
      </c>
      <c r="R32" s="94" t="s">
        <v>450</v>
      </c>
      <c r="S32" s="92">
        <v>5.631696463587448</v>
      </c>
    </row>
    <row r="33" spans="1:19" ht="15">
      <c r="A33">
        <v>31</v>
      </c>
      <c r="B33" t="s">
        <v>96</v>
      </c>
      <c r="C33" t="str">
        <f t="shared" si="0"/>
        <v>31. Croydon</v>
      </c>
      <c r="F33">
        <v>31</v>
      </c>
      <c r="G33" t="s">
        <v>50</v>
      </c>
      <c r="H33" t="str">
        <f t="shared" si="1"/>
        <v>31. Essex</v>
      </c>
      <c r="K33">
        <v>31</v>
      </c>
      <c r="L33" t="s">
        <v>41</v>
      </c>
      <c r="M33" t="str">
        <f t="shared" si="2"/>
        <v>31. Bedford</v>
      </c>
      <c r="R33" s="83" t="s">
        <v>93</v>
      </c>
      <c r="S33" s="92">
        <v>5.507474429583005</v>
      </c>
    </row>
    <row r="34" spans="1:19" ht="15">
      <c r="A34">
        <v>32</v>
      </c>
      <c r="B34" t="s">
        <v>16</v>
      </c>
      <c r="C34" t="str">
        <f t="shared" si="0"/>
        <v>32. Derbyshire</v>
      </c>
      <c r="F34">
        <v>32</v>
      </c>
      <c r="G34" t="s">
        <v>321</v>
      </c>
      <c r="H34" t="str">
        <f t="shared" si="1"/>
        <v>32. Southampton UA</v>
      </c>
      <c r="K34">
        <v>32</v>
      </c>
      <c r="L34" t="s">
        <v>257</v>
      </c>
      <c r="M34" t="str">
        <f t="shared" si="2"/>
        <v>32. Sefton</v>
      </c>
      <c r="R34" s="83" t="s">
        <v>312</v>
      </c>
      <c r="S34" s="92">
        <v>5.477071844073431</v>
      </c>
    </row>
    <row r="35" spans="1:19" ht="15">
      <c r="A35">
        <v>33</v>
      </c>
      <c r="B35" t="s">
        <v>120</v>
      </c>
      <c r="C35" t="str">
        <f t="shared" si="0"/>
        <v>33. Havering</v>
      </c>
      <c r="F35">
        <v>33</v>
      </c>
      <c r="G35" t="s">
        <v>407</v>
      </c>
      <c r="H35" t="str">
        <f t="shared" si="1"/>
        <v>33. Staffordshire</v>
      </c>
      <c r="K35">
        <v>33</v>
      </c>
      <c r="L35" t="s">
        <v>37</v>
      </c>
      <c r="M35" t="str">
        <f t="shared" si="2"/>
        <v>33. Rutland UA</v>
      </c>
      <c r="R35" s="83" t="s">
        <v>382</v>
      </c>
      <c r="S35" s="92">
        <v>5.386162611615596</v>
      </c>
    </row>
    <row r="36" spans="1:19" ht="15">
      <c r="A36">
        <v>34</v>
      </c>
      <c r="B36" t="s">
        <v>56</v>
      </c>
      <c r="C36" t="str">
        <f t="shared" si="0"/>
        <v>34. Luton UA</v>
      </c>
      <c r="F36">
        <v>34</v>
      </c>
      <c r="G36" t="s">
        <v>282</v>
      </c>
      <c r="H36" t="str">
        <f t="shared" si="1"/>
        <v>34. Bracknell Forest UA</v>
      </c>
      <c r="K36">
        <v>34</v>
      </c>
      <c r="L36" t="s">
        <v>471</v>
      </c>
      <c r="M36" t="str">
        <f t="shared" si="2"/>
        <v>34. York UA</v>
      </c>
      <c r="R36" s="83" t="s">
        <v>416</v>
      </c>
      <c r="S36" s="92">
        <v>5.371286377568052</v>
      </c>
    </row>
    <row r="37" spans="1:19" ht="15">
      <c r="A37">
        <v>35</v>
      </c>
      <c r="B37" t="s">
        <v>413</v>
      </c>
      <c r="C37" t="str">
        <f t="shared" si="0"/>
        <v>35. Telford &amp; Wrekin UA</v>
      </c>
      <c r="F37">
        <v>35</v>
      </c>
      <c r="G37" t="s">
        <v>44</v>
      </c>
      <c r="H37" t="str">
        <f t="shared" si="1"/>
        <v>35. Cambridgeshire</v>
      </c>
      <c r="K37">
        <v>35</v>
      </c>
      <c r="L37" t="s">
        <v>343</v>
      </c>
      <c r="M37" t="str">
        <f t="shared" si="2"/>
        <v>35. Bournemouth UA</v>
      </c>
      <c r="R37" s="83" t="s">
        <v>291</v>
      </c>
      <c r="S37" s="92">
        <v>5.255896458839762</v>
      </c>
    </row>
    <row r="38" spans="1:19" ht="15">
      <c r="A38">
        <v>36</v>
      </c>
      <c r="B38" t="s">
        <v>117</v>
      </c>
      <c r="C38" t="str">
        <f t="shared" si="0"/>
        <v>36. Harrow</v>
      </c>
      <c r="F38">
        <v>36</v>
      </c>
      <c r="G38" t="s">
        <v>187</v>
      </c>
      <c r="H38" t="str">
        <f t="shared" si="1"/>
        <v>36. Middlesbrough UA</v>
      </c>
      <c r="K38">
        <v>36</v>
      </c>
      <c r="L38" t="s">
        <v>153</v>
      </c>
      <c r="M38" t="str">
        <f t="shared" si="2"/>
        <v>36. Richmond Upon Thames</v>
      </c>
      <c r="R38" s="83" t="s">
        <v>422</v>
      </c>
      <c r="S38" s="92">
        <v>5.2239780592921505</v>
      </c>
    </row>
    <row r="39" spans="1:19" ht="15">
      <c r="A39">
        <v>37</v>
      </c>
      <c r="B39" t="s">
        <v>34</v>
      </c>
      <c r="C39" t="str">
        <f t="shared" si="0"/>
        <v>37. Nottinghamshire</v>
      </c>
      <c r="F39">
        <v>37</v>
      </c>
      <c r="G39" t="s">
        <v>315</v>
      </c>
      <c r="H39" t="str">
        <f t="shared" si="1"/>
        <v>37. Reading UA</v>
      </c>
      <c r="K39">
        <v>37</v>
      </c>
      <c r="L39" t="s">
        <v>62</v>
      </c>
      <c r="M39" t="str">
        <f t="shared" si="2"/>
        <v>37. Peterborough UA</v>
      </c>
      <c r="R39" s="83" t="s">
        <v>410</v>
      </c>
      <c r="S39" s="92">
        <v>5.138307477632767</v>
      </c>
    </row>
    <row r="40" spans="1:19" ht="15">
      <c r="A40">
        <v>38</v>
      </c>
      <c r="B40" t="s">
        <v>453</v>
      </c>
      <c r="C40" t="str">
        <f t="shared" si="0"/>
        <v>38. North East Lincolnshire UA</v>
      </c>
      <c r="F40">
        <v>38</v>
      </c>
      <c r="G40" t="s">
        <v>327</v>
      </c>
      <c r="H40" t="str">
        <f t="shared" si="1"/>
        <v>38. West Berkshire UA</v>
      </c>
      <c r="K40">
        <v>38</v>
      </c>
      <c r="L40" t="s">
        <v>248</v>
      </c>
      <c r="M40" t="str">
        <f t="shared" si="2"/>
        <v>38. Oldham</v>
      </c>
      <c r="R40" s="83" t="s">
        <v>108</v>
      </c>
      <c r="S40" s="92">
        <v>5.134395868033801</v>
      </c>
    </row>
    <row r="41" spans="1:19" ht="15" thickBot="1">
      <c r="A41">
        <v>39</v>
      </c>
      <c r="B41" t="s">
        <v>114</v>
      </c>
      <c r="C41" t="str">
        <f t="shared" si="0"/>
        <v>39. Haringey</v>
      </c>
      <c r="F41">
        <v>39</v>
      </c>
      <c r="G41" t="s">
        <v>233</v>
      </c>
      <c r="H41" t="str">
        <f t="shared" si="1"/>
        <v>39. Halton UA</v>
      </c>
      <c r="K41">
        <v>39</v>
      </c>
      <c r="L41" t="s">
        <v>141</v>
      </c>
      <c r="M41" t="str">
        <f t="shared" si="2"/>
        <v>39. Lewisham</v>
      </c>
      <c r="R41" s="95" t="s">
        <v>90</v>
      </c>
      <c r="S41" s="93">
        <v>5.05403428942878</v>
      </c>
    </row>
    <row r="42" spans="1:13" ht="15">
      <c r="A42">
        <v>40</v>
      </c>
      <c r="B42" t="s">
        <v>126</v>
      </c>
      <c r="C42" t="str">
        <f t="shared" si="0"/>
        <v>40. Hounslow</v>
      </c>
      <c r="F42">
        <v>40</v>
      </c>
      <c r="G42" t="s">
        <v>22</v>
      </c>
      <c r="H42" t="str">
        <f t="shared" si="1"/>
        <v>40. Leicestershire</v>
      </c>
      <c r="K42">
        <v>40</v>
      </c>
      <c r="L42" t="s">
        <v>373</v>
      </c>
      <c r="M42" t="str">
        <f t="shared" si="2"/>
        <v>40. South Gloucestershire UA</v>
      </c>
    </row>
    <row r="43" spans="1:13" ht="15">
      <c r="A43">
        <v>41</v>
      </c>
      <c r="B43" t="s">
        <v>162</v>
      </c>
      <c r="C43" t="str">
        <f t="shared" si="0"/>
        <v>41. Tower Hamlets</v>
      </c>
      <c r="F43">
        <v>41</v>
      </c>
      <c r="G43" t="s">
        <v>330</v>
      </c>
      <c r="H43" t="str">
        <f t="shared" si="1"/>
        <v>41. West Sussex</v>
      </c>
      <c r="K43">
        <v>41</v>
      </c>
      <c r="L43" t="s">
        <v>239</v>
      </c>
      <c r="M43" t="str">
        <f t="shared" si="2"/>
        <v>41. Lancashire</v>
      </c>
    </row>
    <row r="44" spans="1:13" ht="15">
      <c r="A44">
        <v>42</v>
      </c>
      <c r="B44" t="s">
        <v>171</v>
      </c>
      <c r="C44" t="str">
        <f t="shared" si="0"/>
        <v>42. Westminster</v>
      </c>
      <c r="F44">
        <v>42</v>
      </c>
      <c r="G44" t="s">
        <v>333</v>
      </c>
      <c r="H44" t="str">
        <f t="shared" si="1"/>
        <v>42. Windsor &amp; Maidenhead UA</v>
      </c>
      <c r="K44">
        <v>42</v>
      </c>
      <c r="L44" t="s">
        <v>178</v>
      </c>
      <c r="M44" t="str">
        <f t="shared" si="2"/>
        <v>42. Durham</v>
      </c>
    </row>
    <row r="45" spans="1:13" ht="15">
      <c r="A45">
        <v>43</v>
      </c>
      <c r="B45" t="s">
        <v>278</v>
      </c>
      <c r="C45" t="str">
        <f t="shared" si="0"/>
        <v>43. Wirral</v>
      </c>
      <c r="F45">
        <v>43</v>
      </c>
      <c r="G45" t="s">
        <v>212</v>
      </c>
      <c r="H45" t="str">
        <f t="shared" si="1"/>
        <v>43. Blackburn With Darwen UA</v>
      </c>
      <c r="K45">
        <v>43</v>
      </c>
      <c r="L45" t="s">
        <v>87</v>
      </c>
      <c r="M45" t="str">
        <f t="shared" si="2"/>
        <v>43. Bromley</v>
      </c>
    </row>
    <row r="46" spans="1:13" ht="15">
      <c r="A46">
        <v>44</v>
      </c>
      <c r="B46" t="s">
        <v>81</v>
      </c>
      <c r="C46" t="str">
        <f t="shared" si="0"/>
        <v>44. Bexley</v>
      </c>
      <c r="F46">
        <v>44</v>
      </c>
      <c r="G46" t="s">
        <v>19</v>
      </c>
      <c r="H46" t="str">
        <f t="shared" si="1"/>
        <v>44. Leicester UA</v>
      </c>
      <c r="K46">
        <v>44</v>
      </c>
      <c r="L46" t="s">
        <v>108</v>
      </c>
      <c r="M46" t="str">
        <f t="shared" si="2"/>
        <v>44. Hackney</v>
      </c>
    </row>
    <row r="47" spans="1:13" ht="15">
      <c r="A47">
        <v>45</v>
      </c>
      <c r="B47" t="s">
        <v>84</v>
      </c>
      <c r="C47" t="str">
        <f t="shared" si="0"/>
        <v>45. Brent</v>
      </c>
      <c r="F47">
        <v>45</v>
      </c>
      <c r="G47" t="s">
        <v>441</v>
      </c>
      <c r="H47" t="str">
        <f t="shared" si="1"/>
        <v>45. East Riding Of Yorkshire UA</v>
      </c>
      <c r="K47">
        <v>45</v>
      </c>
      <c r="L47" t="s">
        <v>65</v>
      </c>
      <c r="M47" t="str">
        <f t="shared" si="2"/>
        <v>45. Southend UA</v>
      </c>
    </row>
    <row r="48" spans="1:13" ht="15">
      <c r="A48">
        <v>46</v>
      </c>
      <c r="B48" t="s">
        <v>47</v>
      </c>
      <c r="C48" t="str">
        <f t="shared" si="0"/>
        <v>46. Central Bedfordshire</v>
      </c>
      <c r="F48">
        <v>46</v>
      </c>
      <c r="G48" t="s">
        <v>355</v>
      </c>
      <c r="H48" t="str">
        <f t="shared" si="1"/>
        <v>46. Dorset</v>
      </c>
      <c r="K48">
        <v>46</v>
      </c>
      <c r="L48" t="s">
        <v>132</v>
      </c>
      <c r="M48" t="str">
        <f t="shared" si="2"/>
        <v>46. Kensington &amp; Chelsea</v>
      </c>
    </row>
    <row r="49" spans="1:13" ht="15">
      <c r="A49">
        <v>47</v>
      </c>
      <c r="B49" t="s">
        <v>398</v>
      </c>
      <c r="C49" t="str">
        <f t="shared" si="0"/>
        <v>47. Sandwell</v>
      </c>
      <c r="F49">
        <v>47</v>
      </c>
      <c r="G49" t="s">
        <v>288</v>
      </c>
      <c r="H49" t="str">
        <f t="shared" si="1"/>
        <v>47. Buckinghamshire</v>
      </c>
      <c r="K49">
        <v>47</v>
      </c>
      <c r="L49" t="s">
        <v>175</v>
      </c>
      <c r="M49" t="str">
        <f t="shared" si="2"/>
        <v>47. Darlington UA</v>
      </c>
    </row>
    <row r="50" spans="1:13" ht="15">
      <c r="A50">
        <v>48</v>
      </c>
      <c r="B50" t="s">
        <v>318</v>
      </c>
      <c r="C50" t="str">
        <f t="shared" si="0"/>
        <v>48. Slough UA</v>
      </c>
      <c r="F50">
        <v>48</v>
      </c>
      <c r="G50" t="s">
        <v>184</v>
      </c>
      <c r="H50" t="str">
        <f t="shared" si="1"/>
        <v>48. Hartlepool UA</v>
      </c>
      <c r="K50">
        <v>48</v>
      </c>
      <c r="L50" t="s">
        <v>193</v>
      </c>
      <c r="M50" t="str">
        <f t="shared" si="2"/>
        <v>48. North Tyneside</v>
      </c>
    </row>
    <row r="51" spans="6:13" ht="15">
      <c r="F51">
        <v>49</v>
      </c>
      <c r="G51" t="s">
        <v>468</v>
      </c>
      <c r="H51" t="str">
        <f t="shared" si="1"/>
        <v>49. Wakefield</v>
      </c>
      <c r="K51">
        <v>49</v>
      </c>
      <c r="L51" t="s">
        <v>208</v>
      </c>
      <c r="M51" t="str">
        <f t="shared" si="2"/>
        <v>49. Sunderland</v>
      </c>
    </row>
    <row r="52" spans="6:13" ht="15">
      <c r="F52">
        <v>50</v>
      </c>
      <c r="G52" t="s">
        <v>215</v>
      </c>
      <c r="H52" t="str">
        <f t="shared" si="1"/>
        <v>50. Blackpool UA</v>
      </c>
      <c r="K52">
        <v>50</v>
      </c>
      <c r="L52" t="s">
        <v>236</v>
      </c>
      <c r="M52" t="str">
        <f t="shared" si="2"/>
        <v>50. Knowsley</v>
      </c>
    </row>
    <row r="53" spans="11:13" ht="15">
      <c r="K53">
        <v>51</v>
      </c>
      <c r="L53" s="46" t="s">
        <v>147</v>
      </c>
      <c r="M53" t="str">
        <f t="shared" si="2"/>
        <v>51. Newham</v>
      </c>
    </row>
    <row r="54" spans="11:13" ht="15">
      <c r="K54">
        <v>52</v>
      </c>
      <c r="L54" t="s">
        <v>324</v>
      </c>
      <c r="M54" t="str">
        <f t="shared" si="2"/>
        <v>52. Surrey</v>
      </c>
    </row>
    <row r="55" spans="11:13" ht="15">
      <c r="K55">
        <v>53</v>
      </c>
      <c r="L55" t="s">
        <v>447</v>
      </c>
      <c r="M55" t="str">
        <f t="shared" si="2"/>
        <v>53. Kirklees</v>
      </c>
    </row>
    <row r="56" spans="11:13" ht="15">
      <c r="K56">
        <v>54</v>
      </c>
      <c r="L56" t="s">
        <v>438</v>
      </c>
      <c r="M56" t="str">
        <f t="shared" si="2"/>
        <v>54. Doncaster</v>
      </c>
    </row>
  </sheetData>
  <printOptions/>
  <pageMargins left="0.7" right="0.7" top="0.75" bottom="0.75" header="0.3" footer="0.3"/>
  <pageSetup orientation="portrait" paperSize="9"/>
  <customProperties>
    <customPr name="SSC_SHEET_GU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E11"/>
  <sheetViews>
    <sheetView workbookViewId="0" topLeftCell="A1"/>
  </sheetViews>
  <sheetFormatPr defaultColWidth="9.140625" defaultRowHeight="15"/>
  <sheetData>
    <row r="1" spans="3:5" ht="15">
      <c r="C1" t="s">
        <v>523</v>
      </c>
      <c r="D1" t="s">
        <v>522</v>
      </c>
      <c r="E1" t="s">
        <v>532</v>
      </c>
    </row>
    <row r="2" ht="15">
      <c r="C2" t="s">
        <v>524</v>
      </c>
    </row>
    <row r="3" ht="15">
      <c r="C3" t="s">
        <v>549</v>
      </c>
    </row>
    <row r="4" ht="15">
      <c r="C4" t="s">
        <v>525</v>
      </c>
    </row>
    <row r="5" ht="15">
      <c r="C5" t="s">
        <v>526</v>
      </c>
    </row>
    <row r="6" ht="15">
      <c r="C6" t="s">
        <v>527</v>
      </c>
    </row>
    <row r="7" ht="15">
      <c r="C7" t="s">
        <v>528</v>
      </c>
    </row>
    <row r="8" ht="15">
      <c r="C8" t="s">
        <v>529</v>
      </c>
    </row>
    <row r="9" ht="15">
      <c r="C9" t="s">
        <v>530</v>
      </c>
    </row>
    <row r="10" ht="15">
      <c r="C10" t="s">
        <v>531</v>
      </c>
    </row>
    <row r="11" ht="15">
      <c r="C11" t="s">
        <v>550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58"/>
  <sheetViews>
    <sheetView workbookViewId="0" topLeftCell="AD1">
      <selection activeCell="AD7" sqref="AD7"/>
    </sheetView>
  </sheetViews>
  <sheetFormatPr defaultColWidth="9.140625" defaultRowHeight="15"/>
  <cols>
    <col min="1" max="1" width="27.140625" style="0" bestFit="1" customWidth="1"/>
    <col min="2" max="2" width="7.7109375" style="0" bestFit="1" customWidth="1"/>
    <col min="3" max="3" width="14.8515625" style="0" bestFit="1" customWidth="1"/>
    <col min="4" max="4" width="8.28125" style="0" bestFit="1" customWidth="1"/>
    <col min="5" max="5" width="8.7109375" style="0" bestFit="1" customWidth="1"/>
    <col min="6" max="6" width="7.7109375" style="0" bestFit="1" customWidth="1"/>
    <col min="7" max="7" width="14.8515625" style="0" bestFit="1" customWidth="1"/>
    <col min="8" max="8" width="8.28125" style="0" bestFit="1" customWidth="1"/>
    <col min="9" max="9" width="8.7109375" style="0" bestFit="1" customWidth="1"/>
    <col min="10" max="10" width="7.7109375" style="0" bestFit="1" customWidth="1"/>
    <col min="11" max="11" width="14.8515625" style="0" bestFit="1" customWidth="1"/>
    <col min="12" max="12" width="8.28125" style="0" bestFit="1" customWidth="1"/>
    <col min="13" max="13" width="8.7109375" style="0" bestFit="1" customWidth="1"/>
    <col min="14" max="14" width="14.57421875" style="0" bestFit="1" customWidth="1"/>
    <col min="15" max="15" width="14.8515625" style="0" bestFit="1" customWidth="1"/>
    <col min="16" max="18" width="14.57421875" style="0" bestFit="1" customWidth="1"/>
    <col min="19" max="19" width="14.8515625" style="0" bestFit="1" customWidth="1"/>
    <col min="20" max="22" width="14.57421875" style="0" bestFit="1" customWidth="1"/>
    <col min="23" max="23" width="14.8515625" style="0" bestFit="1" customWidth="1"/>
    <col min="24" max="26" width="14.57421875" style="0" bestFit="1" customWidth="1"/>
    <col min="27" max="27" width="14.8515625" style="0" bestFit="1" customWidth="1"/>
    <col min="28" max="30" width="14.57421875" style="0" bestFit="1" customWidth="1"/>
    <col min="31" max="31" width="14.8515625" style="0" bestFit="1" customWidth="1"/>
    <col min="32" max="34" width="14.57421875" style="0" bestFit="1" customWidth="1"/>
    <col min="35" max="35" width="14.8515625" style="0" bestFit="1" customWidth="1"/>
    <col min="36" max="38" width="14.57421875" style="0" bestFit="1" customWidth="1"/>
    <col min="39" max="39" width="14.8515625" style="0" bestFit="1" customWidth="1"/>
    <col min="40" max="49" width="14.57421875" style="0" bestFit="1" customWidth="1"/>
  </cols>
  <sheetData>
    <row r="1" spans="2:53" ht="15">
      <c r="B1" s="103">
        <v>42644</v>
      </c>
      <c r="C1" s="103"/>
      <c r="D1" s="103"/>
      <c r="E1" s="103"/>
      <c r="F1" s="103">
        <v>42675</v>
      </c>
      <c r="G1" s="103"/>
      <c r="H1" s="103"/>
      <c r="I1" s="103"/>
      <c r="J1" s="103">
        <v>42705</v>
      </c>
      <c r="K1" s="103"/>
      <c r="L1" s="103"/>
      <c r="M1" s="103"/>
      <c r="N1" s="103">
        <v>42736</v>
      </c>
      <c r="O1" s="103"/>
      <c r="P1" s="103"/>
      <c r="Q1" s="103"/>
      <c r="R1" s="103">
        <v>42767</v>
      </c>
      <c r="S1" s="103"/>
      <c r="T1" s="103"/>
      <c r="U1" s="103"/>
      <c r="V1" s="103">
        <v>42795</v>
      </c>
      <c r="W1" s="103"/>
      <c r="X1" s="103"/>
      <c r="Y1" s="103"/>
      <c r="Z1" s="103">
        <v>42826</v>
      </c>
      <c r="AA1" s="103"/>
      <c r="AB1" s="103"/>
      <c r="AC1" s="103"/>
      <c r="AD1" s="103">
        <v>42856</v>
      </c>
      <c r="AE1" s="103"/>
      <c r="AF1" s="103"/>
      <c r="AG1" s="103"/>
      <c r="AH1" s="103">
        <v>42887</v>
      </c>
      <c r="AI1" s="103"/>
      <c r="AJ1" s="103"/>
      <c r="AK1" s="103"/>
      <c r="AL1" s="103">
        <v>42917</v>
      </c>
      <c r="AM1" s="103"/>
      <c r="AN1" s="103"/>
      <c r="AO1" s="103"/>
      <c r="AP1" s="103">
        <v>42948</v>
      </c>
      <c r="AQ1" s="103"/>
      <c r="AR1" s="103"/>
      <c r="AS1" s="103"/>
      <c r="AT1" s="103">
        <v>42979</v>
      </c>
      <c r="AU1" s="103"/>
      <c r="AV1" s="103"/>
      <c r="AW1" s="103"/>
      <c r="AX1" s="103">
        <v>43009</v>
      </c>
      <c r="AY1" s="103"/>
      <c r="AZ1" s="103"/>
      <c r="BA1" s="103"/>
    </row>
    <row r="2" spans="2:53" ht="15">
      <c r="B2" s="80" t="s">
        <v>476</v>
      </c>
      <c r="C2" s="80" t="s">
        <v>476</v>
      </c>
      <c r="D2" s="80" t="s">
        <v>476</v>
      </c>
      <c r="E2" s="80" t="s">
        <v>476</v>
      </c>
      <c r="F2" s="80" t="s">
        <v>476</v>
      </c>
      <c r="G2" s="80" t="s">
        <v>476</v>
      </c>
      <c r="H2" s="80" t="s">
        <v>476</v>
      </c>
      <c r="I2" s="80" t="s">
        <v>476</v>
      </c>
      <c r="J2" s="80" t="s">
        <v>476</v>
      </c>
      <c r="K2" s="80" t="s">
        <v>476</v>
      </c>
      <c r="L2" s="80" t="s">
        <v>476</v>
      </c>
      <c r="M2" s="80" t="s">
        <v>476</v>
      </c>
      <c r="N2" s="80" t="s">
        <v>476</v>
      </c>
      <c r="O2" s="80" t="s">
        <v>476</v>
      </c>
      <c r="P2" s="80" t="s">
        <v>476</v>
      </c>
      <c r="Q2" s="80" t="s">
        <v>476</v>
      </c>
      <c r="R2" s="35" t="s">
        <v>476</v>
      </c>
      <c r="S2" s="35" t="s">
        <v>476</v>
      </c>
      <c r="T2" s="35" t="s">
        <v>476</v>
      </c>
      <c r="U2" s="35" t="s">
        <v>476</v>
      </c>
      <c r="V2" s="35" t="s">
        <v>476</v>
      </c>
      <c r="W2" s="35" t="s">
        <v>476</v>
      </c>
      <c r="X2" s="35" t="s">
        <v>476</v>
      </c>
      <c r="Y2" s="35" t="s">
        <v>476</v>
      </c>
      <c r="Z2" s="35" t="s">
        <v>476</v>
      </c>
      <c r="AA2" s="35" t="s">
        <v>476</v>
      </c>
      <c r="AB2" s="35" t="s">
        <v>476</v>
      </c>
      <c r="AC2" s="35" t="s">
        <v>476</v>
      </c>
      <c r="AD2" s="35" t="s">
        <v>476</v>
      </c>
      <c r="AE2" s="35" t="s">
        <v>476</v>
      </c>
      <c r="AF2" s="35" t="s">
        <v>476</v>
      </c>
      <c r="AG2" s="35" t="s">
        <v>476</v>
      </c>
      <c r="AH2" s="35" t="s">
        <v>476</v>
      </c>
      <c r="AI2" s="35" t="s">
        <v>476</v>
      </c>
      <c r="AJ2" s="35" t="s">
        <v>476</v>
      </c>
      <c r="AK2" s="35" t="s">
        <v>476</v>
      </c>
      <c r="AL2" s="35" t="s">
        <v>476</v>
      </c>
      <c r="AM2" s="35" t="s">
        <v>476</v>
      </c>
      <c r="AN2" s="35" t="s">
        <v>476</v>
      </c>
      <c r="AO2" s="35" t="s">
        <v>476</v>
      </c>
      <c r="AP2" s="37" t="s">
        <v>476</v>
      </c>
      <c r="AQ2" s="37" t="s">
        <v>476</v>
      </c>
      <c r="AR2" s="37" t="s">
        <v>476</v>
      </c>
      <c r="AS2" s="37" t="s">
        <v>476</v>
      </c>
      <c r="AT2" s="44" t="s">
        <v>476</v>
      </c>
      <c r="AU2" s="44" t="s">
        <v>476</v>
      </c>
      <c r="AV2" s="44" t="s">
        <v>476</v>
      </c>
      <c r="AW2" s="44" t="s">
        <v>476</v>
      </c>
      <c r="AX2" s="80" t="s">
        <v>476</v>
      </c>
      <c r="AY2" s="80" t="s">
        <v>476</v>
      </c>
      <c r="AZ2" s="80" t="s">
        <v>476</v>
      </c>
      <c r="BA2" s="80" t="s">
        <v>476</v>
      </c>
    </row>
    <row r="3" spans="1:53" ht="15">
      <c r="A3" s="10" t="s">
        <v>481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4</v>
      </c>
      <c r="K3" s="10" t="s">
        <v>5</v>
      </c>
      <c r="L3" s="10" t="s">
        <v>6</v>
      </c>
      <c r="M3" s="10" t="s">
        <v>7</v>
      </c>
      <c r="N3" s="10" t="s">
        <v>4</v>
      </c>
      <c r="O3" s="10" t="s">
        <v>5</v>
      </c>
      <c r="P3" s="10" t="s">
        <v>6</v>
      </c>
      <c r="Q3" s="10" t="s">
        <v>7</v>
      </c>
      <c r="R3" s="10" t="s">
        <v>4</v>
      </c>
      <c r="S3" s="10" t="s">
        <v>5</v>
      </c>
      <c r="T3" s="10" t="s">
        <v>6</v>
      </c>
      <c r="U3" s="10" t="s">
        <v>7</v>
      </c>
      <c r="V3" s="10" t="s">
        <v>4</v>
      </c>
      <c r="W3" s="10" t="s">
        <v>5</v>
      </c>
      <c r="X3" s="10" t="s">
        <v>6</v>
      </c>
      <c r="Y3" s="10" t="s">
        <v>7</v>
      </c>
      <c r="Z3" s="10" t="s">
        <v>4</v>
      </c>
      <c r="AA3" s="10" t="s">
        <v>5</v>
      </c>
      <c r="AB3" s="10" t="s">
        <v>6</v>
      </c>
      <c r="AC3" s="10" t="s">
        <v>7</v>
      </c>
      <c r="AD3" s="10" t="s">
        <v>4</v>
      </c>
      <c r="AE3" s="10" t="s">
        <v>5</v>
      </c>
      <c r="AF3" s="10" t="s">
        <v>6</v>
      </c>
      <c r="AG3" s="10" t="s">
        <v>7</v>
      </c>
      <c r="AH3" s="10" t="s">
        <v>4</v>
      </c>
      <c r="AI3" s="10" t="s">
        <v>5</v>
      </c>
      <c r="AJ3" s="10" t="s">
        <v>6</v>
      </c>
      <c r="AK3" s="10" t="s">
        <v>7</v>
      </c>
      <c r="AL3" s="10" t="s">
        <v>4</v>
      </c>
      <c r="AM3" s="10" t="s">
        <v>5</v>
      </c>
      <c r="AN3" s="10" t="s">
        <v>6</v>
      </c>
      <c r="AO3" s="10" t="s">
        <v>7</v>
      </c>
      <c r="AP3" s="10" t="s">
        <v>4</v>
      </c>
      <c r="AQ3" s="10" t="s">
        <v>5</v>
      </c>
      <c r="AR3" s="10" t="s">
        <v>6</v>
      </c>
      <c r="AS3" s="10" t="s">
        <v>7</v>
      </c>
      <c r="AT3" s="10" t="s">
        <v>4</v>
      </c>
      <c r="AU3" s="10" t="s">
        <v>5</v>
      </c>
      <c r="AV3" s="10" t="s">
        <v>6</v>
      </c>
      <c r="AW3" s="10" t="s">
        <v>7</v>
      </c>
      <c r="AX3" s="10" t="s">
        <v>4</v>
      </c>
      <c r="AY3" s="10" t="s">
        <v>5</v>
      </c>
      <c r="AZ3" s="10" t="s">
        <v>6</v>
      </c>
      <c r="BA3" s="10" t="s">
        <v>7</v>
      </c>
    </row>
    <row r="4" spans="1:53" ht="15">
      <c r="A4" t="str">
        <f>'Monthly Data'!D3</f>
        <v>England</v>
      </c>
      <c r="B4" s="24">
        <f>('Monthly Data'!G3/31)/('Monthly Data'!$F3/100000)</f>
        <v>8.505946023584672</v>
      </c>
      <c r="C4" s="24">
        <f>('Monthly Data'!H3/31)/('Monthly Data'!$F3/100000)</f>
        <v>5.18312886102778</v>
      </c>
      <c r="D4" s="24">
        <f>('Monthly Data'!I3/31)/('Monthly Data'!$F3/100000)</f>
        <v>1.1559528045413714</v>
      </c>
      <c r="E4" s="24">
        <f>('Monthly Data'!J3/31)/('Monthly Data'!$F3/100000)</f>
        <v>14.845027689153824</v>
      </c>
      <c r="F4" s="24">
        <f>('Monthly Data'!K3/30)/('Monthly Data'!$F3/100000)</f>
        <v>8.476309632232761</v>
      </c>
      <c r="G4" s="24">
        <f>('Monthly Data'!L3/30)/('Monthly Data'!$F3/100000)</f>
        <v>5.150596590647741</v>
      </c>
      <c r="H4" s="24">
        <f>('Monthly Data'!M3/30)/('Monthly Data'!$F3/100000)</f>
        <v>1.1848250399413682</v>
      </c>
      <c r="I4" s="24">
        <f>('Monthly Data'!N3/30)/('Monthly Data'!$F3/100000)</f>
        <v>14.81173126282187</v>
      </c>
      <c r="J4" s="24">
        <f>('Monthly Data'!O3/31)/('Monthly Data'!$F3/100000)</f>
        <v>8.137964128293921</v>
      </c>
      <c r="K4" s="24">
        <f>('Monthly Data'!P3/31)/('Monthly Data'!$F3/100000)</f>
        <v>5.2194819111673905</v>
      </c>
      <c r="L4" s="24">
        <f>('Monthly Data'!Q3/31)/('Monthly Data'!$F3/100000)</f>
        <v>1.142598622857433</v>
      </c>
      <c r="M4" s="24">
        <f>('Monthly Data'!R3/31)/('Monthly Data'!$F3/100000)</f>
        <v>14.500044662318745</v>
      </c>
      <c r="N4" s="24">
        <f>('Monthly Data'!S3/31)/('Monthly Data'!$F3/100000)</f>
        <v>8.298436878195915</v>
      </c>
      <c r="O4" s="24">
        <f>('Monthly Data'!T3/31)/('Monthly Data'!$F3/100000)</f>
        <v>5.163394348094848</v>
      </c>
      <c r="P4" s="24">
        <f>('Monthly Data'!U3/31)/('Monthly Data'!$F3/100000)</f>
        <v>1.191489765800297</v>
      </c>
      <c r="Q4" s="24">
        <f>('Monthly Data'!V3/31)/('Monthly Data'!$F3/100000)</f>
        <v>14.65332099209106</v>
      </c>
      <c r="R4" s="24">
        <f>('Monthly Data'!W3/28)/('Monthly Data'!$F3/100000)</f>
        <v>8.518370181901336</v>
      </c>
      <c r="S4" s="24">
        <f>('Monthly Data'!X3/28)/('Monthly Data'!$F3/100000)</f>
        <v>5.568518886013666</v>
      </c>
      <c r="T4" s="24">
        <f>('Monthly Data'!Y3/28)/('Monthly Data'!$F3/100000)</f>
        <v>1.231178711721669</v>
      </c>
      <c r="U4" s="24">
        <f>('Monthly Data'!Z3/28)/('Monthly Data'!$F3/100000)</f>
        <v>15.318067779636673</v>
      </c>
      <c r="V4" s="24">
        <f>('Monthly Data'!AA3/31)/('Monthly Data'!$F3/100000)</f>
        <v>8.134848152567669</v>
      </c>
      <c r="W4" s="24">
        <f>('Monthly Data'!AB3/31)/('Monthly Data'!$F3/100000)</f>
        <v>5.511419160757937</v>
      </c>
      <c r="X4" s="24">
        <f>('Monthly Data'!AC3/31)/('Monthly Data'!$F3/100000)</f>
        <v>1.165078162025396</v>
      </c>
      <c r="Y4" s="24">
        <f>('Monthly Data'!AD3/31)/('Monthly Data'!$F3/100000)</f>
        <v>14.811345475351</v>
      </c>
      <c r="Z4" s="24">
        <f>('Monthly Data'!AE3/30)/('Monthly Data'!$F3/100000)</f>
        <v>7.420814895907122</v>
      </c>
      <c r="AA4" s="24">
        <f>('Monthly Data'!AF3/30)/('Monthly Data'!$F3/100000)</f>
        <v>5.1821817033268625</v>
      </c>
      <c r="AB4" s="24">
        <f>('Monthly Data'!AG3/30)/('Monthly Data'!$F3/100000)</f>
        <v>0.9621193303956113</v>
      </c>
      <c r="AC4" s="24">
        <f>('Monthly Data'!AH3/30)/('Monthly Data'!$F3/100000)</f>
        <v>13.565115929629597</v>
      </c>
      <c r="AD4" s="24">
        <f>('Monthly Data'!AI3/31)/('Monthly Data'!$F3/100000)</f>
        <v>7.358079917951908</v>
      </c>
      <c r="AE4" s="24">
        <f>('Monthly Data'!AJ3/31)/('Monthly Data'!$F3/100000)</f>
        <v>4.887630496321516</v>
      </c>
      <c r="AF4" s="24">
        <f>('Monthly Data'!AK3/31)/('Monthly Data'!$F3/100000)</f>
        <v>0.9752262124187362</v>
      </c>
      <c r="AG4" s="24">
        <f>('Monthly Data'!AL3/31)/('Monthly Data'!$F3/100000)</f>
        <v>13.220936626692161</v>
      </c>
      <c r="AH4" s="24">
        <f>('Monthly Data'!AM3/30)/('Monthly Data'!$F3/100000)</f>
        <v>7.530059521071563</v>
      </c>
      <c r="AI4" s="24">
        <f>('Monthly Data'!AN3/30)/('Monthly Data'!$F3/100000)</f>
        <v>5.150979905122001</v>
      </c>
      <c r="AJ4" s="24">
        <f>('Monthly Data'!AO3/30)/('Monthly Data'!$F3/100000)</f>
        <v>0.9681756990889382</v>
      </c>
      <c r="AK4" s="24">
        <f>('Monthly Data'!AP3/30)/('Monthly Data'!$F3/100000)</f>
        <v>13.649215125282504</v>
      </c>
      <c r="AL4" s="24">
        <f>('Monthly Data'!AQ3/31)/('Monthly Data'!$F3/100000)</f>
        <v>7.538732320176299</v>
      </c>
      <c r="AM4" s="24">
        <f>('Monthly Data'!AR3/31)/('Monthly Data'!$F3/100000)</f>
        <v>5.042613193753448</v>
      </c>
      <c r="AN4" s="24">
        <f>('Monthly Data'!AS3/31)/('Monthly Data'!$F3/100000)</f>
        <v>0.8983654778378453</v>
      </c>
      <c r="AO4" s="24">
        <f>('Monthly Data'!AT3/31)/('Monthly Data'!$F3/100000)</f>
        <v>13.479710991767593</v>
      </c>
      <c r="AP4" s="24">
        <f>('Monthly Data'!AU3/31)/('Monthly Data'!$F3/100000)</f>
        <v>7.436350260599437</v>
      </c>
      <c r="AQ4" s="24">
        <f>('Monthly Data'!AV3/31)/('Monthly Data'!$F3/100000)</f>
        <v>4.977326083298637</v>
      </c>
      <c r="AR4" s="24">
        <f>('Monthly Data'!AW3/31)/('Monthly Data'!$F3/100000)</f>
        <v>0.9453276834263626</v>
      </c>
      <c r="AS4" s="24">
        <f>('Monthly Data'!AX3/31)/('Monthly Data'!$F3/100000)</f>
        <v>13.359004027324438</v>
      </c>
      <c r="AT4" s="24">
        <f>('Monthly Data'!AY3/30)/('Monthly Data'!$F3/100000)</f>
        <v>7.290947952027427</v>
      </c>
      <c r="AU4" s="24">
        <f>('Monthly Data'!AZ3/30)/('Monthly Data'!$F3/100000)</f>
        <v>4.687706031529916</v>
      </c>
      <c r="AV4" s="24">
        <f>('Monthly Data'!BA3/30)/('Monthly Data'!$F3/100000)</f>
        <v>0.9238645458643435</v>
      </c>
      <c r="AW4" s="24">
        <f>('Monthly Data'!BB3/30)/('Monthly Data'!$F3/100000)</f>
        <v>12.902518529421686</v>
      </c>
      <c r="AX4" s="24">
        <f>('Monthly Data'!BC3/31)/('Monthly Data'!$F3/100000)</f>
        <v>7.207919563905843</v>
      </c>
      <c r="AY4" s="24">
        <f>('Monthly Data'!BD3/31)/('Monthly Data'!$F3/100000)</f>
        <v>4.456661377421521</v>
      </c>
      <c r="AZ4" s="24">
        <f>('Monthly Data'!BE3/31)/('Monthly Data'!$F3/100000)</f>
        <v>0.9543046611138991</v>
      </c>
      <c r="BA4" s="24">
        <f>('Monthly Data'!BF3/31)/('Monthly Data'!$F3/100000)</f>
        <v>12.618885602441264</v>
      </c>
    </row>
    <row r="5" spans="1:53" ht="15">
      <c r="A5" t="str">
        <f>'Monthly Data'!D4</f>
        <v>Barking &amp; Dagenham</v>
      </c>
      <c r="B5" s="24">
        <f>('Monthly Data'!G4/31)/('Monthly Data'!$F4/100000)</f>
        <v>7.668814231892458</v>
      </c>
      <c r="C5" s="24">
        <f>('Monthly Data'!H4/31)/('Monthly Data'!$F4/100000)</f>
        <v>1.6942729116971709</v>
      </c>
      <c r="D5" s="24">
        <f>('Monthly Data'!I4/31)/('Monthly Data'!$F4/100000)</f>
        <v>1.1815324252625008</v>
      </c>
      <c r="E5" s="24">
        <f>('Monthly Data'!J4/31)/('Monthly Data'!$F4/100000)</f>
        <v>10.544619568852129</v>
      </c>
      <c r="F5" s="24">
        <f>('Monthly Data'!K4/30)/('Monthly Data'!$F4/100000)</f>
        <v>2.8795208477309377</v>
      </c>
      <c r="G5" s="24">
        <f>('Monthly Data'!L4/30)/('Monthly Data'!$F4/100000)</f>
        <v>0.23036166781847497</v>
      </c>
      <c r="H5" s="24">
        <f>('Monthly Data'!M4/30)/('Monthly Data'!$F4/100000)</f>
        <v>1.0826998387468325</v>
      </c>
      <c r="I5" s="24">
        <f>('Monthly Data'!N4/30)/('Monthly Data'!$F4/100000)</f>
        <v>4.192582354296245</v>
      </c>
      <c r="J5" s="24">
        <f>('Monthly Data'!O4/31)/('Monthly Data'!$F4/100000)</f>
        <v>4.1019238914773615</v>
      </c>
      <c r="K5" s="24">
        <f>('Monthly Data'!P4/31)/('Monthly Data'!$F4/100000)</f>
        <v>0.9808948436141517</v>
      </c>
      <c r="L5" s="24">
        <f>('Monthly Data'!Q4/31)/('Monthly Data'!$F4/100000)</f>
        <v>0.9363087143589628</v>
      </c>
      <c r="M5" s="24">
        <f>('Monthly Data'!R4/31)/('Monthly Data'!$F4/100000)</f>
        <v>6.019127449450475</v>
      </c>
      <c r="N5" s="24">
        <f>('Monthly Data'!S4/31)/('Monthly Data'!$F4/100000)</f>
        <v>4.458612925518871</v>
      </c>
      <c r="O5" s="24">
        <f>('Monthly Data'!T4/31)/('Monthly Data'!$F4/100000)</f>
        <v>1.449049200793633</v>
      </c>
      <c r="P5" s="24">
        <f>('Monthly Data'!U4/31)/('Monthly Data'!$F4/100000)</f>
        <v>0.8025503265933969</v>
      </c>
      <c r="Q5" s="24">
        <f>('Monthly Data'!V4/31)/('Monthly Data'!$F4/100000)</f>
        <v>6.710212452905901</v>
      </c>
      <c r="R5" s="24">
        <f>('Monthly Data'!W4/28)/('Monthly Data'!$F4/100000)</f>
        <v>4.837595024187975</v>
      </c>
      <c r="S5" s="24">
        <f>('Monthly Data'!X4/28)/('Monthly Data'!$F4/100000)</f>
        <v>0.6664033961891598</v>
      </c>
      <c r="T5" s="24">
        <f>('Monthly Data'!Y4/28)/('Monthly Data'!$F4/100000)</f>
        <v>0.691085003455425</v>
      </c>
      <c r="U5" s="24">
        <f>('Monthly Data'!Z4/28)/('Monthly Data'!$F4/100000)</f>
        <v>6.19508342383256</v>
      </c>
      <c r="V5" s="24">
        <f>('Monthly Data'!AA4/31)/('Monthly Data'!$F4/100000)</f>
        <v>5.7293176092917495</v>
      </c>
      <c r="W5" s="24">
        <f>('Monthly Data'!AB4/31)/('Monthly Data'!$F4/100000)</f>
        <v>0.6242058095726419</v>
      </c>
      <c r="X5" s="24">
        <f>('Monthly Data'!AC4/31)/('Monthly Data'!$F4/100000)</f>
        <v>0.691085003455425</v>
      </c>
      <c r="Y5" s="24">
        <f>('Monthly Data'!AD4/31)/('Monthly Data'!$F4/100000)</f>
        <v>7.044608422319816</v>
      </c>
      <c r="Z5" s="24">
        <f>('Monthly Data'!AE4/30)/('Monthly Data'!$F4/100000)</f>
        <v>3.1098825155494123</v>
      </c>
      <c r="AA5" s="24">
        <f>('Monthly Data'!AF4/30)/('Monthly Data'!$F4/100000)</f>
        <v>0.5759041695461875</v>
      </c>
      <c r="AB5" s="24">
        <f>('Monthly Data'!AG4/30)/('Monthly Data'!$F4/100000)</f>
        <v>0.691085003455425</v>
      </c>
      <c r="AC5" s="24">
        <f>('Monthly Data'!AH4/30)/('Monthly Data'!$F4/100000)</f>
        <v>4.376871688551025</v>
      </c>
      <c r="AD5" s="24">
        <f>('Monthly Data'!AI4/31)/('Monthly Data'!$F4/100000)</f>
        <v>1.89491049334552</v>
      </c>
      <c r="AE5" s="24">
        <f>('Monthly Data'!AJ4/31)/('Monthly Data'!$F4/100000)</f>
        <v>1.003187908241746</v>
      </c>
      <c r="AF5" s="24">
        <f>('Monthly Data'!AK4/31)/('Monthly Data'!$F4/100000)</f>
        <v>0.7356711327106137</v>
      </c>
      <c r="AG5" s="24">
        <f>('Monthly Data'!AL4/31)/('Monthly Data'!$F4/100000)</f>
        <v>3.6337695342978797</v>
      </c>
      <c r="AH5" s="24">
        <f>('Monthly Data'!AM4/30)/('Monthly Data'!$F4/100000)</f>
        <v>2.5570145127850727</v>
      </c>
      <c r="AI5" s="24">
        <f>('Monthly Data'!AN4/30)/('Monthly Data'!$F4/100000)</f>
        <v>0.2073255010366275</v>
      </c>
      <c r="AJ5" s="24">
        <f>('Monthly Data'!AO4/30)/('Monthly Data'!$F4/100000)</f>
        <v>0.8523381709283575</v>
      </c>
      <c r="AK5" s="24">
        <f>('Monthly Data'!AP4/30)/('Monthly Data'!$F4/100000)</f>
        <v>3.6166781847500573</v>
      </c>
      <c r="AL5" s="24">
        <f>('Monthly Data'!AQ4/31)/('Monthly Data'!$F4/100000)</f>
        <v>3.3885458233943417</v>
      </c>
      <c r="AM5" s="24">
        <f>('Monthly Data'!AR4/31)/('Monthly Data'!$F4/100000)</f>
        <v>0.8248433912209912</v>
      </c>
      <c r="AN5" s="24">
        <f>('Monthly Data'!AS4/31)/('Monthly Data'!$F4/100000)</f>
        <v>0.691085003455425</v>
      </c>
      <c r="AO5" s="24">
        <f>('Monthly Data'!AT4/31)/('Monthly Data'!$F4/100000)</f>
        <v>4.904474218070758</v>
      </c>
      <c r="AP5" s="24">
        <f>('Monthly Data'!AU4/31)/('Monthly Data'!$F4/100000)</f>
        <v>4.235682279242927</v>
      </c>
      <c r="AQ5" s="24">
        <f>('Monthly Data'!AV4/31)/('Monthly Data'!$F4/100000)</f>
        <v>1.1592393606349065</v>
      </c>
      <c r="AR5" s="24">
        <f>('Monthly Data'!AW4/31)/('Monthly Data'!$F4/100000)</f>
        <v>0.7356711327106137</v>
      </c>
      <c r="AS5" s="24">
        <f>('Monthly Data'!AX4/31)/('Monthly Data'!$F4/100000)</f>
        <v>6.1305927725884475</v>
      </c>
      <c r="AT5" s="24">
        <f>('Monthly Data'!AY4/30)/('Monthly Data'!$F4/100000)</f>
        <v>3.8700760193503796</v>
      </c>
      <c r="AU5" s="24">
        <f>('Monthly Data'!AZ4/30)/('Monthly Data'!$F4/100000)</f>
        <v>0.322506334945865</v>
      </c>
      <c r="AV5" s="24">
        <f>('Monthly Data'!BA4/30)/('Monthly Data'!$F4/100000)</f>
        <v>0.8984105044920525</v>
      </c>
      <c r="AW5" s="24">
        <f>('Monthly Data'!BB4/30)/('Monthly Data'!$F4/100000)</f>
        <v>5.090992858788297</v>
      </c>
      <c r="AX5" s="24">
        <f>('Monthly Data'!BC4/31)/('Monthly Data'!$F4/100000)</f>
        <v>3.143322112490804</v>
      </c>
      <c r="AY5" s="24">
        <f>('Monthly Data'!BD4/31)/('Monthly Data'!$F4/100000)</f>
        <v>0.08917225851037741</v>
      </c>
      <c r="AZ5" s="24">
        <f>('Monthly Data'!BE4/31)/('Monthly Data'!$F4/100000)</f>
        <v>0</v>
      </c>
      <c r="BA5" s="24">
        <f>('Monthly Data'!BF4/31)/('Monthly Data'!$F4/100000)</f>
        <v>3.2324943710011818</v>
      </c>
    </row>
    <row r="6" spans="1:53" ht="15">
      <c r="A6" t="str">
        <f>'Monthly Data'!D5</f>
        <v>Barnet</v>
      </c>
      <c r="B6" s="24">
        <f>('Monthly Data'!G5/31)/('Monthly Data'!$F5/100000)</f>
        <v>3.2945334744237296</v>
      </c>
      <c r="C6" s="24">
        <f>('Monthly Data'!H5/31)/('Monthly Data'!$F5/100000)</f>
        <v>4.93089116039578</v>
      </c>
      <c r="D6" s="24">
        <f>('Monthly Data'!I5/31)/('Monthly Data'!$F5/100000)</f>
        <v>0.7199973818277025</v>
      </c>
      <c r="E6" s="24">
        <f>('Monthly Data'!J5/31)/('Monthly Data'!$F5/100000)</f>
        <v>8.945422016647212</v>
      </c>
      <c r="F6" s="24">
        <f>('Monthly Data'!K5/30)/('Monthly Data'!$F5/100000)</f>
        <v>2.6941720211926503</v>
      </c>
      <c r="G6" s="24">
        <f>('Monthly Data'!L5/30)/('Monthly Data'!$F5/100000)</f>
        <v>3.9905309435238423</v>
      </c>
      <c r="H6" s="24">
        <f>('Monthly Data'!M5/30)/('Monthly Data'!$F5/100000)</f>
        <v>0.5072708826513358</v>
      </c>
      <c r="I6" s="24">
        <f>('Monthly Data'!N5/30)/('Monthly Data'!$F5/100000)</f>
        <v>7.191973847367827</v>
      </c>
      <c r="J6" s="24">
        <f>('Monthly Data'!O5/31)/('Monthly Data'!$F5/100000)</f>
        <v>2.378173170279381</v>
      </c>
      <c r="K6" s="24">
        <f>('Monthly Data'!P5/31)/('Monthly Data'!$F5/100000)</f>
        <v>4.494529110803234</v>
      </c>
      <c r="L6" s="24">
        <f>('Monthly Data'!Q5/31)/('Monthly Data'!$F5/100000)</f>
        <v>0.15272671735739143</v>
      </c>
      <c r="M6" s="24">
        <f>('Monthly Data'!R5/31)/('Monthly Data'!$F5/100000)</f>
        <v>7.025428998440006</v>
      </c>
      <c r="N6" s="24">
        <f>('Monthly Data'!S5/31)/('Monthly Data'!$F5/100000)</f>
        <v>3.349078730622798</v>
      </c>
      <c r="O6" s="24">
        <f>('Monthly Data'!T5/31)/('Monthly Data'!$F5/100000)</f>
        <v>4.210893778568078</v>
      </c>
      <c r="P6" s="24">
        <f>('Monthly Data'!U5/31)/('Monthly Data'!$F5/100000)</f>
        <v>0.5781797157101247</v>
      </c>
      <c r="Q6" s="24">
        <f>('Monthly Data'!V5/31)/('Monthly Data'!$F5/100000)</f>
        <v>8.138152224901</v>
      </c>
      <c r="R6" s="24">
        <f>('Monthly Data'!W5/28)/('Monthly Data'!$F5/100000)</f>
        <v>5.640369099956519</v>
      </c>
      <c r="S6" s="24">
        <f>('Monthly Data'!X5/28)/('Monthly Data'!$F5/100000)</f>
        <v>6.630755108942462</v>
      </c>
      <c r="T6" s="24">
        <f>('Monthly Data'!Y5/28)/('Monthly Data'!$F5/100000)</f>
        <v>0.954152374510846</v>
      </c>
      <c r="U6" s="24">
        <f>('Monthly Data'!Z5/28)/('Monthly Data'!$F5/100000)</f>
        <v>13.225276583409826</v>
      </c>
      <c r="V6" s="24">
        <f>('Monthly Data'!AA5/31)/('Monthly Data'!$F5/100000)</f>
        <v>5.814524310820689</v>
      </c>
      <c r="W6" s="24">
        <f>('Monthly Data'!AB5/31)/('Monthly Data'!$F5/100000)</f>
        <v>8.39996945465653</v>
      </c>
      <c r="X6" s="24">
        <f>('Monthly Data'!AC5/31)/('Monthly Data'!$F5/100000)</f>
        <v>0.9490874578637897</v>
      </c>
      <c r="Y6" s="24">
        <f>('Monthly Data'!AD5/31)/('Monthly Data'!$F5/100000)</f>
        <v>15.163581223341007</v>
      </c>
      <c r="Z6" s="24">
        <f>('Monthly Data'!AE5/30)/('Monthly Data'!$F5/100000)</f>
        <v>7.2032465336489695</v>
      </c>
      <c r="AA6" s="24">
        <f>('Monthly Data'!AF5/30)/('Monthly Data'!$F5/100000)</f>
        <v>8.105061436140232</v>
      </c>
      <c r="AB6" s="24">
        <f>('Monthly Data'!AG5/30)/('Monthly Data'!$F5/100000)</f>
        <v>0.9694510201781085</v>
      </c>
      <c r="AC6" s="24">
        <f>('Monthly Data'!AH5/30)/('Monthly Data'!$F5/100000)</f>
        <v>16.27775898996731</v>
      </c>
      <c r="AD6" s="24">
        <f>('Monthly Data'!AI5/31)/('Monthly Data'!$F5/100000)</f>
        <v>5.050890724033731</v>
      </c>
      <c r="AE6" s="24">
        <f>('Monthly Data'!AJ5/31)/('Monthly Data'!$F5/100000)</f>
        <v>6.327249719091931</v>
      </c>
      <c r="AF6" s="24">
        <f>('Monthly Data'!AK5/31)/('Monthly Data'!$F5/100000)</f>
        <v>0.7854516892665846</v>
      </c>
      <c r="AG6" s="24">
        <f>('Monthly Data'!AL5/31)/('Monthly Data'!$F5/100000)</f>
        <v>12.163592132392246</v>
      </c>
      <c r="AH6" s="24">
        <f>('Monthly Data'!AM5/30)/('Monthly Data'!$F5/100000)</f>
        <v>4.396347649644911</v>
      </c>
      <c r="AI6" s="24">
        <f>('Monthly Data'!AN5/30)/('Monthly Data'!$F5/100000)</f>
        <v>6.943974749182731</v>
      </c>
      <c r="AJ6" s="24">
        <f>('Monthly Data'!AO5/30)/('Monthly Data'!$F5/100000)</f>
        <v>1.1723593732386428</v>
      </c>
      <c r="AK6" s="24">
        <f>('Monthly Data'!AP5/30)/('Monthly Data'!$F5/100000)</f>
        <v>12.512681772066284</v>
      </c>
      <c r="AL6" s="24">
        <f>('Monthly Data'!AQ5/31)/('Monthly Data'!$F5/100000)</f>
        <v>3.578168806658885</v>
      </c>
      <c r="AM6" s="24">
        <f>('Monthly Data'!AR5/31)/('Monthly Data'!$F5/100000)</f>
        <v>6.698157461245596</v>
      </c>
      <c r="AN6" s="24">
        <f>('Monthly Data'!AS5/31)/('Monthly Data'!$F5/100000)</f>
        <v>0.7309064330675161</v>
      </c>
      <c r="AO6" s="24">
        <f>('Monthly Data'!AT5/31)/('Monthly Data'!$F5/100000)</f>
        <v>11.007232700971997</v>
      </c>
      <c r="AP6" s="24">
        <f>('Monthly Data'!AU5/31)/('Monthly Data'!$F5/100000)</f>
        <v>5.389071312467955</v>
      </c>
      <c r="AQ6" s="24">
        <f>('Monthly Data'!AV5/31)/('Monthly Data'!$F5/100000)</f>
        <v>4.952709262875408</v>
      </c>
      <c r="AR6" s="24">
        <f>('Monthly Data'!AW5/31)/('Monthly Data'!$F5/100000)</f>
        <v>0.03272715371944102</v>
      </c>
      <c r="AS6" s="24">
        <f>('Monthly Data'!AX5/31)/('Monthly Data'!$F5/100000)</f>
        <v>10.374507729062804</v>
      </c>
      <c r="AT6" s="24">
        <f>('Monthly Data'!AY5/30)/('Monthly Data'!$F5/100000)</f>
        <v>4.576710630143164</v>
      </c>
      <c r="AU6" s="24">
        <f>('Monthly Data'!AZ5/30)/('Monthly Data'!$F5/100000)</f>
        <v>3.9341675121181376</v>
      </c>
      <c r="AV6" s="24">
        <f>('Monthly Data'!BA5/30)/('Monthly Data'!$F5/100000)</f>
        <v>0.19163566677939353</v>
      </c>
      <c r="AW6" s="24">
        <f>('Monthly Data'!BB5/30)/('Monthly Data'!$F5/100000)</f>
        <v>8.702513809040695</v>
      </c>
      <c r="AX6" s="24">
        <f>('Monthly Data'!BC5/31)/('Monthly Data'!$F5/100000)</f>
        <v>4.865436852956899</v>
      </c>
      <c r="AY6" s="24">
        <f>('Monthly Data'!BD5/31)/('Monthly Data'!$F5/100000)</f>
        <v>3.196352013265406</v>
      </c>
      <c r="AZ6" s="24">
        <f>('Monthly Data'!BE5/31)/('Monthly Data'!$F5/100000)</f>
        <v>0.31636248595459654</v>
      </c>
      <c r="BA6" s="24">
        <f>('Monthly Data'!BF5/31)/('Monthly Data'!$F5/100000)</f>
        <v>8.378151352176902</v>
      </c>
    </row>
    <row r="7" spans="1:53" ht="15">
      <c r="A7" t="str">
        <f>'Monthly Data'!D6</f>
        <v>Barnsley</v>
      </c>
      <c r="B7" s="24">
        <f>('Monthly Data'!G6/31)/('Monthly Data'!$F6/100000)</f>
        <v>1.6348130919877304</v>
      </c>
      <c r="C7" s="24">
        <f>('Monthly Data'!H6/31)/('Monthly Data'!$F6/100000)</f>
        <v>0.13482994573094684</v>
      </c>
      <c r="D7" s="24">
        <f>('Monthly Data'!I6/31)/('Monthly Data'!$F6/100000)</f>
        <v>0</v>
      </c>
      <c r="E7" s="24">
        <f>('Monthly Data'!J6/31)/('Monthly Data'!$F6/100000)</f>
        <v>1.7696430377186774</v>
      </c>
      <c r="F7" s="24">
        <f>('Monthly Data'!K6/30)/('Monthly Data'!$F6/100000)</f>
        <v>3.4134447927551377</v>
      </c>
      <c r="G7" s="24">
        <f>('Monthly Data'!L6/30)/('Monthly Data'!$F6/100000)</f>
        <v>0.5921281783350749</v>
      </c>
      <c r="H7" s="24">
        <f>('Monthly Data'!M6/30)/('Monthly Data'!$F6/100000)</f>
        <v>0.08707767328456983</v>
      </c>
      <c r="I7" s="24">
        <f>('Monthly Data'!N6/30)/('Monthly Data'!$F6/100000)</f>
        <v>4.092650644374782</v>
      </c>
      <c r="J7" s="24">
        <f>('Monthly Data'!O6/31)/('Monthly Data'!$F6/100000)</f>
        <v>3.8763609397647216</v>
      </c>
      <c r="K7" s="24">
        <f>('Monthly Data'!P6/31)/('Monthly Data'!$F6/100000)</f>
        <v>1.6179593487713622</v>
      </c>
      <c r="L7" s="24">
        <f>('Monthly Data'!Q6/31)/('Monthly Data'!$F6/100000)</f>
        <v>0.7921259311693127</v>
      </c>
      <c r="M7" s="24">
        <f>('Monthly Data'!R6/31)/('Monthly Data'!$F6/100000)</f>
        <v>6.286446219705398</v>
      </c>
      <c r="N7" s="24">
        <f>('Monthly Data'!S6/31)/('Monthly Data'!$F6/100000)</f>
        <v>3.0505275221626724</v>
      </c>
      <c r="O7" s="24">
        <f>('Monthly Data'!T6/31)/('Monthly Data'!$F6/100000)</f>
        <v>0.943809620116628</v>
      </c>
      <c r="P7" s="24">
        <f>('Monthly Data'!U6/31)/('Monthly Data'!$F6/100000)</f>
        <v>0.20224491859642027</v>
      </c>
      <c r="Q7" s="24">
        <f>('Monthly Data'!V6/31)/('Monthly Data'!$F6/100000)</f>
        <v>4.196582060875721</v>
      </c>
      <c r="R7" s="24">
        <f>('Monthly Data'!W6/28)/('Monthly Data'!$F6/100000)</f>
        <v>1.7353336318853563</v>
      </c>
      <c r="S7" s="24">
        <f>('Monthly Data'!X6/28)/('Monthly Data'!$F6/100000)</f>
        <v>0.522466039707419</v>
      </c>
      <c r="T7" s="24">
        <f>('Monthly Data'!Y6/28)/('Monthly Data'!$F6/100000)</f>
        <v>0.41050903119868637</v>
      </c>
      <c r="U7" s="24">
        <f>('Monthly Data'!Z6/28)/('Monthly Data'!$F6/100000)</f>
        <v>2.668308702791461</v>
      </c>
      <c r="V7" s="24">
        <f>('Monthly Data'!AA6/31)/('Monthly Data'!$F6/100000)</f>
        <v>2.325816563858833</v>
      </c>
      <c r="W7" s="24">
        <f>('Monthly Data'!AB6/31)/('Monthly Data'!$F6/100000)</f>
        <v>0.10112245929821014</v>
      </c>
      <c r="X7" s="24">
        <f>('Monthly Data'!AC6/31)/('Monthly Data'!$F6/100000)</f>
        <v>0</v>
      </c>
      <c r="Y7" s="24">
        <f>('Monthly Data'!AD6/31)/('Monthly Data'!$F6/100000)</f>
        <v>2.4269390231570434</v>
      </c>
      <c r="Z7" s="24">
        <f>('Monthly Data'!AE6/30)/('Monthly Data'!$F6/100000)</f>
        <v>1.567398119122257</v>
      </c>
      <c r="AA7" s="24">
        <f>('Monthly Data'!AF6/30)/('Monthly Data'!$F6/100000)</f>
        <v>0.2612330198537095</v>
      </c>
      <c r="AB7" s="24">
        <f>('Monthly Data'!AG6/30)/('Monthly Data'!$F6/100000)</f>
        <v>0.034831069313827935</v>
      </c>
      <c r="AC7" s="24">
        <f>('Monthly Data'!AH6/30)/('Monthly Data'!$F6/100000)</f>
        <v>1.8634622082897947</v>
      </c>
      <c r="AD7" s="24">
        <f>('Monthly Data'!AI6/31)/('Monthly Data'!$F6/100000)</f>
        <v>0.8089796743856811</v>
      </c>
      <c r="AE7" s="24">
        <f>('Monthly Data'!AJ6/31)/('Monthly Data'!$F6/100000)</f>
        <v>0.06741497286547342</v>
      </c>
      <c r="AF7" s="24">
        <f>('Monthly Data'!AK6/31)/('Monthly Data'!$F6/100000)</f>
        <v>0</v>
      </c>
      <c r="AG7" s="24">
        <f>('Monthly Data'!AL6/31)/('Monthly Data'!$F6/100000)</f>
        <v>0.8763946472511546</v>
      </c>
      <c r="AH7" s="24">
        <f>('Monthly Data'!AM6/30)/('Monthly Data'!$F6/100000)</f>
        <v>1.2887495646116336</v>
      </c>
      <c r="AI7" s="24">
        <f>('Monthly Data'!AN6/30)/('Monthly Data'!$F6/100000)</f>
        <v>0.15673981191222572</v>
      </c>
      <c r="AJ7" s="24">
        <f>('Monthly Data'!AO6/30)/('Monthly Data'!$F6/100000)</f>
        <v>0.2612330198537095</v>
      </c>
      <c r="AK7" s="24">
        <f>('Monthly Data'!AP6/30)/('Monthly Data'!$F6/100000)</f>
        <v>1.7067223963775688</v>
      </c>
      <c r="AL7" s="24">
        <f>('Monthly Data'!AQ6/31)/('Monthly Data'!$F6/100000)</f>
        <v>1.0617858226312065</v>
      </c>
      <c r="AM7" s="24">
        <f>('Monthly Data'!AR6/31)/('Monthly Data'!$F6/100000)</f>
        <v>0.3876360939764722</v>
      </c>
      <c r="AN7" s="24">
        <f>('Monthly Data'!AS6/31)/('Monthly Data'!$F6/100000)</f>
        <v>0.6067347557892608</v>
      </c>
      <c r="AO7" s="24">
        <f>('Monthly Data'!AT6/31)/('Monthly Data'!$F6/100000)</f>
        <v>2.0561566723969396</v>
      </c>
      <c r="AP7" s="24">
        <f>('Monthly Data'!AU6/31)/('Monthly Data'!$F6/100000)</f>
        <v>0.25280614824552533</v>
      </c>
      <c r="AQ7" s="24">
        <f>('Monthly Data'!AV6/31)/('Monthly Data'!$F6/100000)</f>
        <v>0.21909866181278864</v>
      </c>
      <c r="AR7" s="24">
        <f>('Monthly Data'!AW6/31)/('Monthly Data'!$F6/100000)</f>
        <v>0</v>
      </c>
      <c r="AS7" s="24">
        <f>('Monthly Data'!AX6/31)/('Monthly Data'!$F6/100000)</f>
        <v>0.471904810058314</v>
      </c>
      <c r="AT7" s="24">
        <f>('Monthly Data'!AY6/30)/('Monthly Data'!$F6/100000)</f>
        <v>0.7140369209334727</v>
      </c>
      <c r="AU7" s="24">
        <f>('Monthly Data'!AZ6/30)/('Monthly Data'!$F6/100000)</f>
        <v>0.4353883664228492</v>
      </c>
      <c r="AV7" s="24">
        <f>('Monthly Data'!BA6/30)/('Monthly Data'!$F6/100000)</f>
        <v>0.17415534656913967</v>
      </c>
      <c r="AW7" s="24">
        <f>('Monthly Data'!BB6/30)/('Monthly Data'!$F6/100000)</f>
        <v>1.3235806339254614</v>
      </c>
      <c r="AX7" s="24">
        <f>('Monthly Data'!BC6/31)/('Monthly Data'!$F6/100000)</f>
        <v>5.140391680992348</v>
      </c>
      <c r="AY7" s="24">
        <f>('Monthly Data'!BD6/31)/('Monthly Data'!$F6/100000)</f>
        <v>0.20224491859642027</v>
      </c>
      <c r="AZ7" s="24">
        <f>('Monthly Data'!BE6/31)/('Monthly Data'!$F6/100000)</f>
        <v>0.5561735261401557</v>
      </c>
      <c r="BA7" s="24">
        <f>('Monthly Data'!BF6/31)/('Monthly Data'!$F6/100000)</f>
        <v>5.898810125728925</v>
      </c>
    </row>
    <row r="8" spans="1:53" ht="15">
      <c r="A8" t="str">
        <f>'Monthly Data'!D7</f>
        <v>Bath &amp; North East Somerset UA</v>
      </c>
      <c r="B8" s="24">
        <f>('Monthly Data'!G7/31)/('Monthly Data'!$F7/100000)</f>
        <v>2.874899589904029</v>
      </c>
      <c r="C8" s="24">
        <f>('Monthly Data'!H7/31)/('Monthly Data'!$F7/100000)</f>
        <v>2.8960385574768526</v>
      </c>
      <c r="D8" s="24">
        <f>('Monthly Data'!I7/31)/('Monthly Data'!$F7/100000)</f>
        <v>0</v>
      </c>
      <c r="E8" s="24">
        <f>('Monthly Data'!J7/31)/('Monthly Data'!$F7/100000)</f>
        <v>5.770938147380882</v>
      </c>
      <c r="F8" s="24">
        <f>('Monthly Data'!K7/30)/('Monthly Data'!$F7/100000)</f>
        <v>2.5120139799038883</v>
      </c>
      <c r="G8" s="24">
        <f>('Monthly Data'!L7/30)/('Monthly Data'!$F7/100000)</f>
        <v>3.9755351681957185</v>
      </c>
      <c r="H8" s="24">
        <f>('Monthly Data'!M7/30)/('Monthly Data'!$F7/100000)</f>
        <v>0</v>
      </c>
      <c r="I8" s="24">
        <f>('Monthly Data'!N7/30)/('Monthly Data'!$F7/100000)</f>
        <v>6.487549148099607</v>
      </c>
      <c r="J8" s="24">
        <f>('Monthly Data'!O7/31)/('Monthly Data'!$F7/100000)</f>
        <v>3.339956876506151</v>
      </c>
      <c r="K8" s="24">
        <f>('Monthly Data'!P7/31)/('Monthly Data'!$F7/100000)</f>
        <v>4.96765737961358</v>
      </c>
      <c r="L8" s="24">
        <f>('Monthly Data'!Q7/31)/('Monthly Data'!$F7/100000)</f>
        <v>0.10569483786411871</v>
      </c>
      <c r="M8" s="24">
        <f>('Monthly Data'!R7/31)/('Monthly Data'!$F7/100000)</f>
        <v>8.41330909398385</v>
      </c>
      <c r="N8" s="24">
        <f>('Monthly Data'!S7/31)/('Monthly Data'!$F7/100000)</f>
        <v>3.065150298059443</v>
      </c>
      <c r="O8" s="24">
        <f>('Monthly Data'!T7/31)/('Monthly Data'!$F7/100000)</f>
        <v>4.016403838836511</v>
      </c>
      <c r="P8" s="24">
        <f>('Monthly Data'!U7/31)/('Monthly Data'!$F7/100000)</f>
        <v>0.2959455460195324</v>
      </c>
      <c r="Q8" s="24">
        <f>('Monthly Data'!V7/31)/('Monthly Data'!$F7/100000)</f>
        <v>7.377499682915486</v>
      </c>
      <c r="R8" s="24">
        <f>('Monthly Data'!W7/28)/('Monthly Data'!$F7/100000)</f>
        <v>4.610559820258379</v>
      </c>
      <c r="S8" s="24">
        <f>('Monthly Data'!X7/28)/('Monthly Data'!$F7/100000)</f>
        <v>4.91480996068152</v>
      </c>
      <c r="T8" s="24">
        <f>('Monthly Data'!Y7/28)/('Monthly Data'!$F7/100000)</f>
        <v>0.655307994757536</v>
      </c>
      <c r="U8" s="24">
        <f>('Monthly Data'!Z7/28)/('Monthly Data'!$F7/100000)</f>
        <v>10.180677775697434</v>
      </c>
      <c r="V8" s="24">
        <f>('Monthly Data'!AA7/31)/('Monthly Data'!$F7/100000)</f>
        <v>5.284741893205935</v>
      </c>
      <c r="W8" s="24">
        <f>('Monthly Data'!AB7/31)/('Monthly Data'!$F7/100000)</f>
        <v>10.358094110683634</v>
      </c>
      <c r="X8" s="24">
        <f>('Monthly Data'!AC7/31)/('Monthly Data'!$F7/100000)</f>
        <v>0.04227793514564748</v>
      </c>
      <c r="Y8" s="24">
        <f>('Monthly Data'!AD7/31)/('Monthly Data'!$F7/100000)</f>
        <v>15.685113939035217</v>
      </c>
      <c r="Z8" s="24">
        <f>('Monthly Data'!AE7/30)/('Monthly Data'!$F7/100000)</f>
        <v>5.2861511577107905</v>
      </c>
      <c r="AA8" s="24">
        <f>('Monthly Data'!AF7/30)/('Monthly Data'!$F7/100000)</f>
        <v>7.951070336391437</v>
      </c>
      <c r="AB8" s="24">
        <f>('Monthly Data'!AG7/30)/('Monthly Data'!$F7/100000)</f>
        <v>0.9174311926605504</v>
      </c>
      <c r="AC8" s="24">
        <f>('Monthly Data'!AH7/30)/('Monthly Data'!$F7/100000)</f>
        <v>14.154652686762779</v>
      </c>
      <c r="AD8" s="24">
        <f>('Monthly Data'!AI7/31)/('Monthly Data'!$F7/100000)</f>
        <v>5.284741893205935</v>
      </c>
      <c r="AE8" s="24">
        <f>('Monthly Data'!AJ7/31)/('Monthly Data'!$F7/100000)</f>
        <v>5.4749926013613495</v>
      </c>
      <c r="AF8" s="24">
        <f>('Monthly Data'!AK7/31)/('Monthly Data'!$F7/100000)</f>
        <v>0.04227793514564748</v>
      </c>
      <c r="AG8" s="24">
        <f>('Monthly Data'!AL7/31)/('Monthly Data'!$F7/100000)</f>
        <v>10.802012429712933</v>
      </c>
      <c r="AH8" s="24">
        <f>('Monthly Data'!AM7/30)/('Monthly Data'!$F7/100000)</f>
        <v>3.494975972040192</v>
      </c>
      <c r="AI8" s="24">
        <f>('Monthly Data'!AN7/30)/('Monthly Data'!$F7/100000)</f>
        <v>6.8807339449541285</v>
      </c>
      <c r="AJ8" s="24">
        <f>('Monthly Data'!AO7/30)/('Monthly Data'!$F7/100000)</f>
        <v>0.0655307994757536</v>
      </c>
      <c r="AK8" s="24">
        <f>('Monthly Data'!AP7/30)/('Monthly Data'!$F7/100000)</f>
        <v>10.441240716470075</v>
      </c>
      <c r="AL8" s="24">
        <f>('Monthly Data'!AQ7/31)/('Monthly Data'!$F7/100000)</f>
        <v>5.9189109203906485</v>
      </c>
      <c r="AM8" s="24">
        <f>('Monthly Data'!AR7/31)/('Monthly Data'!$F7/100000)</f>
        <v>7.5677503910709</v>
      </c>
      <c r="AN8" s="24">
        <f>('Monthly Data'!AS7/31)/('Monthly Data'!$F7/100000)</f>
        <v>0.40164038388365114</v>
      </c>
      <c r="AO8" s="24">
        <f>('Monthly Data'!AT7/31)/('Monthly Data'!$F7/100000)</f>
        <v>13.8883016953452</v>
      </c>
      <c r="AP8" s="24">
        <f>('Monthly Data'!AU7/31)/('Monthly Data'!$F7/100000)</f>
        <v>5.221324990487465</v>
      </c>
      <c r="AQ8" s="24">
        <f>('Monthly Data'!AV7/31)/('Monthly Data'!$F7/100000)</f>
        <v>7.800279034371961</v>
      </c>
      <c r="AR8" s="24">
        <f>('Monthly Data'!AW7/31)/('Monthly Data'!$F7/100000)</f>
        <v>0</v>
      </c>
      <c r="AS8" s="24">
        <f>('Monthly Data'!AX7/31)/('Monthly Data'!$F7/100000)</f>
        <v>13.021604024859426</v>
      </c>
      <c r="AT8" s="24">
        <f>('Monthly Data'!AY7/30)/('Monthly Data'!$F7/100000)</f>
        <v>7.579729139362167</v>
      </c>
      <c r="AU8" s="24">
        <f>('Monthly Data'!AZ7/30)/('Monthly Data'!$F7/100000)</f>
        <v>3.058103975535168</v>
      </c>
      <c r="AV8" s="24">
        <f>('Monthly Data'!BA7/30)/('Monthly Data'!$F7/100000)</f>
        <v>0</v>
      </c>
      <c r="AW8" s="24">
        <f>('Monthly Data'!BB7/30)/('Monthly Data'!$F7/100000)</f>
        <v>10.637833114897335</v>
      </c>
      <c r="AX8" s="24">
        <f>('Monthly Data'!BC7/31)/('Monthly Data'!$F7/100000)</f>
        <v>7.631167293789371</v>
      </c>
      <c r="AY8" s="24">
        <f>('Monthly Data'!BD7/31)/('Monthly Data'!$F7/100000)</f>
        <v>4.587155963302752</v>
      </c>
      <c r="AZ8" s="24">
        <f>('Monthly Data'!BE7/31)/('Monthly Data'!$F7/100000)</f>
        <v>0.42277935145647483</v>
      </c>
      <c r="BA8" s="24">
        <f>('Monthly Data'!BF7/31)/('Monthly Data'!$F7/100000)</f>
        <v>12.641102608548598</v>
      </c>
    </row>
    <row r="9" spans="1:53" ht="15">
      <c r="A9" t="str">
        <f>'Monthly Data'!D8</f>
        <v>Bedford</v>
      </c>
      <c r="B9" s="24">
        <f>('Monthly Data'!G8/31)/('Monthly Data'!$F8/100000)</f>
        <v>5.033349036721133</v>
      </c>
      <c r="C9" s="24">
        <f>('Monthly Data'!H8/31)/('Monthly Data'!$F8/100000)</f>
        <v>0.5454861025017976</v>
      </c>
      <c r="D9" s="24">
        <f>('Monthly Data'!I8/31)/('Monthly Data'!$F8/100000)</f>
        <v>4.289504351491409</v>
      </c>
      <c r="E9" s="24">
        <f>('Monthly Data'!J8/31)/('Monthly Data'!$F8/100000)</f>
        <v>9.86833949071434</v>
      </c>
      <c r="F9" s="24">
        <f>('Monthly Data'!K8/30)/('Monthly Data'!$F8/100000)</f>
        <v>7.045862157314886</v>
      </c>
      <c r="G9" s="24">
        <f>('Monthly Data'!L8/30)/('Monthly Data'!$F8/100000)</f>
        <v>0.153727901614143</v>
      </c>
      <c r="H9" s="24">
        <f>('Monthly Data'!M8/30)/('Monthly Data'!$F8/100000)</f>
        <v>4.227517294388932</v>
      </c>
      <c r="I9" s="24">
        <f>('Monthly Data'!N8/30)/('Monthly Data'!$F8/100000)</f>
        <v>11.427107353317961</v>
      </c>
      <c r="J9" s="24">
        <f>('Monthly Data'!O8/31)/('Monthly Data'!$F8/100000)</f>
        <v>4.611837048424289</v>
      </c>
      <c r="K9" s="24">
        <f>('Monthly Data'!P8/31)/('Monthly Data'!$F8/100000)</f>
        <v>0.34712751977387124</v>
      </c>
      <c r="L9" s="24">
        <f>('Monthly Data'!Q8/31)/('Monthly Data'!$F8/100000)</f>
        <v>3.000173563759887</v>
      </c>
      <c r="M9" s="24">
        <f>('Monthly Data'!R8/31)/('Monthly Data'!$F8/100000)</f>
        <v>7.959138131958048</v>
      </c>
      <c r="N9" s="24">
        <f>('Monthly Data'!S8/31)/('Monthly Data'!$F8/100000)</f>
        <v>5.55404031638194</v>
      </c>
      <c r="O9" s="24">
        <f>('Monthly Data'!T8/31)/('Monthly Data'!$F8/100000)</f>
        <v>0</v>
      </c>
      <c r="P9" s="24">
        <f>('Monthly Data'!U8/31)/('Monthly Data'!$F8/100000)</f>
        <v>1.3389204334135034</v>
      </c>
      <c r="Q9" s="24">
        <f>('Monthly Data'!V8/31)/('Monthly Data'!$F8/100000)</f>
        <v>6.892960749795442</v>
      </c>
      <c r="R9" s="24">
        <f>('Monthly Data'!W8/28)/('Monthly Data'!$F8/100000)</f>
        <v>6.643241462611178</v>
      </c>
      <c r="S9" s="24">
        <f>('Monthly Data'!X8/28)/('Monthly Data'!$F8/100000)</f>
        <v>0.466673987042934</v>
      </c>
      <c r="T9" s="24">
        <f>('Monthly Data'!Y8/28)/('Monthly Data'!$F8/100000)</f>
        <v>1.0157022070934447</v>
      </c>
      <c r="U9" s="24">
        <f>('Monthly Data'!Z8/28)/('Monthly Data'!$F8/100000)</f>
        <v>8.125617656747558</v>
      </c>
      <c r="V9" s="24">
        <f>('Monthly Data'!AA8/31)/('Monthly Data'!$F8/100000)</f>
        <v>6.694602167067516</v>
      </c>
      <c r="W9" s="24">
        <f>('Monthly Data'!AB8/31)/('Monthly Data'!$F8/100000)</f>
        <v>0.07438446852297241</v>
      </c>
      <c r="X9" s="24">
        <f>('Monthly Data'!AC8/31)/('Monthly Data'!$F8/100000)</f>
        <v>2.2067392328481814</v>
      </c>
      <c r="Y9" s="24">
        <f>('Monthly Data'!AD8/31)/('Monthly Data'!$F8/100000)</f>
        <v>8.975725868438671</v>
      </c>
      <c r="Z9" s="24">
        <f>('Monthly Data'!AE8/30)/('Monthly Data'!$F8/100000)</f>
        <v>4.278759928260313</v>
      </c>
      <c r="AA9" s="24">
        <f>('Monthly Data'!AF8/30)/('Monthly Data'!$F8/100000)</f>
        <v>0</v>
      </c>
      <c r="AB9" s="24">
        <f>('Monthly Data'!AG8/30)/('Monthly Data'!$F8/100000)</f>
        <v>0.8455034588777864</v>
      </c>
      <c r="AC9" s="24">
        <f>('Monthly Data'!AH8/30)/('Monthly Data'!$F8/100000)</f>
        <v>5.124263387138099</v>
      </c>
      <c r="AD9" s="24">
        <f>('Monthly Data'!AI8/31)/('Monthly Data'!$F8/100000)</f>
        <v>3.768813071830602</v>
      </c>
      <c r="AE9" s="24">
        <f>('Monthly Data'!AJ8/31)/('Monthly Data'!$F8/100000)</f>
        <v>0.32233269693288047</v>
      </c>
      <c r="AF9" s="24">
        <f>('Monthly Data'!AK8/31)/('Monthly Data'!$F8/100000)</f>
        <v>0.39671716545585284</v>
      </c>
      <c r="AG9" s="24">
        <f>('Monthly Data'!AL8/31)/('Monthly Data'!$F8/100000)</f>
        <v>4.4878629342193355</v>
      </c>
      <c r="AH9" s="24">
        <f>('Monthly Data'!AM8/30)/('Monthly Data'!$F8/100000)</f>
        <v>4.586215731488599</v>
      </c>
      <c r="AI9" s="24">
        <f>('Monthly Data'!AN8/30)/('Monthly Data'!$F8/100000)</f>
        <v>0.28183448629259544</v>
      </c>
      <c r="AJ9" s="24">
        <f>('Monthly Data'!AO8/30)/('Monthly Data'!$F8/100000)</f>
        <v>0.4355623879067384</v>
      </c>
      <c r="AK9" s="24">
        <f>('Monthly Data'!AP8/30)/('Monthly Data'!$F8/100000)</f>
        <v>5.303612605687933</v>
      </c>
      <c r="AL9" s="24">
        <f>('Monthly Data'!AQ8/31)/('Monthly Data'!$F8/100000)</f>
        <v>4.512657757060326</v>
      </c>
      <c r="AM9" s="24">
        <f>('Monthly Data'!AR8/31)/('Monthly Data'!$F8/100000)</f>
        <v>0</v>
      </c>
      <c r="AN9" s="24">
        <f>('Monthly Data'!AS8/31)/('Monthly Data'!$F8/100000)</f>
        <v>0.9669980907986413</v>
      </c>
      <c r="AO9" s="24">
        <f>('Monthly Data'!AT8/31)/('Monthly Data'!$F8/100000)</f>
        <v>5.479655847858967</v>
      </c>
      <c r="AP9" s="24">
        <f>('Monthly Data'!AU8/31)/('Monthly Data'!$F8/100000)</f>
        <v>8.30626565173192</v>
      </c>
      <c r="AQ9" s="24">
        <f>('Monthly Data'!AV8/31)/('Monthly Data'!$F8/100000)</f>
        <v>0.024794822840990802</v>
      </c>
      <c r="AR9" s="24">
        <f>('Monthly Data'!AW8/31)/('Monthly Data'!$F8/100000)</f>
        <v>0.9422032679576505</v>
      </c>
      <c r="AS9" s="24">
        <f>('Monthly Data'!AX8/31)/('Monthly Data'!$F8/100000)</f>
        <v>9.27326374253056</v>
      </c>
      <c r="AT9" s="24">
        <f>('Monthly Data'!AY8/30)/('Monthly Data'!$F8/100000)</f>
        <v>10.248526774276199</v>
      </c>
      <c r="AU9" s="24">
        <f>('Monthly Data'!AZ8/30)/('Monthly Data'!$F8/100000)</f>
        <v>0</v>
      </c>
      <c r="AV9" s="24">
        <f>('Monthly Data'!BA8/30)/('Monthly Data'!$F8/100000)</f>
        <v>0.7430181911350244</v>
      </c>
      <c r="AW9" s="24">
        <f>('Monthly Data'!BB8/30)/('Monthly Data'!$F8/100000)</f>
        <v>10.991544965411224</v>
      </c>
      <c r="AX9" s="24">
        <f>('Monthly Data'!BC8/31)/('Monthly Data'!$F8/100000)</f>
        <v>8.455034588777863</v>
      </c>
      <c r="AY9" s="24">
        <f>('Monthly Data'!BD8/31)/('Monthly Data'!$F8/100000)</f>
        <v>0.09917929136396321</v>
      </c>
      <c r="AZ9" s="24">
        <f>('Monthly Data'!BE8/31)/('Monthly Data'!$F8/100000)</f>
        <v>1.2149463192085492</v>
      </c>
      <c r="BA9" s="24">
        <f>('Monthly Data'!BF8/31)/('Monthly Data'!$F8/100000)</f>
        <v>9.769160199350376</v>
      </c>
    </row>
    <row r="10" spans="1:53" ht="15">
      <c r="A10" t="str">
        <f>'Monthly Data'!D9</f>
        <v>Bexley</v>
      </c>
      <c r="B10" s="24">
        <f>('Monthly Data'!G9/31)/('Monthly Data'!$F9/100000)</f>
        <v>1.764514415911466</v>
      </c>
      <c r="C10" s="24">
        <f>('Monthly Data'!H9/31)/('Monthly Data'!$F9/100000)</f>
        <v>2.6039436040635224</v>
      </c>
      <c r="D10" s="24">
        <f>('Monthly Data'!I9/31)/('Monthly Data'!$F9/100000)</f>
        <v>0.49680502972264573</v>
      </c>
      <c r="E10" s="24">
        <f>('Monthly Data'!J9/31)/('Monthly Data'!$F9/100000)</f>
        <v>4.865263049697634</v>
      </c>
      <c r="F10" s="24">
        <f>('Monthly Data'!K9/30)/('Monthly Data'!$F9/100000)</f>
        <v>4.708798017348204</v>
      </c>
      <c r="G10" s="24">
        <f>('Monthly Data'!L9/30)/('Monthly Data'!$F9/100000)</f>
        <v>1.5223933439546822</v>
      </c>
      <c r="H10" s="24">
        <f>('Monthly Data'!M9/30)/('Monthly Data'!$F9/100000)</f>
        <v>0.9205169056470172</v>
      </c>
      <c r="I10" s="24">
        <f>('Monthly Data'!N9/30)/('Monthly Data'!$F9/100000)</f>
        <v>7.151708266949902</v>
      </c>
      <c r="J10" s="24">
        <f>('Monthly Data'!O9/31)/('Monthly Data'!$F9/100000)</f>
        <v>1.5589399208538195</v>
      </c>
      <c r="K10" s="24">
        <f>('Monthly Data'!P9/31)/('Monthly Data'!$F9/100000)</f>
        <v>3.289191920922344</v>
      </c>
      <c r="L10" s="24">
        <f>('Monthly Data'!Q9/31)/('Monthly Data'!$F9/100000)</f>
        <v>0.5310674455655868</v>
      </c>
      <c r="M10" s="24">
        <f>('Monthly Data'!R9/31)/('Monthly Data'!$F9/100000)</f>
        <v>5.37919928734175</v>
      </c>
      <c r="N10" s="24">
        <f>('Monthly Data'!S9/31)/('Monthly Data'!$F9/100000)</f>
        <v>1.9358264951261712</v>
      </c>
      <c r="O10" s="24">
        <f>('Monthly Data'!T9/31)/('Monthly Data'!$F9/100000)</f>
        <v>4.659688554639987</v>
      </c>
      <c r="P10" s="24">
        <f>('Monthly Data'!U9/31)/('Monthly Data'!$F9/100000)</f>
        <v>0.5310674455655868</v>
      </c>
      <c r="Q10" s="24">
        <f>('Monthly Data'!V9/31)/('Monthly Data'!$F9/100000)</f>
        <v>7.126582495331746</v>
      </c>
      <c r="R10" s="24">
        <f>('Monthly Data'!W9/28)/('Monthly Data'!$F9/100000)</f>
        <v>3.888172369319475</v>
      </c>
      <c r="S10" s="24">
        <f>('Monthly Data'!X9/28)/('Monthly Data'!$F9/100000)</f>
        <v>4.115772703133298</v>
      </c>
      <c r="T10" s="24">
        <f>('Monthly Data'!Y9/28)/('Monthly Data'!$F9/100000)</f>
        <v>0.3793338896897049</v>
      </c>
      <c r="U10" s="24">
        <f>('Monthly Data'!Z9/28)/('Monthly Data'!$F9/100000)</f>
        <v>8.383278962142478</v>
      </c>
      <c r="V10" s="24">
        <f>('Monthly Data'!AA9/31)/('Monthly Data'!$F9/100000)</f>
        <v>3.2377982971579327</v>
      </c>
      <c r="W10" s="24">
        <f>('Monthly Data'!AB9/31)/('Monthly Data'!$F9/100000)</f>
        <v>6.235759683415278</v>
      </c>
      <c r="X10" s="24">
        <f>('Monthly Data'!AC9/31)/('Monthly Data'!$F9/100000)</f>
        <v>0</v>
      </c>
      <c r="Y10" s="24">
        <f>('Monthly Data'!AD9/31)/('Monthly Data'!$F9/100000)</f>
        <v>9.473557980573212</v>
      </c>
      <c r="Z10" s="24">
        <f>('Monthly Data'!AE9/30)/('Monthly Data'!$F9/100000)</f>
        <v>1.6286068330677996</v>
      </c>
      <c r="AA10" s="24">
        <f>('Monthly Data'!AF9/30)/('Monthly Data'!$F9/100000)</f>
        <v>5.487696937511064</v>
      </c>
      <c r="AB10" s="24">
        <f>('Monthly Data'!AG9/30)/('Monthly Data'!$F9/100000)</f>
        <v>0</v>
      </c>
      <c r="AC10" s="24">
        <f>('Monthly Data'!AH9/30)/('Monthly Data'!$F9/100000)</f>
        <v>7.116303770578864</v>
      </c>
      <c r="AD10" s="24">
        <f>('Monthly Data'!AI9/31)/('Monthly Data'!$F9/100000)</f>
        <v>2.2099258218697</v>
      </c>
      <c r="AE10" s="24">
        <f>('Monthly Data'!AJ9/31)/('Monthly Data'!$F9/100000)</f>
        <v>4.3855892278964586</v>
      </c>
      <c r="AF10" s="24">
        <f>('Monthly Data'!AK9/31)/('Monthly Data'!$F9/100000)</f>
        <v>0</v>
      </c>
      <c r="AG10" s="24">
        <f>('Monthly Data'!AL9/31)/('Monthly Data'!$F9/100000)</f>
        <v>6.595515049766159</v>
      </c>
      <c r="AH10" s="24">
        <f>('Monthly Data'!AM9/30)/('Monthly Data'!$F9/100000)</f>
        <v>3.841387856257745</v>
      </c>
      <c r="AI10" s="24">
        <f>('Monthly Data'!AN9/30)/('Monthly Data'!$F9/100000)</f>
        <v>1.292264117542928</v>
      </c>
      <c r="AJ10" s="24">
        <f>('Monthly Data'!AO9/30)/('Monthly Data'!$F9/100000)</f>
        <v>0</v>
      </c>
      <c r="AK10" s="24">
        <f>('Monthly Data'!AP9/30)/('Monthly Data'!$F9/100000)</f>
        <v>5.1336519738006725</v>
      </c>
      <c r="AL10" s="24">
        <f>('Monthly Data'!AQ9/31)/('Monthly Data'!$F9/100000)</f>
        <v>2.6039436040635224</v>
      </c>
      <c r="AM10" s="24">
        <f>('Monthly Data'!AR9/31)/('Monthly Data'!$F9/100000)</f>
        <v>1.353365425796173</v>
      </c>
      <c r="AN10" s="24">
        <f>('Monthly Data'!AS9/31)/('Monthly Data'!$F9/100000)</f>
        <v>0.1199184554502938</v>
      </c>
      <c r="AO10" s="24">
        <f>('Monthly Data'!AT9/31)/('Monthly Data'!$F9/100000)</f>
        <v>4.077227485309989</v>
      </c>
      <c r="AP10" s="24">
        <f>('Monthly Data'!AU9/31)/('Monthly Data'!$F9/100000)</f>
        <v>3.0150925941788156</v>
      </c>
      <c r="AQ10" s="24">
        <f>('Monthly Data'!AV9/31)/('Monthly Data'!$F9/100000)</f>
        <v>4.060096277388519</v>
      </c>
      <c r="AR10" s="24">
        <f>('Monthly Data'!AW9/31)/('Monthly Data'!$F9/100000)</f>
        <v>0.5310674455655868</v>
      </c>
      <c r="AS10" s="24">
        <f>('Monthly Data'!AX9/31)/('Monthly Data'!$F9/100000)</f>
        <v>7.606256317132921</v>
      </c>
      <c r="AT10" s="24">
        <f>('Monthly Data'!AY9/30)/('Monthly Data'!$F9/100000)</f>
        <v>5.151354221986192</v>
      </c>
      <c r="AU10" s="24">
        <f>('Monthly Data'!AZ9/30)/('Monthly Data'!$F9/100000)</f>
        <v>2.4606124977872192</v>
      </c>
      <c r="AV10" s="24">
        <f>('Monthly Data'!BA9/30)/('Monthly Data'!$F9/100000)</f>
        <v>0.5310674455655868</v>
      </c>
      <c r="AW10" s="24">
        <f>('Monthly Data'!BB9/30)/('Monthly Data'!$F9/100000)</f>
        <v>8.143034165338998</v>
      </c>
      <c r="AX10" s="24">
        <f>('Monthly Data'!BC9/31)/('Monthly Data'!$F9/100000)</f>
        <v>4.6082949308755765</v>
      </c>
      <c r="AY10" s="24">
        <f>('Monthly Data'!BD9/31)/('Monthly Data'!$F9/100000)</f>
        <v>2.3469754852414644</v>
      </c>
      <c r="AZ10" s="24">
        <f>('Monthly Data'!BE9/31)/('Monthly Data'!$F9/100000)</f>
        <v>0.49680502972264573</v>
      </c>
      <c r="BA10" s="24">
        <f>('Monthly Data'!BF9/31)/('Monthly Data'!$F9/100000)</f>
        <v>7.452075445839687</v>
      </c>
    </row>
    <row r="11" spans="1:53" ht="15">
      <c r="A11" t="str">
        <f>'Monthly Data'!D10</f>
        <v>Birmingham</v>
      </c>
      <c r="B11" s="24">
        <f>('Monthly Data'!G10/31)/('Monthly Data'!$F10/100000)</f>
        <v>7.478792775116856</v>
      </c>
      <c r="C11" s="24">
        <f>('Monthly Data'!H10/31)/('Monthly Data'!$F10/100000)</f>
        <v>9.779367918902803</v>
      </c>
      <c r="D11" s="24">
        <f>('Monthly Data'!I10/31)/('Monthly Data'!$F10/100000)</f>
        <v>1.1233577625175526</v>
      </c>
      <c r="E11" s="24">
        <f>('Monthly Data'!J10/31)/('Monthly Data'!$F10/100000)</f>
        <v>18.38151845653721</v>
      </c>
      <c r="F11" s="24">
        <f>('Monthly Data'!K10/30)/('Monthly Data'!$F10/100000)</f>
        <v>8.149473265752334</v>
      </c>
      <c r="G11" s="24">
        <f>('Monthly Data'!L10/30)/('Monthly Data'!$F10/100000)</f>
        <v>10.089445438282647</v>
      </c>
      <c r="H11" s="24">
        <f>('Monthly Data'!M10/30)/('Monthly Data'!$F10/100000)</f>
        <v>1.586165772212284</v>
      </c>
      <c r="I11" s="24">
        <f>('Monthly Data'!N10/30)/('Monthly Data'!$F10/100000)</f>
        <v>19.825084476247266</v>
      </c>
      <c r="J11" s="24">
        <f>('Monthly Data'!O10/31)/('Monthly Data'!$F10/100000)</f>
        <v>7.798103371996846</v>
      </c>
      <c r="K11" s="24">
        <f>('Monthly Data'!P10/31)/('Monthly Data'!$F10/100000)</f>
        <v>13.965029718968204</v>
      </c>
      <c r="L11" s="24">
        <f>('Monthly Data'!Q10/31)/('Monthly Data'!$F10/100000)</f>
        <v>0.7809644718872026</v>
      </c>
      <c r="M11" s="24">
        <f>('Monthly Data'!R10/31)/('Monthly Data'!$F10/100000)</f>
        <v>22.54409756285225</v>
      </c>
      <c r="N11" s="24">
        <f>('Monthly Data'!S10/31)/('Monthly Data'!$F10/100000)</f>
        <v>7.394156231365534</v>
      </c>
      <c r="O11" s="24">
        <f>('Monthly Data'!T10/31)/('Monthly Data'!$F10/100000)</f>
        <v>13.834227787716161</v>
      </c>
      <c r="P11" s="24">
        <f>('Monthly Data'!U10/31)/('Monthly Data'!$F10/100000)</f>
        <v>0.8732952468886452</v>
      </c>
      <c r="Q11" s="24">
        <f>('Monthly Data'!V10/31)/('Monthly Data'!$F10/100000)</f>
        <v>22.10167926597034</v>
      </c>
      <c r="R11" s="24">
        <f>('Monthly Data'!W10/28)/('Monthly Data'!$F10/100000)</f>
        <v>7.2450805008944545</v>
      </c>
      <c r="S11" s="24">
        <f>('Monthly Data'!X10/28)/('Monthly Data'!$F10/100000)</f>
        <v>13.949229065508135</v>
      </c>
      <c r="T11" s="24">
        <f>('Monthly Data'!Y10/28)/('Monthly Data'!$F10/100000)</f>
        <v>0.881676463071812</v>
      </c>
      <c r="U11" s="24">
        <f>('Monthly Data'!Z10/28)/('Monthly Data'!$F10/100000)</f>
        <v>22.075986029474404</v>
      </c>
      <c r="V11" s="24">
        <f>('Monthly Data'!AA10/31)/('Monthly Data'!$F10/100000)</f>
        <v>7.178717756362168</v>
      </c>
      <c r="W11" s="24">
        <f>('Monthly Data'!AB10/31)/('Monthly Data'!$F10/100000)</f>
        <v>12.033777675188029</v>
      </c>
      <c r="X11" s="24">
        <f>('Monthly Data'!AC10/31)/('Monthly Data'!$F10/100000)</f>
        <v>1.0694981437667108</v>
      </c>
      <c r="Y11" s="24">
        <f>('Monthly Data'!AD10/31)/('Monthly Data'!$F10/100000)</f>
        <v>20.281993575316907</v>
      </c>
      <c r="Z11" s="24">
        <f>('Monthly Data'!AE10/30)/('Monthly Data'!$F10/100000)</f>
        <v>7.473663287616776</v>
      </c>
      <c r="AA11" s="24">
        <f>('Monthly Data'!AF10/30)/('Monthly Data'!$F10/100000)</f>
        <v>10.999801232359372</v>
      </c>
      <c r="AB11" s="24">
        <f>('Monthly Data'!AG10/30)/('Monthly Data'!$F10/100000)</f>
        <v>0.934207910952097</v>
      </c>
      <c r="AC11" s="24">
        <f>('Monthly Data'!AH10/30)/('Monthly Data'!$F10/100000)</f>
        <v>19.407672430928244</v>
      </c>
      <c r="AD11" s="24">
        <f>('Monthly Data'!AI10/31)/('Monthly Data'!$F10/100000)</f>
        <v>7.9596822282493696</v>
      </c>
      <c r="AE11" s="24">
        <f>('Monthly Data'!AJ10/31)/('Monthly Data'!$F10/100000)</f>
        <v>10.210244868909536</v>
      </c>
      <c r="AF11" s="24">
        <f>('Monthly Data'!AK10/31)/('Monthly Data'!$F10/100000)</f>
        <v>1.3272548906457384</v>
      </c>
      <c r="AG11" s="24">
        <f>('Monthly Data'!AL10/31)/('Monthly Data'!$F10/100000)</f>
        <v>19.49718198780464</v>
      </c>
      <c r="AH11" s="24">
        <f>('Monthly Data'!AM10/30)/('Monthly Data'!$F10/100000)</f>
        <v>7.740011926058439</v>
      </c>
      <c r="AI11" s="24">
        <f>('Monthly Data'!AN10/30)/('Monthly Data'!$F10/100000)</f>
        <v>13.623534088650368</v>
      </c>
      <c r="AJ11" s="24">
        <f>('Monthly Data'!AO10/30)/('Monthly Data'!$F10/100000)</f>
        <v>1.3357185450208706</v>
      </c>
      <c r="AK11" s="24">
        <f>('Monthly Data'!AP10/30)/('Monthly Data'!$F10/100000)</f>
        <v>22.699264559729677</v>
      </c>
      <c r="AL11" s="24">
        <f>('Monthly Data'!AQ10/31)/('Monthly Data'!$F10/100000)</f>
        <v>6.897878315732779</v>
      </c>
      <c r="AM11" s="24">
        <f>('Monthly Data'!AR10/31)/('Monthly Data'!$F10/100000)</f>
        <v>12.47619597206994</v>
      </c>
      <c r="AN11" s="24">
        <f>('Monthly Data'!AS10/31)/('Monthly Data'!$F10/100000)</f>
        <v>0.9502375593898474</v>
      </c>
      <c r="AO11" s="24">
        <f>('Monthly Data'!AT10/31)/('Monthly Data'!$F10/100000)</f>
        <v>20.324311847192565</v>
      </c>
      <c r="AP11" s="24">
        <f>('Monthly Data'!AU10/31)/('Monthly Data'!$F10/100000)</f>
        <v>7.28643699386385</v>
      </c>
      <c r="AQ11" s="24">
        <f>('Monthly Data'!AV10/31)/('Monthly Data'!$F10/100000)</f>
        <v>10.887337218920116</v>
      </c>
      <c r="AR11" s="24">
        <f>('Monthly Data'!AW10/31)/('Monthly Data'!$F10/100000)</f>
        <v>0.865601015638525</v>
      </c>
      <c r="AS11" s="24">
        <f>('Monthly Data'!AX10/31)/('Monthly Data'!$F10/100000)</f>
        <v>19.039375228422493</v>
      </c>
      <c r="AT11" s="24">
        <f>('Monthly Data'!AY10/30)/('Monthly Data'!$F10/100000)</f>
        <v>6.638839196978732</v>
      </c>
      <c r="AU11" s="24">
        <f>('Monthly Data'!AZ10/30)/('Monthly Data'!$F10/100000)</f>
        <v>11.647783740806997</v>
      </c>
      <c r="AV11" s="24">
        <f>('Monthly Data'!BA10/30)/('Monthly Data'!$F10/100000)</f>
        <v>1.0097396143907773</v>
      </c>
      <c r="AW11" s="24">
        <f>('Monthly Data'!BB10/30)/('Monthly Data'!$F10/100000)</f>
        <v>19.296362552176507</v>
      </c>
      <c r="AX11" s="24">
        <f>('Monthly Data'!BC10/31)/('Monthly Data'!$F10/100000)</f>
        <v>6.428530209475446</v>
      </c>
      <c r="AY11" s="24">
        <f>('Monthly Data'!BD10/31)/('Monthly Data'!$F10/100000)</f>
        <v>12.168426722065131</v>
      </c>
      <c r="AZ11" s="24">
        <f>('Monthly Data'!BE10/31)/('Monthly Data'!$F10/100000)</f>
        <v>0.8002000500125032</v>
      </c>
      <c r="BA11" s="24">
        <f>('Monthly Data'!BF10/31)/('Monthly Data'!$F10/100000)</f>
        <v>19.39715698155308</v>
      </c>
    </row>
    <row r="12" spans="1:53" ht="15">
      <c r="A12" t="str">
        <f>'Monthly Data'!D11</f>
        <v>Blackburn With Darwen UA</v>
      </c>
      <c r="B12" s="24">
        <f>('Monthly Data'!G11/31)/('Monthly Data'!$F11/100000)</f>
        <v>3.4721191797489395</v>
      </c>
      <c r="C12" s="24">
        <f>('Monthly Data'!H11/31)/('Monthly Data'!$F11/100000)</f>
        <v>6.647476036442414</v>
      </c>
      <c r="D12" s="24">
        <f>('Monthly Data'!I11/31)/('Monthly Data'!$F11/100000)</f>
        <v>0.5638484138053833</v>
      </c>
      <c r="E12" s="24">
        <f>('Monthly Data'!J11/31)/('Monthly Data'!$F11/100000)</f>
        <v>10.683443629996736</v>
      </c>
      <c r="F12" s="24">
        <f>('Monthly Data'!K11/30)/('Monthly Data'!$F11/100000)</f>
        <v>4.1091689665746705</v>
      </c>
      <c r="G12" s="24">
        <f>('Monthly Data'!L11/30)/('Monthly Data'!$F11/100000)</f>
        <v>6.838393130941429</v>
      </c>
      <c r="H12" s="24">
        <f>('Monthly Data'!M11/30)/('Monthly Data'!$F11/100000)</f>
        <v>0</v>
      </c>
      <c r="I12" s="24">
        <f>('Monthly Data'!N11/30)/('Monthly Data'!$F11/100000)</f>
        <v>10.9475620975161</v>
      </c>
      <c r="J12" s="24">
        <f>('Monthly Data'!O11/31)/('Monthly Data'!$F11/100000)</f>
        <v>5.57913167344274</v>
      </c>
      <c r="K12" s="24">
        <f>('Monthly Data'!P11/31)/('Monthly Data'!$F11/100000)</f>
        <v>7.508086773303262</v>
      </c>
      <c r="L12" s="24">
        <f>('Monthly Data'!Q11/31)/('Monthly Data'!$F11/100000)</f>
        <v>0</v>
      </c>
      <c r="M12" s="24">
        <f>('Monthly Data'!R11/31)/('Monthly Data'!$F11/100000)</f>
        <v>13.087218446746002</v>
      </c>
      <c r="N12" s="24">
        <f>('Monthly Data'!S11/31)/('Monthly Data'!$F11/100000)</f>
        <v>9.021574620886133</v>
      </c>
      <c r="O12" s="24">
        <f>('Monthly Data'!T11/31)/('Monthly Data'!$F11/100000)</f>
        <v>8.339021277858564</v>
      </c>
      <c r="P12" s="24">
        <f>('Monthly Data'!U11/31)/('Monthly Data'!$F11/100000)</f>
        <v>0</v>
      </c>
      <c r="Q12" s="24">
        <f>('Monthly Data'!V11/31)/('Monthly Data'!$F11/100000)</f>
        <v>17.360595898744695</v>
      </c>
      <c r="R12" s="24">
        <f>('Monthly Data'!W11/28)/('Monthly Data'!$F11/100000)</f>
        <v>3.2527270337757916</v>
      </c>
      <c r="S12" s="24">
        <f>('Monthly Data'!X11/28)/('Monthly Data'!$F11/100000)</f>
        <v>7.03114732553555</v>
      </c>
      <c r="T12" s="24">
        <f>('Monthly Data'!Y11/28)/('Monthly Data'!$F11/100000)</f>
        <v>0</v>
      </c>
      <c r="U12" s="24">
        <f>('Monthly Data'!Z11/28)/('Monthly Data'!$F11/100000)</f>
        <v>10.283874359311342</v>
      </c>
      <c r="V12" s="24">
        <f>('Monthly Data'!AA11/31)/('Monthly Data'!$F11/100000)</f>
        <v>4.5107873104430665</v>
      </c>
      <c r="W12" s="24">
        <f>('Monthly Data'!AB11/31)/('Monthly Data'!$F11/100000)</f>
        <v>8.902869691663946</v>
      </c>
      <c r="X12" s="24">
        <f>('Monthly Data'!AC11/31)/('Monthly Data'!$F11/100000)</f>
        <v>0</v>
      </c>
      <c r="Y12" s="24">
        <f>('Monthly Data'!AD11/31)/('Monthly Data'!$F11/100000)</f>
        <v>13.413657002107012</v>
      </c>
      <c r="Z12" s="24">
        <f>('Monthly Data'!AE11/30)/('Monthly Data'!$F11/100000)</f>
        <v>1.1959521619135236</v>
      </c>
      <c r="AA12" s="24">
        <f>('Monthly Data'!AF11/30)/('Monthly Data'!$F11/100000)</f>
        <v>6.7157313707451705</v>
      </c>
      <c r="AB12" s="24">
        <f>('Monthly Data'!AG11/30)/('Monthly Data'!$F11/100000)</f>
        <v>0</v>
      </c>
      <c r="AC12" s="24">
        <f>('Monthly Data'!AH11/30)/('Monthly Data'!$F11/100000)</f>
        <v>7.911683532658693</v>
      </c>
      <c r="AD12" s="24">
        <f>('Monthly Data'!AI11/31)/('Monthly Data'!$F11/100000)</f>
        <v>2.730213372110277</v>
      </c>
      <c r="AE12" s="24">
        <f>('Monthly Data'!AJ11/31)/('Monthly Data'!$F11/100000)</f>
        <v>7.122295753331158</v>
      </c>
      <c r="AF12" s="24">
        <f>('Monthly Data'!AK11/31)/('Monthly Data'!$F11/100000)</f>
        <v>0</v>
      </c>
      <c r="AG12" s="24">
        <f>('Monthly Data'!AL11/31)/('Monthly Data'!$F11/100000)</f>
        <v>9.852509125441435</v>
      </c>
      <c r="AH12" s="24">
        <f>('Monthly Data'!AM11/30)/('Monthly Data'!$F11/100000)</f>
        <v>3.5571910456915057</v>
      </c>
      <c r="AI12" s="24">
        <f>('Monthly Data'!AN11/30)/('Monthly Data'!$F11/100000)</f>
        <v>6.194418889911071</v>
      </c>
      <c r="AJ12" s="24">
        <f>('Monthly Data'!AO11/30)/('Monthly Data'!$F11/100000)</f>
        <v>0.7973014412756824</v>
      </c>
      <c r="AK12" s="24">
        <f>('Monthly Data'!AP11/30)/('Monthly Data'!$F11/100000)</f>
        <v>10.548911376878259</v>
      </c>
      <c r="AL12" s="24">
        <f>('Monthly Data'!AQ11/31)/('Monthly Data'!$F11/100000)</f>
        <v>1.7212214737216962</v>
      </c>
      <c r="AM12" s="24">
        <f>('Monthly Data'!AR11/31)/('Monthly Data'!$F11/100000)</f>
        <v>5.133988188859543</v>
      </c>
      <c r="AN12" s="24">
        <f>('Monthly Data'!AS11/31)/('Monthly Data'!$F11/100000)</f>
        <v>1.216725524527406</v>
      </c>
      <c r="AO12" s="24">
        <f>('Monthly Data'!AT11/31)/('Monthly Data'!$F11/100000)</f>
        <v>8.071935187108645</v>
      </c>
      <c r="AP12" s="24">
        <f>('Monthly Data'!AU11/31)/('Monthly Data'!$F11/100000)</f>
        <v>3.5314716443600322</v>
      </c>
      <c r="AQ12" s="24">
        <f>('Monthly Data'!AV11/31)/('Monthly Data'!$F11/100000)</f>
        <v>5.964922693414844</v>
      </c>
      <c r="AR12" s="24">
        <f>('Monthly Data'!AW11/31)/('Monthly Data'!$F11/100000)</f>
        <v>0.7419058076386622</v>
      </c>
      <c r="AS12" s="24">
        <f>('Monthly Data'!AX11/31)/('Monthly Data'!$F11/100000)</f>
        <v>10.238300145413538</v>
      </c>
      <c r="AT12" s="24">
        <f>('Monthly Data'!AY11/30)/('Monthly Data'!$F11/100000)</f>
        <v>2.1465808034345293</v>
      </c>
      <c r="AU12" s="24">
        <f>('Monthly Data'!AZ11/30)/('Monthly Data'!$F11/100000)</f>
        <v>4.63048144740877</v>
      </c>
      <c r="AV12" s="24">
        <f>('Monthly Data'!BA11/30)/('Monthly Data'!$F11/100000)</f>
        <v>2.790555044464888</v>
      </c>
      <c r="AW12" s="24">
        <f>('Monthly Data'!BB11/30)/('Monthly Data'!$F11/100000)</f>
        <v>9.567617295308189</v>
      </c>
      <c r="AX12" s="24">
        <f>('Monthly Data'!BC11/31)/('Monthly Data'!$F11/100000)</f>
        <v>5.282369350387275</v>
      </c>
      <c r="AY12" s="24">
        <f>('Monthly Data'!BD11/31)/('Monthly Data'!$F11/100000)</f>
        <v>2.78956583672137</v>
      </c>
      <c r="AZ12" s="24">
        <f>('Monthly Data'!BE11/31)/('Monthly Data'!$F11/100000)</f>
        <v>1.6618690091106034</v>
      </c>
      <c r="BA12" s="24">
        <f>('Monthly Data'!BF11/31)/('Monthly Data'!$F11/100000)</f>
        <v>9.733804196219248</v>
      </c>
    </row>
    <row r="13" spans="1:53" ht="15">
      <c r="A13" t="str">
        <f>'Monthly Data'!D12</f>
        <v>Blackpool UA</v>
      </c>
      <c r="B13" s="24">
        <f>('Monthly Data'!G12/31)/('Monthly Data'!$F12/100000)</f>
        <v>5.133290555912034</v>
      </c>
      <c r="C13" s="24">
        <f>('Monthly Data'!H12/31)/('Monthly Data'!$F12/100000)</f>
        <v>5.891617569853585</v>
      </c>
      <c r="D13" s="24">
        <f>('Monthly Data'!I12/31)/('Monthly Data'!$F12/100000)</f>
        <v>2.9166423613136554</v>
      </c>
      <c r="E13" s="24">
        <f>('Monthly Data'!J12/31)/('Monthly Data'!$F12/100000)</f>
        <v>13.941550487079274</v>
      </c>
      <c r="F13" s="24">
        <f>('Monthly Data'!K12/30)/('Monthly Data'!$F12/100000)</f>
        <v>6.540084388185654</v>
      </c>
      <c r="G13" s="24">
        <f>('Monthly Data'!L12/30)/('Monthly Data'!$F12/100000)</f>
        <v>6.118143459915611</v>
      </c>
      <c r="H13" s="24">
        <f>('Monthly Data'!M12/30)/('Monthly Data'!$F12/100000)</f>
        <v>1.5370705244122964</v>
      </c>
      <c r="I13" s="24">
        <f>('Monthly Data'!N12/30)/('Monthly Data'!$F12/100000)</f>
        <v>14.19529837251356</v>
      </c>
      <c r="J13" s="24">
        <f>('Monthly Data'!O12/31)/('Monthly Data'!$F12/100000)</f>
        <v>6.124948958758677</v>
      </c>
      <c r="K13" s="24">
        <f>('Monthly Data'!P12/31)/('Monthly Data'!$F12/100000)</f>
        <v>3.4416379863501136</v>
      </c>
      <c r="L13" s="24">
        <f>('Monthly Data'!Q12/31)/('Monthly Data'!$F12/100000)</f>
        <v>1.9249839584670125</v>
      </c>
      <c r="M13" s="24">
        <f>('Monthly Data'!R12/31)/('Monthly Data'!$F12/100000)</f>
        <v>11.491570903575802</v>
      </c>
      <c r="N13" s="24">
        <f>('Monthly Data'!S12/31)/('Monthly Data'!$F12/100000)</f>
        <v>8.574928542262148</v>
      </c>
      <c r="O13" s="24">
        <f>('Monthly Data'!T12/31)/('Monthly Data'!$F12/100000)</f>
        <v>6.0666161115324035</v>
      </c>
      <c r="P13" s="24">
        <f>('Monthly Data'!U12/31)/('Monthly Data'!$F12/100000)</f>
        <v>4.374963541970484</v>
      </c>
      <c r="Q13" s="24">
        <f>('Monthly Data'!V12/31)/('Monthly Data'!$F12/100000)</f>
        <v>19.016508195765034</v>
      </c>
      <c r="R13" s="24">
        <f>('Monthly Data'!W12/28)/('Monthly Data'!$F12/100000)</f>
        <v>7.2332730560578655</v>
      </c>
      <c r="S13" s="24">
        <f>('Monthly Data'!X12/28)/('Monthly Data'!$F12/100000)</f>
        <v>6.264531128907259</v>
      </c>
      <c r="T13" s="24">
        <f>('Monthly Data'!Y12/28)/('Monthly Data'!$F12/100000)</f>
        <v>2.841642986308447</v>
      </c>
      <c r="U13" s="24">
        <f>('Monthly Data'!Z12/28)/('Monthly Data'!$F12/100000)</f>
        <v>16.339447171273573</v>
      </c>
      <c r="V13" s="24">
        <f>('Monthly Data'!AA12/31)/('Monthly Data'!$F12/100000)</f>
        <v>6.737443854634543</v>
      </c>
      <c r="W13" s="24">
        <f>('Monthly Data'!AB12/31)/('Monthly Data'!$F12/100000)</f>
        <v>4.316630694744211</v>
      </c>
      <c r="X13" s="24">
        <f>('Monthly Data'!AC12/31)/('Monthly Data'!$F12/100000)</f>
        <v>1.254156215364872</v>
      </c>
      <c r="Y13" s="24">
        <f>('Monthly Data'!AD12/31)/('Monthly Data'!$F12/100000)</f>
        <v>12.308230764743627</v>
      </c>
      <c r="Z13" s="24">
        <f>('Monthly Data'!AE12/30)/('Monthly Data'!$F12/100000)</f>
        <v>6.4496684749849305</v>
      </c>
      <c r="AA13" s="24">
        <f>('Monthly Data'!AF12/30)/('Monthly Data'!$F12/100000)</f>
        <v>5.5153707052441225</v>
      </c>
      <c r="AB13" s="24">
        <f>('Monthly Data'!AG12/30)/('Monthly Data'!$F12/100000)</f>
        <v>0.6329113924050632</v>
      </c>
      <c r="AC13" s="24">
        <f>('Monthly Data'!AH12/30)/('Monthly Data'!$F12/100000)</f>
        <v>12.597950572634115</v>
      </c>
      <c r="AD13" s="24">
        <f>('Monthly Data'!AI12/31)/('Monthly Data'!$F12/100000)</f>
        <v>4.754127048941259</v>
      </c>
      <c r="AE13" s="24">
        <f>('Monthly Data'!AJ12/31)/('Monthly Data'!$F12/100000)</f>
        <v>5.891617569853585</v>
      </c>
      <c r="AF13" s="24">
        <f>('Monthly Data'!AK12/31)/('Monthly Data'!$F12/100000)</f>
        <v>0.5541620486495945</v>
      </c>
      <c r="AG13" s="24">
        <f>('Monthly Data'!AL12/31)/('Monthly Data'!$F12/100000)</f>
        <v>11.199906667444436</v>
      </c>
      <c r="AH13" s="24">
        <f>('Monthly Data'!AM12/30)/('Monthly Data'!$F12/100000)</f>
        <v>3.7974683544303796</v>
      </c>
      <c r="AI13" s="24">
        <f>('Monthly Data'!AN12/30)/('Monthly Data'!$F12/100000)</f>
        <v>6.570223025919228</v>
      </c>
      <c r="AJ13" s="24">
        <f>('Monthly Data'!AO12/30)/('Monthly Data'!$F12/100000)</f>
        <v>1.1754068716094033</v>
      </c>
      <c r="AK13" s="24">
        <f>('Monthly Data'!AP12/30)/('Monthly Data'!$F12/100000)</f>
        <v>11.54309825195901</v>
      </c>
      <c r="AL13" s="24">
        <f>('Monthly Data'!AQ12/31)/('Monthly Data'!$F12/100000)</f>
        <v>3.849967916934025</v>
      </c>
      <c r="AM13" s="24">
        <f>('Monthly Data'!AR12/31)/('Monthly Data'!$F12/100000)</f>
        <v>6.883275972700227</v>
      </c>
      <c r="AN13" s="24">
        <f>('Monthly Data'!AS12/31)/('Monthly Data'!$F12/100000)</f>
        <v>1.0208248264597795</v>
      </c>
      <c r="AO13" s="24">
        <f>('Monthly Data'!AT12/31)/('Monthly Data'!$F12/100000)</f>
        <v>11.754068716094032</v>
      </c>
      <c r="AP13" s="24">
        <f>('Monthly Data'!AU12/31)/('Monthly Data'!$F12/100000)</f>
        <v>9.012424896459194</v>
      </c>
      <c r="AQ13" s="24">
        <f>('Monthly Data'!AV12/31)/('Monthly Data'!$F12/100000)</f>
        <v>4.695794201714985</v>
      </c>
      <c r="AR13" s="24">
        <f>('Monthly Data'!AW12/31)/('Monthly Data'!$F12/100000)</f>
        <v>0.9624919792335063</v>
      </c>
      <c r="AS13" s="24">
        <f>('Monthly Data'!AX12/31)/('Monthly Data'!$F12/100000)</f>
        <v>14.670711077407688</v>
      </c>
      <c r="AT13" s="24">
        <f>('Monthly Data'!AY12/30)/('Monthly Data'!$F12/100000)</f>
        <v>6.781193490054249</v>
      </c>
      <c r="AU13" s="24">
        <f>('Monthly Data'!AZ12/30)/('Monthly Data'!$F12/100000)</f>
        <v>6.600361663652802</v>
      </c>
      <c r="AV13" s="24">
        <f>('Monthly Data'!BA12/30)/('Monthly Data'!$F12/100000)</f>
        <v>0.8438818565400843</v>
      </c>
      <c r="AW13" s="24">
        <f>('Monthly Data'!BB12/30)/('Monthly Data'!$F12/100000)</f>
        <v>14.225437010247134</v>
      </c>
      <c r="AX13" s="24">
        <f>('Monthly Data'!BC12/31)/('Monthly Data'!$F12/100000)</f>
        <v>5.949950417079857</v>
      </c>
      <c r="AY13" s="24">
        <f>('Monthly Data'!BD12/31)/('Monthly Data'!$F12/100000)</f>
        <v>6.241614653211223</v>
      </c>
      <c r="AZ13" s="24">
        <f>('Monthly Data'!BE12/31)/('Monthly Data'!$F12/100000)</f>
        <v>3.966633611386571</v>
      </c>
      <c r="BA13" s="24">
        <f>('Monthly Data'!BF12/31)/('Monthly Data'!$F12/100000)</f>
        <v>16.15819868167765</v>
      </c>
    </row>
    <row r="14" spans="1:53" ht="15">
      <c r="A14" t="str">
        <f>'Monthly Data'!D13</f>
        <v>Bolton</v>
      </c>
      <c r="B14" s="24">
        <f>('Monthly Data'!G13/31)/('Monthly Data'!$F13/100000)</f>
        <v>9.07164811554415</v>
      </c>
      <c r="C14" s="24">
        <f>('Monthly Data'!H13/31)/('Monthly Data'!$F13/100000)</f>
        <v>6.341201396556355</v>
      </c>
      <c r="D14" s="24">
        <f>('Monthly Data'!I13/31)/('Monthly Data'!$F13/100000)</f>
        <v>0.5072961117245084</v>
      </c>
      <c r="E14" s="24">
        <f>('Monthly Data'!J13/31)/('Monthly Data'!$F13/100000)</f>
        <v>15.920145623825015</v>
      </c>
      <c r="F14" s="24">
        <f>('Monthly Data'!K13/30)/('Monthly Data'!$F13/100000)</f>
        <v>6.753006475485662</v>
      </c>
      <c r="G14" s="24">
        <f>('Monthly Data'!L13/30)/('Monthly Data'!$F13/100000)</f>
        <v>8.649398704902868</v>
      </c>
      <c r="H14" s="24">
        <f>('Monthly Data'!M13/30)/('Monthly Data'!$F13/100000)</f>
        <v>0.38544557508479804</v>
      </c>
      <c r="I14" s="24">
        <f>('Monthly Data'!N13/30)/('Monthly Data'!$F13/100000)</f>
        <v>15.787850755473327</v>
      </c>
      <c r="J14" s="24">
        <f>('Monthly Data'!O13/31)/('Monthly Data'!$F13/100000)</f>
        <v>6.669451821789861</v>
      </c>
      <c r="K14" s="24">
        <f>('Monthly Data'!P13/31)/('Monthly Data'!$F13/100000)</f>
        <v>5.475813911849841</v>
      </c>
      <c r="L14" s="24">
        <f>('Monthly Data'!Q13/31)/('Monthly Data'!$F13/100000)</f>
        <v>0.7907851153352631</v>
      </c>
      <c r="M14" s="24">
        <f>('Monthly Data'!R13/31)/('Monthly Data'!$F13/100000)</f>
        <v>12.936050848974965</v>
      </c>
      <c r="N14" s="24">
        <f>('Monthly Data'!S13/31)/('Monthly Data'!$F13/100000)</f>
        <v>7.639282623616126</v>
      </c>
      <c r="O14" s="24">
        <f>('Monthly Data'!T13/31)/('Monthly Data'!$F13/100000)</f>
        <v>2.849810509981797</v>
      </c>
      <c r="P14" s="24">
        <f>('Monthly Data'!U13/31)/('Monthly Data'!$F13/100000)</f>
        <v>0.40285279460475665</v>
      </c>
      <c r="Q14" s="24">
        <f>('Monthly Data'!V13/31)/('Monthly Data'!$F13/100000)</f>
        <v>10.891945928202679</v>
      </c>
      <c r="R14" s="24">
        <f>('Monthly Data'!W13/28)/('Monthly Data'!$F13/100000)</f>
        <v>7.896127923880006</v>
      </c>
      <c r="S14" s="24">
        <f>('Monthly Data'!X13/28)/('Monthly Data'!$F13/100000)</f>
        <v>4.047178538390379</v>
      </c>
      <c r="T14" s="24">
        <f>('Monthly Data'!Y13/28)/('Monthly Data'!$F13/100000)</f>
        <v>0.11563367252543941</v>
      </c>
      <c r="U14" s="24">
        <f>('Monthly Data'!Z13/28)/('Monthly Data'!$F13/100000)</f>
        <v>12.058940134795826</v>
      </c>
      <c r="V14" s="24">
        <f>('Monthly Data'!AA13/31)/('Monthly Data'!$F13/100000)</f>
        <v>8.638954373190892</v>
      </c>
      <c r="W14" s="24">
        <f>('Monthly Data'!AB13/31)/('Monthly Data'!$F13/100000)</f>
        <v>2.163468711766286</v>
      </c>
      <c r="X14" s="24">
        <f>('Monthly Data'!AC13/31)/('Monthly Data'!$F13/100000)</f>
        <v>0.2834890036107547</v>
      </c>
      <c r="Y14" s="24">
        <f>('Monthly Data'!AD13/31)/('Monthly Data'!$F13/100000)</f>
        <v>11.085912088567934</v>
      </c>
      <c r="Z14" s="24">
        <f>('Monthly Data'!AE13/30)/('Monthly Data'!$F13/100000)</f>
        <v>5.4733271662041325</v>
      </c>
      <c r="AA14" s="24">
        <f>('Monthly Data'!AF13/30)/('Monthly Data'!$F13/100000)</f>
        <v>6.58341042244835</v>
      </c>
      <c r="AB14" s="24">
        <f>('Monthly Data'!AG13/30)/('Monthly Data'!$F13/100000)</f>
        <v>0.16959605303731112</v>
      </c>
      <c r="AC14" s="24">
        <f>('Monthly Data'!AH13/30)/('Monthly Data'!$F13/100000)</f>
        <v>12.226333641689793</v>
      </c>
      <c r="AD14" s="24">
        <f>('Monthly Data'!AI13/31)/('Monthly Data'!$F13/100000)</f>
        <v>8.922443376801647</v>
      </c>
      <c r="AE14" s="24">
        <f>('Monthly Data'!AJ13/31)/('Monthly Data'!$F13/100000)</f>
        <v>4.83423353525708</v>
      </c>
      <c r="AF14" s="24">
        <f>('Monthly Data'!AK13/31)/('Monthly Data'!$F13/100000)</f>
        <v>0.3133299513592552</v>
      </c>
      <c r="AG14" s="24">
        <f>('Monthly Data'!AL13/31)/('Monthly Data'!$F13/100000)</f>
        <v>14.070006863417982</v>
      </c>
      <c r="AH14" s="24">
        <f>('Monthly Data'!AM13/30)/('Monthly Data'!$F13/100000)</f>
        <v>9.5436324390996</v>
      </c>
      <c r="AI14" s="24">
        <f>('Monthly Data'!AN13/30)/('Monthly Data'!$F13/100000)</f>
        <v>2.32809127351218</v>
      </c>
      <c r="AJ14" s="24">
        <f>('Monthly Data'!AO13/30)/('Monthly Data'!$F13/100000)</f>
        <v>0.18501387604070307</v>
      </c>
      <c r="AK14" s="24">
        <f>('Monthly Data'!AP13/30)/('Monthly Data'!$F13/100000)</f>
        <v>12.056737588652483</v>
      </c>
      <c r="AL14" s="24">
        <f>('Monthly Data'!AQ13/31)/('Monthly Data'!$F13/100000)</f>
        <v>5.102802064993584</v>
      </c>
      <c r="AM14" s="24">
        <f>('Monthly Data'!AR13/31)/('Monthly Data'!$F13/100000)</f>
        <v>3.073617618095551</v>
      </c>
      <c r="AN14" s="24">
        <f>('Monthly Data'!AS13/31)/('Monthly Data'!$F13/100000)</f>
        <v>0</v>
      </c>
      <c r="AO14" s="24">
        <f>('Monthly Data'!AT13/31)/('Monthly Data'!$F13/100000)</f>
        <v>8.176419683089135</v>
      </c>
      <c r="AP14" s="24">
        <f>('Monthly Data'!AU13/31)/('Monthly Data'!$F13/100000)</f>
        <v>5.938348601951597</v>
      </c>
      <c r="AQ14" s="24">
        <f>('Monthly Data'!AV13/31)/('Monthly Data'!$F13/100000)</f>
        <v>3.148219987466802</v>
      </c>
      <c r="AR14" s="24">
        <f>('Monthly Data'!AW13/31)/('Monthly Data'!$F13/100000)</f>
        <v>0.23872758198800395</v>
      </c>
      <c r="AS14" s="24">
        <f>('Monthly Data'!AX13/31)/('Monthly Data'!$F13/100000)</f>
        <v>9.325296171406404</v>
      </c>
      <c r="AT14" s="24">
        <f>('Monthly Data'!AY13/30)/('Monthly Data'!$F13/100000)</f>
        <v>8.217699660807893</v>
      </c>
      <c r="AU14" s="24">
        <f>('Monthly Data'!AZ13/30)/('Monthly Data'!$F13/100000)</f>
        <v>4.25531914893617</v>
      </c>
      <c r="AV14" s="24">
        <f>('Monthly Data'!BA13/30)/('Monthly Data'!$F13/100000)</f>
        <v>1.6959605303731113</v>
      </c>
      <c r="AW14" s="24">
        <f>('Monthly Data'!BB13/30)/('Monthly Data'!$F13/100000)</f>
        <v>14.168979340117176</v>
      </c>
      <c r="AX14" s="24">
        <f>('Monthly Data'!BC13/31)/('Monthly Data'!$F13/100000)</f>
        <v>10.459252185849422</v>
      </c>
      <c r="AY14" s="24">
        <f>('Monthly Data'!BD13/31)/('Monthly Data'!$F13/100000)</f>
        <v>4.23741458028707</v>
      </c>
      <c r="AZ14" s="24">
        <f>('Monthly Data'!BE13/31)/('Monthly Data'!$F13/100000)</f>
        <v>1.327922174808272</v>
      </c>
      <c r="BA14" s="24">
        <f>('Monthly Data'!BF13/31)/('Monthly Data'!$F13/100000)</f>
        <v>16.024588940944767</v>
      </c>
    </row>
    <row r="15" spans="1:53" ht="15">
      <c r="A15" t="str">
        <f>'Monthly Data'!D14</f>
        <v>Bournemouth UA</v>
      </c>
      <c r="B15" s="24">
        <f>('Monthly Data'!G14/31)/('Monthly Data'!$F14/100000)</f>
        <v>8.457543133469981</v>
      </c>
      <c r="C15" s="24">
        <f>('Monthly Data'!H14/31)/('Monthly Data'!$F14/100000)</f>
        <v>2.7661141071819464</v>
      </c>
      <c r="D15" s="24">
        <f>('Monthly Data'!I14/31)/('Monthly Data'!$F14/100000)</f>
        <v>0.7761039581301865</v>
      </c>
      <c r="E15" s="24">
        <f>('Monthly Data'!J14/31)/('Monthly Data'!$F14/100000)</f>
        <v>11.999761198782114</v>
      </c>
      <c r="F15" s="24">
        <f>('Monthly Data'!K14/30)/('Monthly Data'!$F14/100000)</f>
        <v>10.363972856261567</v>
      </c>
      <c r="G15" s="24">
        <f>('Monthly Data'!L14/30)/('Monthly Data'!$F14/100000)</f>
        <v>3.2284597984783057</v>
      </c>
      <c r="H15" s="24">
        <f>('Monthly Data'!M14/30)/('Monthly Data'!$F14/100000)</f>
        <v>3.310713551305778</v>
      </c>
      <c r="I15" s="24">
        <f>('Monthly Data'!N14/30)/('Monthly Data'!$F14/100000)</f>
        <v>16.90314620604565</v>
      </c>
      <c r="J15" s="24">
        <f>('Monthly Data'!O14/31)/('Monthly Data'!$F14/100000)</f>
        <v>14.387773377644226</v>
      </c>
      <c r="K15" s="24">
        <f>('Monthly Data'!P14/31)/('Monthly Data'!$F14/100000)</f>
        <v>2.646713498238841</v>
      </c>
      <c r="L15" s="24">
        <f>('Monthly Data'!Q14/31)/('Monthly Data'!$F14/100000)</f>
        <v>3.8606196891604148</v>
      </c>
      <c r="M15" s="24">
        <f>('Monthly Data'!R14/31)/('Monthly Data'!$F14/100000)</f>
        <v>20.89510656504348</v>
      </c>
      <c r="N15" s="24">
        <f>('Monthly Data'!S14/31)/('Monthly Data'!$F14/100000)</f>
        <v>10.069451354201908</v>
      </c>
      <c r="O15" s="24">
        <f>('Monthly Data'!T14/31)/('Monthly Data'!$F14/100000)</f>
        <v>2.0895106565043484</v>
      </c>
      <c r="P15" s="24">
        <f>('Monthly Data'!U14/31)/('Monthly Data'!$F14/100000)</f>
        <v>3.1840162384828163</v>
      </c>
      <c r="Q15" s="24">
        <f>('Monthly Data'!V14/31)/('Monthly Data'!$F14/100000)</f>
        <v>15.342978249189072</v>
      </c>
      <c r="R15" s="24">
        <f>('Monthly Data'!W14/28)/('Monthly Data'!$F14/100000)</f>
        <v>8.658676302106285</v>
      </c>
      <c r="S15" s="24">
        <f>('Monthly Data'!X14/28)/('Monthly Data'!$F14/100000)</f>
        <v>2.401515819159249</v>
      </c>
      <c r="T15" s="24">
        <f>('Monthly Data'!Y14/28)/('Monthly Data'!$F14/100000)</f>
        <v>2.401515819159249</v>
      </c>
      <c r="U15" s="24">
        <f>('Monthly Data'!Z14/28)/('Monthly Data'!$F14/100000)</f>
        <v>13.461707940424782</v>
      </c>
      <c r="V15" s="24">
        <f>('Monthly Data'!AA14/31)/('Monthly Data'!$F14/100000)</f>
        <v>13.014666374798512</v>
      </c>
      <c r="W15" s="24">
        <f>('Monthly Data'!AB14/31)/('Monthly Data'!$F14/100000)</f>
        <v>1.9303098445802074</v>
      </c>
      <c r="X15" s="24">
        <f>('Monthly Data'!AC14/31)/('Monthly Data'!$F14/100000)</f>
        <v>1.8507094386181369</v>
      </c>
      <c r="Y15" s="24">
        <f>('Monthly Data'!AD14/31)/('Monthly Data'!$F14/100000)</f>
        <v>16.795685657996856</v>
      </c>
      <c r="Z15" s="24">
        <f>('Monthly Data'!AE14/30)/('Monthly Data'!$F14/100000)</f>
        <v>10.034957844951675</v>
      </c>
      <c r="AA15" s="24">
        <f>('Monthly Data'!AF14/30)/('Monthly Data'!$F14/100000)</f>
        <v>2.1385975735142915</v>
      </c>
      <c r="AB15" s="24">
        <f>('Monthly Data'!AG14/30)/('Monthly Data'!$F14/100000)</f>
        <v>1.8301460004112688</v>
      </c>
      <c r="AC15" s="24">
        <f>('Monthly Data'!AH14/30)/('Monthly Data'!$F14/100000)</f>
        <v>14.003701418877236</v>
      </c>
      <c r="AD15" s="24">
        <f>('Monthly Data'!AI14/31)/('Monthly Data'!$F14/100000)</f>
        <v>13.253467592684723</v>
      </c>
      <c r="AE15" s="24">
        <f>('Monthly Data'!AJ14/31)/('Monthly Data'!$F14/100000)</f>
        <v>1.2139061909215738</v>
      </c>
      <c r="AF15" s="24">
        <f>('Monthly Data'!AK14/31)/('Monthly Data'!$F14/100000)</f>
        <v>0.99500507452588</v>
      </c>
      <c r="AG15" s="24">
        <f>('Monthly Data'!AL14/31)/('Monthly Data'!$F14/100000)</f>
        <v>15.462378858132178</v>
      </c>
      <c r="AH15" s="24">
        <f>('Monthly Data'!AM14/30)/('Monthly Data'!$F14/100000)</f>
        <v>12.667077935430806</v>
      </c>
      <c r="AI15" s="24">
        <f>('Monthly Data'!AN14/30)/('Monthly Data'!$F14/100000)</f>
        <v>0.49352251696483657</v>
      </c>
      <c r="AJ15" s="24">
        <f>('Monthly Data'!AO14/30)/('Monthly Data'!$F14/100000)</f>
        <v>0.6785934608266503</v>
      </c>
      <c r="AK15" s="24">
        <f>('Monthly Data'!AP14/30)/('Monthly Data'!$F14/100000)</f>
        <v>13.83919391322229</v>
      </c>
      <c r="AL15" s="24">
        <f>('Monthly Data'!AQ14/31)/('Monthly Data'!$F14/100000)</f>
        <v>13.333067998646793</v>
      </c>
      <c r="AM15" s="24">
        <f>('Monthly Data'!AR14/31)/('Monthly Data'!$F14/100000)</f>
        <v>0.29850152235776406</v>
      </c>
      <c r="AN15" s="24">
        <f>('Monthly Data'!AS14/31)/('Monthly Data'!$F14/100000)</f>
        <v>1.3930071043362322</v>
      </c>
      <c r="AO15" s="24">
        <f>('Monthly Data'!AT14/31)/('Monthly Data'!$F14/100000)</f>
        <v>15.02457662534079</v>
      </c>
      <c r="AP15" s="24">
        <f>('Monthly Data'!AU14/31)/('Monthly Data'!$F14/100000)</f>
        <v>12.019661300272631</v>
      </c>
      <c r="AQ15" s="24">
        <f>('Monthly Data'!AV14/31)/('Monthly Data'!$F14/100000)</f>
        <v>1.5323078147698554</v>
      </c>
      <c r="AR15" s="24">
        <f>('Monthly Data'!AW14/31)/('Monthly Data'!$F14/100000)</f>
        <v>1.1741059879405384</v>
      </c>
      <c r="AS15" s="24">
        <f>('Monthly Data'!AX14/31)/('Monthly Data'!$F14/100000)</f>
        <v>14.726075102983025</v>
      </c>
      <c r="AT15" s="24">
        <f>('Monthly Data'!AY14/30)/('Monthly Data'!$F14/100000)</f>
        <v>13.057783261361301</v>
      </c>
      <c r="AU15" s="24">
        <f>('Monthly Data'!AZ14/30)/('Monthly Data'!$F14/100000)</f>
        <v>0.9047912811022002</v>
      </c>
      <c r="AV15" s="24">
        <f>('Monthly Data'!BA14/30)/('Monthly Data'!$F14/100000)</f>
        <v>1.624511618342587</v>
      </c>
      <c r="AW15" s="24">
        <f>('Monthly Data'!BB14/30)/('Monthly Data'!$F14/100000)</f>
        <v>15.587086160806086</v>
      </c>
      <c r="AX15" s="24">
        <f>('Monthly Data'!BC14/31)/('Monthly Data'!$F14/100000)</f>
        <v>10.666454398917434</v>
      </c>
      <c r="AY15" s="24">
        <f>('Monthly Data'!BD14/31)/('Monthly Data'!$F14/100000)</f>
        <v>2.069610555013831</v>
      </c>
      <c r="AZ15" s="24">
        <f>('Monthly Data'!BE14/31)/('Monthly Data'!$F14/100000)</f>
        <v>2.0497104535233133</v>
      </c>
      <c r="BA15" s="24">
        <f>('Monthly Data'!BF14/31)/('Monthly Data'!$F14/100000)</f>
        <v>14.785775407454578</v>
      </c>
    </row>
    <row r="16" spans="1:53" ht="15">
      <c r="A16" t="str">
        <f>'Monthly Data'!D15</f>
        <v>Bracknell Forest UA</v>
      </c>
      <c r="B16" s="24">
        <f>('Monthly Data'!G15/31)/('Monthly Data'!$F15/100000)</f>
        <v>10.38759142140409</v>
      </c>
      <c r="C16" s="24">
        <f>('Monthly Data'!H15/31)/('Monthly Data'!$F15/100000)</f>
        <v>3.1445429813094017</v>
      </c>
      <c r="D16" s="24">
        <f>('Monthly Data'!I15/31)/('Monthly Data'!$F15/100000)</f>
        <v>7.561035932586651</v>
      </c>
      <c r="E16" s="24">
        <f>('Monthly Data'!J15/31)/('Monthly Data'!$F15/100000)</f>
        <v>21.093170335300144</v>
      </c>
      <c r="F16" s="24">
        <f>('Monthly Data'!K15/30)/('Monthly Data'!$F15/100000)</f>
        <v>8.871851040525739</v>
      </c>
      <c r="G16" s="24">
        <f>('Monthly Data'!L15/30)/('Monthly Data'!$F15/100000)</f>
        <v>4.3446513326031395</v>
      </c>
      <c r="H16" s="24">
        <f>('Monthly Data'!M15/30)/('Monthly Data'!$F15/100000)</f>
        <v>4.381161007667032</v>
      </c>
      <c r="I16" s="24">
        <f>('Monthly Data'!N15/30)/('Monthly Data'!$F15/100000)</f>
        <v>17.59766338079591</v>
      </c>
      <c r="J16" s="24">
        <f>('Monthly Data'!O15/31)/('Monthly Data'!$F15/100000)</f>
        <v>7.313712327315126</v>
      </c>
      <c r="K16" s="24">
        <f>('Monthly Data'!P15/31)/('Monthly Data'!$F15/100000)</f>
        <v>3.4978624174115813</v>
      </c>
      <c r="L16" s="24">
        <f>('Monthly Data'!Q15/31)/('Monthly Data'!$F15/100000)</f>
        <v>2.614563827156132</v>
      </c>
      <c r="M16" s="24">
        <f>('Monthly Data'!R15/31)/('Monthly Data'!$F15/100000)</f>
        <v>13.426138571882838</v>
      </c>
      <c r="N16" s="24">
        <f>('Monthly Data'!S15/31)/('Monthly Data'!$F15/100000)</f>
        <v>7.59636787619687</v>
      </c>
      <c r="O16" s="24">
        <f>('Monthly Data'!T15/31)/('Monthly Data'!$F15/100000)</f>
        <v>3.2858707557502735</v>
      </c>
      <c r="P16" s="24">
        <f>('Monthly Data'!U15/31)/('Monthly Data'!$F15/100000)</f>
        <v>3.7098540790728896</v>
      </c>
      <c r="Q16" s="24">
        <f>('Monthly Data'!V15/31)/('Monthly Data'!$F15/100000)</f>
        <v>14.592092711020033</v>
      </c>
      <c r="R16" s="24">
        <f>('Monthly Data'!W15/28)/('Monthly Data'!$F15/100000)</f>
        <v>6.649976529494602</v>
      </c>
      <c r="S16" s="24">
        <f>('Monthly Data'!X15/28)/('Monthly Data'!$F15/100000)</f>
        <v>6.454388984509467</v>
      </c>
      <c r="T16" s="24">
        <f>('Monthly Data'!Y15/28)/('Monthly Data'!$F15/100000)</f>
        <v>2.6991081207948677</v>
      </c>
      <c r="U16" s="24">
        <f>('Monthly Data'!Z15/28)/('Monthly Data'!$F15/100000)</f>
        <v>15.803473634798936</v>
      </c>
      <c r="V16" s="24">
        <f>('Monthly Data'!AA15/31)/('Monthly Data'!$F15/100000)</f>
        <v>6.006430413737059</v>
      </c>
      <c r="W16" s="24">
        <f>('Monthly Data'!AB15/31)/('Monthly Data'!$F15/100000)</f>
        <v>11.659541391371938</v>
      </c>
      <c r="X16" s="24">
        <f>('Monthly Data'!AC15/31)/('Monthly Data'!$F15/100000)</f>
        <v>4.699148500158993</v>
      </c>
      <c r="Y16" s="24">
        <f>('Monthly Data'!AD15/31)/('Monthly Data'!$F15/100000)</f>
        <v>22.36512030526799</v>
      </c>
      <c r="Z16" s="24">
        <f>('Monthly Data'!AE15/30)/('Monthly Data'!$F15/100000)</f>
        <v>5.8780576852866</v>
      </c>
      <c r="AA16" s="24">
        <f>('Monthly Data'!AF15/30)/('Monthly Data'!$F15/100000)</f>
        <v>5.65899963490325</v>
      </c>
      <c r="AB16" s="24">
        <f>('Monthly Data'!AG15/30)/('Monthly Data'!$F15/100000)</f>
        <v>3.723986856516977</v>
      </c>
      <c r="AC16" s="24">
        <f>('Monthly Data'!AH15/30)/('Monthly Data'!$F15/100000)</f>
        <v>15.261044176706827</v>
      </c>
      <c r="AD16" s="24">
        <f>('Monthly Data'!AI15/31)/('Monthly Data'!$F15/100000)</f>
        <v>5.723774864855315</v>
      </c>
      <c r="AE16" s="24">
        <f>('Monthly Data'!AJ15/31)/('Monthly Data'!$F15/100000)</f>
        <v>5.829770695685969</v>
      </c>
      <c r="AF16" s="24">
        <f>('Monthly Data'!AK15/31)/('Monthly Data'!$F15/100000)</f>
        <v>2.543899939935696</v>
      </c>
      <c r="AG16" s="24">
        <f>('Monthly Data'!AL15/31)/('Monthly Data'!$F15/100000)</f>
        <v>14.097445500476981</v>
      </c>
      <c r="AH16" s="24">
        <f>('Monthly Data'!AM15/30)/('Monthly Data'!$F15/100000)</f>
        <v>6.754289886820008</v>
      </c>
      <c r="AI16" s="24">
        <f>('Monthly Data'!AN15/30)/('Monthly Data'!$F15/100000)</f>
        <v>6.5352318364366555</v>
      </c>
      <c r="AJ16" s="24">
        <f>('Monthly Data'!AO15/30)/('Monthly Data'!$F15/100000)</f>
        <v>1.7524644030668128</v>
      </c>
      <c r="AK16" s="24">
        <f>('Monthly Data'!AP15/30)/('Monthly Data'!$F15/100000)</f>
        <v>15.041986126323474</v>
      </c>
      <c r="AL16" s="24">
        <f>('Monthly Data'!AQ15/31)/('Monthly Data'!$F15/100000)</f>
        <v>7.561035932586651</v>
      </c>
      <c r="AM16" s="24">
        <f>('Monthly Data'!AR15/31)/('Monthly Data'!$F15/100000)</f>
        <v>3.6391901918524536</v>
      </c>
      <c r="AN16" s="24">
        <f>('Monthly Data'!AS15/31)/('Monthly Data'!$F15/100000)</f>
        <v>3.17987492491962</v>
      </c>
      <c r="AO16" s="24">
        <f>('Monthly Data'!AT15/31)/('Monthly Data'!$F15/100000)</f>
        <v>14.380101049358725</v>
      </c>
      <c r="AP16" s="24">
        <f>('Monthly Data'!AU15/31)/('Monthly Data'!$F15/100000)</f>
        <v>6.324417906229022</v>
      </c>
      <c r="AQ16" s="24">
        <f>('Monthly Data'!AV15/31)/('Monthly Data'!$F15/100000)</f>
        <v>4.522488782107904</v>
      </c>
      <c r="AR16" s="24">
        <f>('Monthly Data'!AW15/31)/('Monthly Data'!$F15/100000)</f>
        <v>0.812634703035014</v>
      </c>
      <c r="AS16" s="24">
        <f>('Monthly Data'!AX15/31)/('Monthly Data'!$F15/100000)</f>
        <v>11.659541391371938</v>
      </c>
      <c r="AT16" s="24">
        <f>('Monthly Data'!AY15/30)/('Monthly Data'!$F15/100000)</f>
        <v>7.301935012778387</v>
      </c>
      <c r="AU16" s="24">
        <f>('Monthly Data'!AZ15/30)/('Monthly Data'!$F15/100000)</f>
        <v>4.308141657539248</v>
      </c>
      <c r="AV16" s="24">
        <f>('Monthly Data'!BA15/30)/('Monthly Data'!$F15/100000)</f>
        <v>1.6429353778751368</v>
      </c>
      <c r="AW16" s="24">
        <f>('Monthly Data'!BB15/30)/('Monthly Data'!$F15/100000)</f>
        <v>13.25301204819277</v>
      </c>
      <c r="AX16" s="24">
        <f>('Monthly Data'!BC15/31)/('Monthly Data'!$F15/100000)</f>
        <v>5.688442921245097</v>
      </c>
      <c r="AY16" s="24">
        <f>('Monthly Data'!BD15/31)/('Monthly Data'!$F15/100000)</f>
        <v>4.981804049040738</v>
      </c>
      <c r="AZ16" s="24">
        <f>('Monthly Data'!BE15/31)/('Monthly Data'!$F15/100000)</f>
        <v>2.7205596579867857</v>
      </c>
      <c r="BA16" s="24">
        <f>('Monthly Data'!BF15/31)/('Monthly Data'!$F15/100000)</f>
        <v>13.390806628272621</v>
      </c>
    </row>
    <row r="17" spans="1:53" ht="15">
      <c r="A17" t="str">
        <f>'Monthly Data'!D16</f>
        <v>Bradford</v>
      </c>
      <c r="B17" s="24">
        <f>('Monthly Data'!G16/31)/('Monthly Data'!$F16/100000)</f>
        <v>2.1992269881258153</v>
      </c>
      <c r="C17" s="24">
        <f>('Monthly Data'!H16/31)/('Monthly Data'!$F16/100000)</f>
        <v>3.6763197413446465</v>
      </c>
      <c r="D17" s="24">
        <f>('Monthly Data'!I16/31)/('Monthly Data'!$F16/100000)</f>
        <v>0</v>
      </c>
      <c r="E17" s="24">
        <f>('Monthly Data'!J16/31)/('Monthly Data'!$F16/100000)</f>
        <v>5.875546729470463</v>
      </c>
      <c r="F17" s="24">
        <f>('Monthly Data'!K16/30)/('Monthly Data'!$F16/100000)</f>
        <v>1.9587891121851946</v>
      </c>
      <c r="G17" s="24">
        <f>('Monthly Data'!L16/30)/('Monthly Data'!$F16/100000)</f>
        <v>2.2894937674891884</v>
      </c>
      <c r="H17" s="24">
        <f>('Monthly Data'!M16/30)/('Monthly Data'!$F16/100000)</f>
        <v>0.03391842618502501</v>
      </c>
      <c r="I17" s="24">
        <f>('Monthly Data'!N16/30)/('Monthly Data'!$F16/100000)</f>
        <v>4.282201305859408</v>
      </c>
      <c r="J17" s="24">
        <f>('Monthly Data'!O16/31)/('Monthly Data'!$F16/100000)</f>
        <v>1.3457956195993794</v>
      </c>
      <c r="K17" s="24">
        <f>('Monthly Data'!P16/31)/('Monthly Data'!$F16/100000)</f>
        <v>1.8791902249284018</v>
      </c>
      <c r="L17" s="24">
        <f>('Monthly Data'!Q16/31)/('Monthly Data'!$F16/100000)</f>
        <v>0.024618212553647188</v>
      </c>
      <c r="M17" s="24">
        <f>('Monthly Data'!R16/31)/('Monthly Data'!$F16/100000)</f>
        <v>3.2496040570814286</v>
      </c>
      <c r="N17" s="24">
        <f>('Monthly Data'!S16/31)/('Monthly Data'!$F16/100000)</f>
        <v>1.9284266500356966</v>
      </c>
      <c r="O17" s="24">
        <f>('Monthly Data'!T16/31)/('Monthly Data'!$F16/100000)</f>
        <v>1.271940981938438</v>
      </c>
      <c r="P17" s="24">
        <f>('Monthly Data'!U16/31)/('Monthly Data'!$F16/100000)</f>
        <v>0</v>
      </c>
      <c r="Q17" s="24">
        <f>('Monthly Data'!V16/31)/('Monthly Data'!$F16/100000)</f>
        <v>3.2003676319741343</v>
      </c>
      <c r="R17" s="24">
        <f>('Monthly Data'!W16/28)/('Monthly Data'!$F16/100000)</f>
        <v>2.825526038448959</v>
      </c>
      <c r="S17" s="24">
        <f>('Monthly Data'!X16/28)/('Monthly Data'!$F16/100000)</f>
        <v>0.972126321910092</v>
      </c>
      <c r="T17" s="24">
        <f>('Monthly Data'!Y16/28)/('Monthly Data'!$F16/100000)</f>
        <v>0</v>
      </c>
      <c r="U17" s="24">
        <f>('Monthly Data'!Z16/28)/('Monthly Data'!$F16/100000)</f>
        <v>3.797652360359051</v>
      </c>
      <c r="V17" s="24">
        <f>('Monthly Data'!AA16/31)/('Monthly Data'!$F16/100000)</f>
        <v>3.3809011907008806</v>
      </c>
      <c r="W17" s="24">
        <f>('Monthly Data'!AB16/31)/('Monthly Data'!$F16/100000)</f>
        <v>0.5744249595851011</v>
      </c>
      <c r="X17" s="24">
        <f>('Monthly Data'!AC16/31)/('Monthly Data'!$F16/100000)</f>
        <v>0</v>
      </c>
      <c r="Y17" s="24">
        <f>('Monthly Data'!AD16/31)/('Monthly Data'!$F16/100000)</f>
        <v>3.955326150285982</v>
      </c>
      <c r="Z17" s="24">
        <f>('Monthly Data'!AE16/30)/('Monthly Data'!$F16/100000)</f>
        <v>2.408208259136776</v>
      </c>
      <c r="AA17" s="24">
        <f>('Monthly Data'!AF16/30)/('Monthly Data'!$F16/100000)</f>
        <v>0.5426948189604002</v>
      </c>
      <c r="AB17" s="24">
        <f>('Monthly Data'!AG16/30)/('Monthly Data'!$F16/100000)</f>
        <v>0</v>
      </c>
      <c r="AC17" s="24">
        <f>('Monthly Data'!AH16/30)/('Monthly Data'!$F16/100000)</f>
        <v>2.950903078097176</v>
      </c>
      <c r="AD17" s="24">
        <f>('Monthly Data'!AI16/31)/('Monthly Data'!$F16/100000)</f>
        <v>1.3457956195993794</v>
      </c>
      <c r="AE17" s="24">
        <f>('Monthly Data'!AJ16/31)/('Monthly Data'!$F16/100000)</f>
        <v>0.4923642510729438</v>
      </c>
      <c r="AF17" s="24">
        <f>('Monthly Data'!AK16/31)/('Monthly Data'!$F16/100000)</f>
        <v>0</v>
      </c>
      <c r="AG17" s="24">
        <f>('Monthly Data'!AL16/31)/('Monthly Data'!$F16/100000)</f>
        <v>1.8381598706723232</v>
      </c>
      <c r="AH17" s="24">
        <f>('Monthly Data'!AM16/30)/('Monthly Data'!$F16/100000)</f>
        <v>1.4500127194098194</v>
      </c>
      <c r="AI17" s="24">
        <f>('Monthly Data'!AN16/30)/('Monthly Data'!$F16/100000)</f>
        <v>0.8310014415331128</v>
      </c>
      <c r="AJ17" s="24">
        <f>('Monthly Data'!AO16/30)/('Monthly Data'!$F16/100000)</f>
        <v>0.09327567200881878</v>
      </c>
      <c r="AK17" s="24">
        <f>('Monthly Data'!AP16/30)/('Monthly Data'!$F16/100000)</f>
        <v>2.3742898329517512</v>
      </c>
      <c r="AL17" s="24">
        <f>('Monthly Data'!AQ16/31)/('Monthly Data'!$F16/100000)</f>
        <v>2.5849123181329547</v>
      </c>
      <c r="AM17" s="24">
        <f>('Monthly Data'!AR16/31)/('Monthly Data'!$F16/100000)</f>
        <v>1.0667892106580448</v>
      </c>
      <c r="AN17" s="24">
        <f>('Monthly Data'!AS16/31)/('Monthly Data'!$F16/100000)</f>
        <v>0.29541855064376626</v>
      </c>
      <c r="AO17" s="24">
        <f>('Monthly Data'!AT16/31)/('Monthly Data'!$F16/100000)</f>
        <v>3.947120079434766</v>
      </c>
      <c r="AP17" s="24">
        <f>('Monthly Data'!AU16/31)/('Monthly Data'!$F16/100000)</f>
        <v>2.625942672389033</v>
      </c>
      <c r="AQ17" s="24">
        <f>('Monthly Data'!AV16/31)/('Monthly Data'!$F16/100000)</f>
        <v>1.485298824070047</v>
      </c>
      <c r="AR17" s="24">
        <f>('Monthly Data'!AW16/31)/('Monthly Data'!$F16/100000)</f>
        <v>0.2461821255364719</v>
      </c>
      <c r="AS17" s="24">
        <f>('Monthly Data'!AX16/31)/('Monthly Data'!$F16/100000)</f>
        <v>4.357423621995553</v>
      </c>
      <c r="AT17" s="24">
        <f>('Monthly Data'!AY16/30)/('Monthly Data'!$F16/100000)</f>
        <v>3.2307300941236323</v>
      </c>
      <c r="AU17" s="24">
        <f>('Monthly Data'!AZ16/30)/('Monthly Data'!$F16/100000)</f>
        <v>1.6535232765199694</v>
      </c>
      <c r="AV17" s="24">
        <f>('Monthly Data'!BA16/30)/('Monthly Data'!$F16/100000)</f>
        <v>0</v>
      </c>
      <c r="AW17" s="24">
        <f>('Monthly Data'!BB16/30)/('Monthly Data'!$F16/100000)</f>
        <v>4.884253370643602</v>
      </c>
      <c r="AX17" s="24">
        <f>('Monthly Data'!BC16/31)/('Monthly Data'!$F16/100000)</f>
        <v>3.8240290166665303</v>
      </c>
      <c r="AY17" s="24">
        <f>('Monthly Data'!BD16/31)/('Monthly Data'!$F16/100000)</f>
        <v>1.0667892106580448</v>
      </c>
      <c r="AZ17" s="24">
        <f>('Monthly Data'!BE16/31)/('Monthly Data'!$F16/100000)</f>
        <v>0.07385463766094157</v>
      </c>
      <c r="BA17" s="24">
        <f>('Monthly Data'!BF16/31)/('Monthly Data'!$F16/100000)</f>
        <v>4.964672864985516</v>
      </c>
    </row>
    <row r="18" spans="1:53" ht="15">
      <c r="A18" t="str">
        <f>'Monthly Data'!D17</f>
        <v>Brent</v>
      </c>
      <c r="B18" s="24">
        <f>('Monthly Data'!G17/31)/('Monthly Data'!$F17/100000)</f>
        <v>5.459648583182744</v>
      </c>
      <c r="C18" s="24">
        <f>('Monthly Data'!H17/31)/('Monthly Data'!$F17/100000)</f>
        <v>5.036718059133377</v>
      </c>
      <c r="D18" s="24">
        <f>('Monthly Data'!I17/31)/('Monthly Data'!$F17/100000)</f>
        <v>0.17942507080882258</v>
      </c>
      <c r="E18" s="24">
        <f>('Monthly Data'!J17/31)/('Monthly Data'!$F17/100000)</f>
        <v>10.675791713124944</v>
      </c>
      <c r="F18" s="24">
        <f>('Monthly Data'!K17/30)/('Monthly Data'!$F17/100000)</f>
        <v>4.595417825453582</v>
      </c>
      <c r="G18" s="24">
        <f>('Monthly Data'!L17/30)/('Monthly Data'!$F17/100000)</f>
        <v>3.602171897761886</v>
      </c>
      <c r="H18" s="24">
        <f>('Monthly Data'!M17/30)/('Monthly Data'!$F17/100000)</f>
        <v>1.3773010197324858</v>
      </c>
      <c r="I18" s="24">
        <f>('Monthly Data'!N17/30)/('Monthly Data'!$F17/100000)</f>
        <v>9.574890742947956</v>
      </c>
      <c r="J18" s="24">
        <f>('Monthly Data'!O17/31)/('Monthly Data'!$F17/100000)</f>
        <v>6.331141784254169</v>
      </c>
      <c r="K18" s="24">
        <f>('Monthly Data'!P17/31)/('Monthly Data'!$F17/100000)</f>
        <v>4.895741217783588</v>
      </c>
      <c r="L18" s="24">
        <f>('Monthly Data'!Q17/31)/('Monthly Data'!$F17/100000)</f>
        <v>0.21787330026785598</v>
      </c>
      <c r="M18" s="24">
        <f>('Monthly Data'!R17/31)/('Monthly Data'!$F17/100000)</f>
        <v>11.444756302305612</v>
      </c>
      <c r="N18" s="24">
        <f>('Monthly Data'!S17/31)/('Monthly Data'!$F17/100000)</f>
        <v>5.434016430210056</v>
      </c>
      <c r="O18" s="24">
        <f>('Monthly Data'!T17/31)/('Monthly Data'!$F17/100000)</f>
        <v>3.409076345367629</v>
      </c>
      <c r="P18" s="24">
        <f>('Monthly Data'!U17/31)/('Monthly Data'!$F17/100000)</f>
        <v>0.11534468837710024</v>
      </c>
      <c r="Q18" s="24">
        <f>('Monthly Data'!V17/31)/('Monthly Data'!$F17/100000)</f>
        <v>8.958437463954784</v>
      </c>
      <c r="R18" s="24">
        <f>('Monthly Data'!W17/28)/('Monthly Data'!$F17/100000)</f>
        <v>3.8878483455360695</v>
      </c>
      <c r="S18" s="24">
        <f>('Monthly Data'!X17/28)/('Monthly Data'!$F17/100000)</f>
        <v>5.008797321073841</v>
      </c>
      <c r="T18" s="24">
        <f>('Monthly Data'!Y17/28)/('Monthly Data'!$F17/100000)</f>
        <v>0.49662296384584825</v>
      </c>
      <c r="U18" s="24">
        <f>('Monthly Data'!Z17/28)/('Monthly Data'!$F17/100000)</f>
        <v>9.393268630455758</v>
      </c>
      <c r="V18" s="24">
        <f>('Monthly Data'!AA17/31)/('Monthly Data'!$F17/100000)</f>
        <v>5.639073653991567</v>
      </c>
      <c r="W18" s="24">
        <f>('Monthly Data'!AB17/31)/('Monthly Data'!$F17/100000)</f>
        <v>3.665397875094519</v>
      </c>
      <c r="X18" s="24">
        <f>('Monthly Data'!AC17/31)/('Monthly Data'!$F17/100000)</f>
        <v>0.41011444756302307</v>
      </c>
      <c r="Y18" s="24">
        <f>('Monthly Data'!AD17/31)/('Monthly Data'!$F17/100000)</f>
        <v>9.71458597664911</v>
      </c>
      <c r="Z18" s="24">
        <f>('Monthly Data'!AE17/30)/('Monthly Data'!$F17/100000)</f>
        <v>5.072175870745597</v>
      </c>
      <c r="AA18" s="24">
        <f>('Monthly Data'!AF17/30)/('Monthly Data'!$F17/100000)</f>
        <v>3.9994702688385644</v>
      </c>
      <c r="AB18" s="24">
        <f>('Monthly Data'!AG17/30)/('Monthly Data'!$F17/100000)</f>
        <v>0</v>
      </c>
      <c r="AC18" s="24">
        <f>('Monthly Data'!AH17/30)/('Monthly Data'!$F17/100000)</f>
        <v>9.07164613958416</v>
      </c>
      <c r="AD18" s="24">
        <f>('Monthly Data'!AI17/31)/('Monthly Data'!$F17/100000)</f>
        <v>3.678213951580863</v>
      </c>
      <c r="AE18" s="24">
        <f>('Monthly Data'!AJ17/31)/('Monthly Data'!$F17/100000)</f>
        <v>3.1399387391543954</v>
      </c>
      <c r="AF18" s="24">
        <f>('Monthly Data'!AK17/31)/('Monthly Data'!$F17/100000)</f>
        <v>0</v>
      </c>
      <c r="AG18" s="24">
        <f>('Monthly Data'!AL17/31)/('Monthly Data'!$F17/100000)</f>
        <v>6.818152690735258</v>
      </c>
      <c r="AH18" s="24">
        <f>('Monthly Data'!AM17/30)/('Monthly Data'!$F17/100000)</f>
        <v>4.568931267381804</v>
      </c>
      <c r="AI18" s="24">
        <f>('Monthly Data'!AN17/30)/('Monthly Data'!$F17/100000)</f>
        <v>0.9005429744404715</v>
      </c>
      <c r="AJ18" s="24">
        <f>('Monthly Data'!AO17/30)/('Monthly Data'!$F17/100000)</f>
        <v>0</v>
      </c>
      <c r="AK18" s="24">
        <f>('Monthly Data'!AP17/30)/('Monthly Data'!$F17/100000)</f>
        <v>5.469474241822276</v>
      </c>
      <c r="AL18" s="24">
        <f>('Monthly Data'!AQ17/31)/('Monthly Data'!$F17/100000)</f>
        <v>5.93384341317749</v>
      </c>
      <c r="AM18" s="24">
        <f>('Monthly Data'!AR17/31)/('Monthly Data'!$F17/100000)</f>
        <v>1.666089943224781</v>
      </c>
      <c r="AN18" s="24">
        <f>('Monthly Data'!AS17/31)/('Monthly Data'!$F17/100000)</f>
        <v>0</v>
      </c>
      <c r="AO18" s="24">
        <f>('Monthly Data'!AT17/31)/('Monthly Data'!$F17/100000)</f>
        <v>7.599933356402271</v>
      </c>
      <c r="AP18" s="24">
        <f>('Monthly Data'!AU17/31)/('Monthly Data'!$F17/100000)</f>
        <v>4.780396529406488</v>
      </c>
      <c r="AQ18" s="24">
        <f>('Monthly Data'!AV17/31)/('Monthly Data'!$F17/100000)</f>
        <v>2.5888474502415835</v>
      </c>
      <c r="AR18" s="24">
        <f>('Monthly Data'!AW17/31)/('Monthly Data'!$F17/100000)</f>
        <v>0</v>
      </c>
      <c r="AS18" s="24">
        <f>('Monthly Data'!AX17/31)/('Monthly Data'!$F17/100000)</f>
        <v>7.36924397964807</v>
      </c>
      <c r="AT18" s="24">
        <f>('Monthly Data'!AY17/30)/('Monthly Data'!$F17/100000)</f>
        <v>4.7410938948483645</v>
      </c>
      <c r="AU18" s="24">
        <f>('Monthly Data'!AZ17/30)/('Monthly Data'!$F17/100000)</f>
        <v>5.231095219176268</v>
      </c>
      <c r="AV18" s="24">
        <f>('Monthly Data'!BA17/30)/('Monthly Data'!$F17/100000)</f>
        <v>0.18540590650245</v>
      </c>
      <c r="AW18" s="24">
        <f>('Monthly Data'!BB17/30)/('Monthly Data'!$F17/100000)</f>
        <v>10.157595020527083</v>
      </c>
      <c r="AX18" s="24">
        <f>('Monthly Data'!BC17/31)/('Monthly Data'!$F17/100000)</f>
        <v>5.254591359401234</v>
      </c>
      <c r="AY18" s="24">
        <f>('Monthly Data'!BD17/31)/('Monthly Data'!$F17/100000)</f>
        <v>3.1783869686134287</v>
      </c>
      <c r="AZ18" s="24">
        <f>('Monthly Data'!BE17/31)/('Monthly Data'!$F17/100000)</f>
        <v>0</v>
      </c>
      <c r="BA18" s="24">
        <f>('Monthly Data'!BF17/31)/('Monthly Data'!$F17/100000)</f>
        <v>8.432978328014663</v>
      </c>
    </row>
    <row r="19" spans="1:53" ht="15">
      <c r="A19" t="str">
        <f>'Monthly Data'!D18</f>
        <v>Brighton &amp; Hove UA</v>
      </c>
      <c r="B19" s="24">
        <f>('Monthly Data'!G18/31)/('Monthly Data'!$F18/100000)</f>
        <v>17.084977423422693</v>
      </c>
      <c r="C19" s="24">
        <f>('Monthly Data'!H18/31)/('Monthly Data'!$F18/100000)</f>
        <v>2.4542705663805613</v>
      </c>
      <c r="D19" s="24">
        <f>('Monthly Data'!I18/31)/('Monthly Data'!$F18/100000)</f>
        <v>0.18983308248247432</v>
      </c>
      <c r="E19" s="24">
        <f>('Monthly Data'!J18/31)/('Monthly Data'!$F18/100000)</f>
        <v>19.729081072285727</v>
      </c>
      <c r="F19" s="24">
        <f>('Monthly Data'!K18/30)/('Monthly Data'!$F18/100000)</f>
        <v>17.54238475549951</v>
      </c>
      <c r="G19" s="24">
        <f>('Monthly Data'!L18/30)/('Monthly Data'!$F18/100000)</f>
        <v>3.6149642707019756</v>
      </c>
      <c r="H19" s="24">
        <f>('Monthly Data'!M18/30)/('Monthly Data'!$F18/100000)</f>
        <v>0.6865629816449489</v>
      </c>
      <c r="I19" s="24">
        <f>('Monthly Data'!N18/30)/('Monthly Data'!$F18/100000)</f>
        <v>21.843912007846434</v>
      </c>
      <c r="J19" s="24">
        <f>('Monthly Data'!O18/31)/('Monthly Data'!$F18/100000)</f>
        <v>13.5323868798221</v>
      </c>
      <c r="K19" s="24">
        <f>('Monthly Data'!P18/31)/('Monthly Data'!$F18/100000)</f>
        <v>3.674626096625039</v>
      </c>
      <c r="L19" s="24">
        <f>('Monthly Data'!Q18/31)/('Monthly Data'!$F18/100000)</f>
        <v>1.2474745420276885</v>
      </c>
      <c r="M19" s="24">
        <f>('Monthly Data'!R18/31)/('Monthly Data'!$F18/100000)</f>
        <v>18.454487518474828</v>
      </c>
      <c r="N19" s="24">
        <f>('Monthly Data'!S18/31)/('Monthly Data'!$F18/100000)</f>
        <v>15.417158198755239</v>
      </c>
      <c r="O19" s="24">
        <f>('Monthly Data'!T18/31)/('Monthly Data'!$F18/100000)</f>
        <v>3.8780186849991187</v>
      </c>
      <c r="P19" s="24">
        <f>('Monthly Data'!U18/31)/('Monthly Data'!$F18/100000)</f>
        <v>1.396629106835347</v>
      </c>
      <c r="Q19" s="24">
        <f>('Monthly Data'!V18/31)/('Monthly Data'!$F18/100000)</f>
        <v>20.691805990589703</v>
      </c>
      <c r="R19" s="24">
        <f>('Monthly Data'!W18/28)/('Monthly Data'!$F18/100000)</f>
        <v>11.454392601933586</v>
      </c>
      <c r="S19" s="24">
        <f>('Monthly Data'!X18/28)/('Monthly Data'!$F18/100000)</f>
        <v>5.284333153185612</v>
      </c>
      <c r="T19" s="24">
        <f>('Monthly Data'!Y18/28)/('Monthly Data'!$F18/100000)</f>
        <v>2.1617726535759325</v>
      </c>
      <c r="U19" s="24">
        <f>('Monthly Data'!Z18/28)/('Monthly Data'!$F18/100000)</f>
        <v>18.90049840869513</v>
      </c>
      <c r="V19" s="24">
        <f>('Monthly Data'!AA18/31)/('Monthly Data'!$F18/100000)</f>
        <v>11.18659236057438</v>
      </c>
      <c r="W19" s="24">
        <f>('Monthly Data'!AB18/31)/('Monthly Data'!$F18/100000)</f>
        <v>5.423802356642123</v>
      </c>
      <c r="X19" s="24">
        <f>('Monthly Data'!AC18/31)/('Monthly Data'!$F18/100000)</f>
        <v>2.494949084055377</v>
      </c>
      <c r="Y19" s="24">
        <f>('Monthly Data'!AD18/31)/('Monthly Data'!$F18/100000)</f>
        <v>19.105343801271882</v>
      </c>
      <c r="Z19" s="24">
        <f>('Monthly Data'!AE18/30)/('Monthly Data'!$F18/100000)</f>
        <v>10.326467703516883</v>
      </c>
      <c r="AA19" s="24">
        <f>('Monthly Data'!AF18/30)/('Monthly Data'!$F18/100000)</f>
        <v>2.9564242678996777</v>
      </c>
      <c r="AB19" s="24">
        <f>('Monthly Data'!AG18/30)/('Monthly Data'!$F18/100000)</f>
        <v>1.0228387277567605</v>
      </c>
      <c r="AC19" s="24">
        <f>('Monthly Data'!AH18/30)/('Monthly Data'!$F18/100000)</f>
        <v>14.30573069917332</v>
      </c>
      <c r="AD19" s="24">
        <f>('Monthly Data'!AI18/31)/('Monthly Data'!$F18/100000)</f>
        <v>7.593323299298974</v>
      </c>
      <c r="AE19" s="24">
        <f>('Monthly Data'!AJ18/31)/('Monthly Data'!$F18/100000)</f>
        <v>3.200043390418853</v>
      </c>
      <c r="AF19" s="24">
        <f>('Monthly Data'!AK18/31)/('Monthly Data'!$F18/100000)</f>
        <v>0.7050943063634761</v>
      </c>
      <c r="AG19" s="24">
        <f>('Monthly Data'!AL18/31)/('Monthly Data'!$F18/100000)</f>
        <v>11.498460996081302</v>
      </c>
      <c r="AH19" s="24">
        <f>('Monthly Data'!AM18/30)/('Monthly Data'!$F18/100000)</f>
        <v>7.454112372145159</v>
      </c>
      <c r="AI19" s="24">
        <f>('Monthly Data'!AN18/30)/('Monthly Data'!$F18/100000)</f>
        <v>2.7182289477371446</v>
      </c>
      <c r="AJ19" s="24">
        <f>('Monthly Data'!AO18/30)/('Monthly Data'!$F18/100000)</f>
        <v>0.7005744710662744</v>
      </c>
      <c r="AK19" s="24">
        <f>('Monthly Data'!AP18/30)/('Monthly Data'!$F18/100000)</f>
        <v>10.872915790948579</v>
      </c>
      <c r="AL19" s="24">
        <f>('Monthly Data'!AQ18/31)/('Monthly Data'!$F18/100000)</f>
        <v>9.749284736064219</v>
      </c>
      <c r="AM19" s="24">
        <f>('Monthly Data'!AR18/31)/('Monthly Data'!$F18/100000)</f>
        <v>2.0610448955240073</v>
      </c>
      <c r="AN19" s="24">
        <f>('Monthly Data'!AS18/31)/('Monthly Data'!$F18/100000)</f>
        <v>2.616984637079825</v>
      </c>
      <c r="AO19" s="24">
        <f>('Monthly Data'!AT18/31)/('Monthly Data'!$F18/100000)</f>
        <v>14.427314268668049</v>
      </c>
      <c r="AP19" s="24">
        <f>('Monthly Data'!AU18/31)/('Monthly Data'!$F18/100000)</f>
        <v>7.647561322865395</v>
      </c>
      <c r="AQ19" s="24">
        <f>('Monthly Data'!AV18/31)/('Monthly Data'!$F18/100000)</f>
        <v>2.1288424249820337</v>
      </c>
      <c r="AR19" s="24">
        <f>('Monthly Data'!AW18/31)/('Monthly Data'!$F18/100000)</f>
        <v>1.3017125655941097</v>
      </c>
      <c r="AS19" s="24">
        <f>('Monthly Data'!AX18/31)/('Monthly Data'!$F18/100000)</f>
        <v>11.078116313441539</v>
      </c>
      <c r="AT19" s="24">
        <f>('Monthly Data'!AY18/30)/('Monthly Data'!$F18/100000)</f>
        <v>7.776376628835645</v>
      </c>
      <c r="AU19" s="24">
        <f>('Monthly Data'!AZ18/30)/('Monthly Data'!$F18/100000)</f>
        <v>2.9143897996357016</v>
      </c>
      <c r="AV19" s="24">
        <f>('Monthly Data'!BA18/30)/('Monthly Data'!$F18/100000)</f>
        <v>2.213815328569427</v>
      </c>
      <c r="AW19" s="24">
        <f>('Monthly Data'!BB18/30)/('Monthly Data'!$F18/100000)</f>
        <v>12.904581757040773</v>
      </c>
      <c r="AX19" s="24">
        <f>('Monthly Data'!BC18/31)/('Monthly Data'!$F18/100000)</f>
        <v>7.023824051851551</v>
      </c>
      <c r="AY19" s="24">
        <f>('Monthly Data'!BD18/31)/('Monthly Data'!$F18/100000)</f>
        <v>6.006861109981153</v>
      </c>
      <c r="AZ19" s="24">
        <f>('Monthly Data'!BE18/31)/('Monthly Data'!$F18/100000)</f>
        <v>2.6983416724294567</v>
      </c>
      <c r="BA19" s="24">
        <f>('Monthly Data'!BF18/31)/('Monthly Data'!$F18/100000)</f>
        <v>15.72902683426216</v>
      </c>
    </row>
    <row r="20" spans="1:53" ht="15">
      <c r="A20" t="str">
        <f>'Monthly Data'!D19</f>
        <v>Bristol UA</v>
      </c>
      <c r="B20" s="24">
        <f>('Monthly Data'!G19/31)/('Monthly Data'!$F19/100000)</f>
        <v>2.719481867138998</v>
      </c>
      <c r="C20" s="24">
        <f>('Monthly Data'!H19/31)/('Monthly Data'!$F19/100000)</f>
        <v>8.292630561966615</v>
      </c>
      <c r="D20" s="24">
        <f>('Monthly Data'!I19/31)/('Monthly Data'!$F19/100000)</f>
        <v>2.925232139981751</v>
      </c>
      <c r="E20" s="24">
        <f>('Monthly Data'!J19/31)/('Monthly Data'!$F19/100000)</f>
        <v>13.937344569087363</v>
      </c>
      <c r="F20" s="24">
        <f>('Monthly Data'!K19/30)/('Monthly Data'!$F19/100000)</f>
        <v>3.4479571085228327</v>
      </c>
      <c r="G20" s="24">
        <f>('Monthly Data'!L19/30)/('Monthly Data'!$F19/100000)</f>
        <v>7.219449066370864</v>
      </c>
      <c r="H20" s="24">
        <f>('Monthly Data'!M19/30)/('Monthly Data'!$F19/100000)</f>
        <v>2.58827879460159</v>
      </c>
      <c r="I20" s="24">
        <f>('Monthly Data'!N19/30)/('Monthly Data'!$F19/100000)</f>
        <v>13.255684969495285</v>
      </c>
      <c r="J20" s="24">
        <f>('Monthly Data'!O19/31)/('Monthly Data'!$F19/100000)</f>
        <v>3.29200436548405</v>
      </c>
      <c r="K20" s="24">
        <f>('Monthly Data'!P19/31)/('Monthly Data'!$F19/100000)</f>
        <v>7.460683806558961</v>
      </c>
      <c r="L20" s="24">
        <f>('Monthly Data'!Q19/31)/('Monthly Data'!$F19/100000)</f>
        <v>2.5226772583328865</v>
      </c>
      <c r="M20" s="24">
        <f>('Monthly Data'!R19/31)/('Monthly Data'!$F19/100000)</f>
        <v>13.275365430375896</v>
      </c>
      <c r="N20" s="24">
        <f>('Monthly Data'!S19/31)/('Monthly Data'!$F19/100000)</f>
        <v>3.819798543645895</v>
      </c>
      <c r="O20" s="24">
        <f>('Monthly Data'!T19/31)/('Monthly Data'!$F19/100000)</f>
        <v>7.612760095181866</v>
      </c>
      <c r="P20" s="24">
        <f>('Monthly Data'!U19/31)/('Monthly Data'!$F19/100000)</f>
        <v>3.694559247132915</v>
      </c>
      <c r="Q20" s="24">
        <f>('Monthly Data'!V19/31)/('Monthly Data'!$F19/100000)</f>
        <v>15.127117885960676</v>
      </c>
      <c r="R20" s="24">
        <f>('Monthly Data'!W19/28)/('Monthly Data'!$F19/100000)</f>
        <v>2.783059979399414</v>
      </c>
      <c r="S20" s="24">
        <f>('Monthly Data'!X19/28)/('Monthly Data'!$F19/100000)</f>
        <v>6.794231835829174</v>
      </c>
      <c r="T20" s="24">
        <f>('Monthly Data'!Y19/28)/('Monthly Data'!$F19/100000)</f>
        <v>3.585294350685366</v>
      </c>
      <c r="U20" s="24">
        <f>('Monthly Data'!Z19/28)/('Monthly Data'!$F19/100000)</f>
        <v>13.162586165913954</v>
      </c>
      <c r="V20" s="24">
        <f>('Monthly Data'!AA19/31)/('Monthly Data'!$F19/100000)</f>
        <v>3.7213962392428392</v>
      </c>
      <c r="W20" s="24">
        <f>('Monthly Data'!AB19/31)/('Monthly Data'!$F19/100000)</f>
        <v>7.335444510045981</v>
      </c>
      <c r="X20" s="24">
        <f>('Monthly Data'!AC19/31)/('Monthly Data'!$F19/100000)</f>
        <v>4.759093267493246</v>
      </c>
      <c r="Y20" s="24">
        <f>('Monthly Data'!AD19/31)/('Monthly Data'!$F19/100000)</f>
        <v>15.815934016782066</v>
      </c>
      <c r="Z20" s="24">
        <f>('Monthly Data'!AE19/30)/('Monthly Data'!$F19/100000)</f>
        <v>4.242928452579036</v>
      </c>
      <c r="AA20" s="24">
        <f>('Monthly Data'!AF19/30)/('Monthly Data'!$F19/100000)</f>
        <v>8.569051580698835</v>
      </c>
      <c r="AB20" s="24">
        <f>('Monthly Data'!AG19/30)/('Monthly Data'!$F19/100000)</f>
        <v>2.366426326492882</v>
      </c>
      <c r="AC20" s="24">
        <f>('Monthly Data'!AH19/30)/('Monthly Data'!$F19/100000)</f>
        <v>15.178406359770753</v>
      </c>
      <c r="AD20" s="24">
        <f>('Monthly Data'!AI19/31)/('Monthly Data'!$F19/100000)</f>
        <v>4.624908306943624</v>
      </c>
      <c r="AE20" s="24">
        <f>('Monthly Data'!AJ19/31)/('Monthly Data'!$F19/100000)</f>
        <v>7.916912672427674</v>
      </c>
      <c r="AF20" s="24">
        <f>('Monthly Data'!AK19/31)/('Monthly Data'!$F19/100000)</f>
        <v>2.0396114003542483</v>
      </c>
      <c r="AG20" s="24">
        <f>('Monthly Data'!AL19/31)/('Monthly Data'!$F19/100000)</f>
        <v>14.581432379725547</v>
      </c>
      <c r="AH20" s="24">
        <f>('Monthly Data'!AM19/30)/('Monthly Data'!$F19/100000)</f>
        <v>4.085782954335367</v>
      </c>
      <c r="AI20" s="24">
        <f>('Monthly Data'!AN19/30)/('Monthly Data'!$F19/100000)</f>
        <v>8.42114993529303</v>
      </c>
      <c r="AJ20" s="24">
        <f>('Monthly Data'!AO19/30)/('Monthly Data'!$F19/100000)</f>
        <v>1.959696801626918</v>
      </c>
      <c r="AK20" s="24">
        <f>('Monthly Data'!AP19/30)/('Monthly Data'!$F19/100000)</f>
        <v>14.466629691255315</v>
      </c>
      <c r="AL20" s="24">
        <f>('Monthly Data'!AQ19/31)/('Monthly Data'!$F19/100000)</f>
        <v>6.3424758019787815</v>
      </c>
      <c r="AM20" s="24">
        <f>('Monthly Data'!AR19/31)/('Monthly Data'!$F19/100000)</f>
        <v>8.319467554076539</v>
      </c>
      <c r="AN20" s="24">
        <f>('Monthly Data'!AS19/31)/('Monthly Data'!$F19/100000)</f>
        <v>1.502871558155762</v>
      </c>
      <c r="AO20" s="24">
        <f>('Monthly Data'!AT19/31)/('Monthly Data'!$F19/100000)</f>
        <v>16.16481491421108</v>
      </c>
      <c r="AP20" s="24">
        <f>('Monthly Data'!AU19/31)/('Monthly Data'!$F19/100000)</f>
        <v>8.07793462508722</v>
      </c>
      <c r="AQ20" s="24">
        <f>('Monthly Data'!AV19/31)/('Monthly Data'!$F19/100000)</f>
        <v>9.473458214803285</v>
      </c>
      <c r="AR20" s="24">
        <f>('Monthly Data'!AW19/31)/('Monthly Data'!$F19/100000)</f>
        <v>1.6281108546687422</v>
      </c>
      <c r="AS20" s="24">
        <f>('Monthly Data'!AX19/31)/('Monthly Data'!$F19/100000)</f>
        <v>19.179503694559248</v>
      </c>
      <c r="AT20" s="24">
        <f>('Monthly Data'!AY19/30)/('Monthly Data'!$F19/100000)</f>
        <v>5.925309669070069</v>
      </c>
      <c r="AU20" s="24">
        <f>('Monthly Data'!AZ19/30)/('Monthly Data'!$F19/100000)</f>
        <v>10.54723608800148</v>
      </c>
      <c r="AV20" s="24">
        <f>('Monthly Data'!BA19/30)/('Monthly Data'!$F19/100000)</f>
        <v>2.0059160658162325</v>
      </c>
      <c r="AW20" s="24">
        <f>('Monthly Data'!BB19/30)/('Monthly Data'!$F19/100000)</f>
        <v>18.47846182288778</v>
      </c>
      <c r="AX20" s="24">
        <f>('Monthly Data'!BC19/31)/('Monthly Data'!$F19/100000)</f>
        <v>5.224267797398602</v>
      </c>
      <c r="AY20" s="24">
        <f>('Monthly Data'!BD19/31)/('Monthly Data'!$F19/100000)</f>
        <v>9.097740325264343</v>
      </c>
      <c r="AZ20" s="24">
        <f>('Monthly Data'!BE19/31)/('Monthly Data'!$F19/100000)</f>
        <v>2.844721163651978</v>
      </c>
      <c r="BA20" s="24">
        <f>('Monthly Data'!BF19/31)/('Monthly Data'!$F19/100000)</f>
        <v>17.166729286314926</v>
      </c>
    </row>
    <row r="21" spans="1:53" ht="15">
      <c r="A21" t="str">
        <f>'Monthly Data'!D20</f>
        <v>Bromley</v>
      </c>
      <c r="B21" s="24">
        <f>('Monthly Data'!G20/31)/('Monthly Data'!$F20/100000)</f>
        <v>2.5821715681286252</v>
      </c>
      <c r="C21" s="24">
        <f>('Monthly Data'!H20/31)/('Monthly Data'!$F20/100000)</f>
        <v>4.337539432176656</v>
      </c>
      <c r="D21" s="24">
        <f>('Monthly Data'!I20/31)/('Monthly Data'!$F20/100000)</f>
        <v>0.2671211967029612</v>
      </c>
      <c r="E21" s="24">
        <f>('Monthly Data'!J20/31)/('Monthly Data'!$F20/100000)</f>
        <v>7.1868321970082425</v>
      </c>
      <c r="F21" s="24">
        <f>('Monthly Data'!K20/30)/('Monthly Data'!$F20/100000)</f>
        <v>2.4710830704521554</v>
      </c>
      <c r="G21" s="24">
        <f>('Monthly Data'!L20/30)/('Monthly Data'!$F20/100000)</f>
        <v>6.900630914826499</v>
      </c>
      <c r="H21" s="24">
        <f>('Monthly Data'!M20/30)/('Monthly Data'!$F20/100000)</f>
        <v>0.5520504731861199</v>
      </c>
      <c r="I21" s="24">
        <f>('Monthly Data'!N20/30)/('Monthly Data'!$F20/100000)</f>
        <v>9.923764458464774</v>
      </c>
      <c r="J21" s="24">
        <f>('Monthly Data'!O20/31)/('Monthly Data'!$F20/100000)</f>
        <v>3.358095044265798</v>
      </c>
      <c r="K21" s="24">
        <f>('Monthly Data'!P20/31)/('Monthly Data'!$F20/100000)</f>
        <v>9.908924391981277</v>
      </c>
      <c r="L21" s="24">
        <f>('Monthly Data'!Q20/31)/('Monthly Data'!$F20/100000)</f>
        <v>0.2798412536888165</v>
      </c>
      <c r="M21" s="24">
        <f>('Monthly Data'!R20/31)/('Monthly Data'!$F20/100000)</f>
        <v>13.54686068993589</v>
      </c>
      <c r="N21" s="24">
        <f>('Monthly Data'!S20/31)/('Monthly Data'!$F20/100000)</f>
        <v>2.0352091177368474</v>
      </c>
      <c r="O21" s="24">
        <f>('Monthly Data'!T20/31)/('Monthly Data'!$F20/100000)</f>
        <v>4.426579831077643</v>
      </c>
      <c r="P21" s="24">
        <f>('Monthly Data'!U20/31)/('Monthly Data'!$F20/100000)</f>
        <v>0</v>
      </c>
      <c r="Q21" s="24">
        <f>('Monthly Data'!V20/31)/('Monthly Data'!$F20/100000)</f>
        <v>6.46178894881449</v>
      </c>
      <c r="R21" s="24">
        <f>('Monthly Data'!W20/28)/('Monthly Data'!$F20/100000)</f>
        <v>1.36604326273096</v>
      </c>
      <c r="S21" s="24">
        <f>('Monthly Data'!X20/28)/('Monthly Data'!$F20/100000)</f>
        <v>3.7319738621000447</v>
      </c>
      <c r="T21" s="24">
        <f>('Monthly Data'!Y20/28)/('Monthly Data'!$F20/100000)</f>
        <v>0</v>
      </c>
      <c r="U21" s="24">
        <f>('Monthly Data'!Z20/28)/('Monthly Data'!$F20/100000)</f>
        <v>5.098017124831005</v>
      </c>
      <c r="V21" s="24">
        <f>('Monthly Data'!AA20/31)/('Monthly Data'!$F20/100000)</f>
        <v>1.246565584613819</v>
      </c>
      <c r="W21" s="24">
        <f>('Monthly Data'!AB20/31)/('Monthly Data'!$F20/100000)</f>
        <v>3.3835351582375086</v>
      </c>
      <c r="X21" s="24">
        <f>('Monthly Data'!AC20/31)/('Monthly Data'!$F20/100000)</f>
        <v>0</v>
      </c>
      <c r="Y21" s="24">
        <f>('Monthly Data'!AD20/31)/('Monthly Data'!$F20/100000)</f>
        <v>4.630100742851328</v>
      </c>
      <c r="Z21" s="24">
        <f>('Monthly Data'!AE20/30)/('Monthly Data'!$F20/100000)</f>
        <v>1.0515247108307044</v>
      </c>
      <c r="AA21" s="24">
        <f>('Monthly Data'!AF20/30)/('Monthly Data'!$F20/100000)</f>
        <v>4.4426919032597265</v>
      </c>
      <c r="AB21" s="24">
        <f>('Monthly Data'!AG20/30)/('Monthly Data'!$F20/100000)</f>
        <v>0</v>
      </c>
      <c r="AC21" s="24">
        <f>('Monthly Data'!AH20/30)/('Monthly Data'!$F20/100000)</f>
        <v>5.494216614090431</v>
      </c>
      <c r="AD21" s="24">
        <f>('Monthly Data'!AI20/31)/('Monthly Data'!$F20/100000)</f>
        <v>2.111529459651979</v>
      </c>
      <c r="AE21" s="24">
        <f>('Monthly Data'!AJ20/31)/('Monthly Data'!$F20/100000)</f>
        <v>5.215223364200672</v>
      </c>
      <c r="AF21" s="24">
        <f>('Monthly Data'!AK20/31)/('Monthly Data'!$F20/100000)</f>
        <v>0</v>
      </c>
      <c r="AG21" s="24">
        <f>('Monthly Data'!AL20/31)/('Monthly Data'!$F20/100000)</f>
        <v>7.326752823852651</v>
      </c>
      <c r="AH21" s="24">
        <f>('Monthly Data'!AM20/30)/('Monthly Data'!$F20/100000)</f>
        <v>1.2355415352260777</v>
      </c>
      <c r="AI21" s="24">
        <f>('Monthly Data'!AN20/30)/('Monthly Data'!$F20/100000)</f>
        <v>5.099894847528917</v>
      </c>
      <c r="AJ21" s="24">
        <f>('Monthly Data'!AO20/30)/('Monthly Data'!$F20/100000)</f>
        <v>0.10515247108307045</v>
      </c>
      <c r="AK21" s="24">
        <f>('Monthly Data'!AP20/30)/('Monthly Data'!$F20/100000)</f>
        <v>6.440588853838064</v>
      </c>
      <c r="AL21" s="24">
        <f>('Monthly Data'!AQ20/31)/('Monthly Data'!$F20/100000)</f>
        <v>0.6614429632644755</v>
      </c>
      <c r="AM21" s="24">
        <f>('Monthly Data'!AR20/31)/('Monthly Data'!$F20/100000)</f>
        <v>4.744581255724026</v>
      </c>
      <c r="AN21" s="24">
        <f>('Monthly Data'!AS20/31)/('Monthly Data'!$F20/100000)</f>
        <v>0.3943217665615142</v>
      </c>
      <c r="AO21" s="24">
        <f>('Monthly Data'!AT20/31)/('Monthly Data'!$F20/100000)</f>
        <v>5.800345985550015</v>
      </c>
      <c r="AP21" s="24">
        <f>('Monthly Data'!AU20/31)/('Monthly Data'!$F20/100000)</f>
        <v>1.8444082629490182</v>
      </c>
      <c r="AQ21" s="24">
        <f>('Monthly Data'!AV20/31)/('Monthly Data'!$F20/100000)</f>
        <v>4.820901597639158</v>
      </c>
      <c r="AR21" s="24">
        <f>('Monthly Data'!AW20/31)/('Monthly Data'!$F20/100000)</f>
        <v>0.3943217665615142</v>
      </c>
      <c r="AS21" s="24">
        <f>('Monthly Data'!AX20/31)/('Monthly Data'!$F20/100000)</f>
        <v>7.059631627149689</v>
      </c>
      <c r="AT21" s="24">
        <f>('Monthly Data'!AY20/30)/('Monthly Data'!$F20/100000)</f>
        <v>1.6692954784437435</v>
      </c>
      <c r="AU21" s="24">
        <f>('Monthly Data'!AZ20/30)/('Monthly Data'!$F20/100000)</f>
        <v>4.232386961093585</v>
      </c>
      <c r="AV21" s="24">
        <f>('Monthly Data'!BA20/30)/('Monthly Data'!$F20/100000)</f>
        <v>0.07886435331230285</v>
      </c>
      <c r="AW21" s="24">
        <f>('Monthly Data'!BB20/30)/('Monthly Data'!$F20/100000)</f>
        <v>5.980546792849632</v>
      </c>
      <c r="AX21" s="24">
        <f>('Monthly Data'!BC20/31)/('Monthly Data'!$F20/100000)</f>
        <v>1.2338455276279636</v>
      </c>
      <c r="AY21" s="24">
        <f>('Monthly Data'!BD20/31)/('Monthly Data'!$F20/100000)</f>
        <v>4.248499033275669</v>
      </c>
      <c r="AZ21" s="24">
        <f>('Monthly Data'!BE20/31)/('Monthly Data'!$F20/100000)</f>
        <v>0</v>
      </c>
      <c r="BA21" s="24">
        <f>('Monthly Data'!BF20/31)/('Monthly Data'!$F20/100000)</f>
        <v>5.482344560903632</v>
      </c>
    </row>
    <row r="22" spans="1:53" ht="15">
      <c r="A22" t="str">
        <f>'Monthly Data'!D21</f>
        <v>Buckinghamshire</v>
      </c>
      <c r="B22" s="24">
        <f>('Monthly Data'!G21/31)/('Monthly Data'!$F21/100000)</f>
        <v>8.093841642228739</v>
      </c>
      <c r="C22" s="24">
        <f>('Monthly Data'!H21/31)/('Monthly Data'!$F21/100000)</f>
        <v>0.8289345063538612</v>
      </c>
      <c r="D22" s="24">
        <f>('Monthly Data'!I21/31)/('Monthly Data'!$F21/100000)</f>
        <v>0</v>
      </c>
      <c r="E22" s="24">
        <f>('Monthly Data'!J21/31)/('Monthly Data'!$F21/100000)</f>
        <v>8.9227761485826</v>
      </c>
      <c r="F22" s="24">
        <f>('Monthly Data'!K21/30)/('Monthly Data'!$F21/100000)</f>
        <v>9.713131313131314</v>
      </c>
      <c r="G22" s="24">
        <f>('Monthly Data'!L21/30)/('Monthly Data'!$F21/100000)</f>
        <v>0.6464646464646464</v>
      </c>
      <c r="H22" s="24">
        <f>('Monthly Data'!M21/30)/('Monthly Data'!$F21/100000)</f>
        <v>0</v>
      </c>
      <c r="I22" s="24">
        <f>('Monthly Data'!N21/30)/('Monthly Data'!$F21/100000)</f>
        <v>10.35959595959596</v>
      </c>
      <c r="J22" s="24">
        <f>('Monthly Data'!O21/31)/('Monthly Data'!$F21/100000)</f>
        <v>9.368523949169111</v>
      </c>
      <c r="K22" s="24">
        <f>('Monthly Data'!P21/31)/('Monthly Data'!$F21/100000)</f>
        <v>0.5630498533724341</v>
      </c>
      <c r="L22" s="24">
        <f>('Monthly Data'!Q21/31)/('Monthly Data'!$F21/100000)</f>
        <v>0.03128054740957967</v>
      </c>
      <c r="M22" s="24">
        <f>('Monthly Data'!R21/31)/('Monthly Data'!$F21/100000)</f>
        <v>9.962854349951124</v>
      </c>
      <c r="N22" s="24">
        <f>('Monthly Data'!S21/31)/('Monthly Data'!$F21/100000)</f>
        <v>8.140762463343108</v>
      </c>
      <c r="O22" s="24">
        <f>('Monthly Data'!T21/31)/('Monthly Data'!$F21/100000)</f>
        <v>1.219941348973607</v>
      </c>
      <c r="P22" s="24">
        <f>('Monthly Data'!U21/31)/('Monthly Data'!$F21/100000)</f>
        <v>0.15640273704789834</v>
      </c>
      <c r="Q22" s="24">
        <f>('Monthly Data'!V21/31)/('Monthly Data'!$F21/100000)</f>
        <v>9.517106549364614</v>
      </c>
      <c r="R22" s="24">
        <f>('Monthly Data'!W21/28)/('Monthly Data'!$F21/100000)</f>
        <v>8.787878787878787</v>
      </c>
      <c r="S22" s="24">
        <f>('Monthly Data'!X21/28)/('Monthly Data'!$F21/100000)</f>
        <v>2.329004329004329</v>
      </c>
      <c r="T22" s="24">
        <f>('Monthly Data'!Y21/28)/('Monthly Data'!$F21/100000)</f>
        <v>0.017316017316017316</v>
      </c>
      <c r="U22" s="24">
        <f>('Monthly Data'!Z21/28)/('Monthly Data'!$F21/100000)</f>
        <v>11.134199134199134</v>
      </c>
      <c r="V22" s="24">
        <f>('Monthly Data'!AA21/31)/('Monthly Data'!$F21/100000)</f>
        <v>8.06256109481916</v>
      </c>
      <c r="W22" s="24">
        <f>('Monthly Data'!AB21/31)/('Monthly Data'!$F21/100000)</f>
        <v>2.737047898338221</v>
      </c>
      <c r="X22" s="24">
        <f>('Monthly Data'!AC21/31)/('Monthly Data'!$F21/100000)</f>
        <v>0.12512218963831867</v>
      </c>
      <c r="Y22" s="24">
        <f>('Monthly Data'!AD21/31)/('Monthly Data'!$F21/100000)</f>
        <v>10.924731182795698</v>
      </c>
      <c r="Z22" s="24">
        <f>('Monthly Data'!AE21/30)/('Monthly Data'!$F21/100000)</f>
        <v>8.597979797979798</v>
      </c>
      <c r="AA22" s="24">
        <f>('Monthly Data'!AF21/30)/('Monthly Data'!$F21/100000)</f>
        <v>2.165656565656566</v>
      </c>
      <c r="AB22" s="24">
        <f>('Monthly Data'!AG21/30)/('Monthly Data'!$F21/100000)</f>
        <v>0.16969696969696968</v>
      </c>
      <c r="AC22" s="24">
        <f>('Monthly Data'!AH21/30)/('Monthly Data'!$F21/100000)</f>
        <v>10.933333333333334</v>
      </c>
      <c r="AD22" s="24">
        <f>('Monthly Data'!AI21/31)/('Monthly Data'!$F21/100000)</f>
        <v>7.859237536656892</v>
      </c>
      <c r="AE22" s="24">
        <f>('Monthly Data'!AJ21/31)/('Monthly Data'!$F21/100000)</f>
        <v>1.610948191593353</v>
      </c>
      <c r="AF22" s="24">
        <f>('Monthly Data'!AK21/31)/('Monthly Data'!$F21/100000)</f>
        <v>0.14076246334310852</v>
      </c>
      <c r="AG22" s="24">
        <f>('Monthly Data'!AL21/31)/('Monthly Data'!$F21/100000)</f>
        <v>9.610948191593353</v>
      </c>
      <c r="AH22" s="24">
        <f>('Monthly Data'!AM21/30)/('Monthly Data'!$F21/100000)</f>
        <v>10.10909090909091</v>
      </c>
      <c r="AI22" s="24">
        <f>('Monthly Data'!AN21/30)/('Monthly Data'!$F21/100000)</f>
        <v>1.3333333333333333</v>
      </c>
      <c r="AJ22" s="24">
        <f>('Monthly Data'!AO21/30)/('Monthly Data'!$F21/100000)</f>
        <v>0.2505050505050505</v>
      </c>
      <c r="AK22" s="24">
        <f>('Monthly Data'!AP21/30)/('Monthly Data'!$F21/100000)</f>
        <v>11.692929292929293</v>
      </c>
      <c r="AL22" s="24">
        <f>('Monthly Data'!AQ21/31)/('Monthly Data'!$F21/100000)</f>
        <v>10.048875855327468</v>
      </c>
      <c r="AM22" s="24">
        <f>('Monthly Data'!AR21/31)/('Monthly Data'!$F21/100000)</f>
        <v>2.8543499511241444</v>
      </c>
      <c r="AN22" s="24">
        <f>('Monthly Data'!AS21/31)/('Monthly Data'!$F21/100000)</f>
        <v>0.49266862170087977</v>
      </c>
      <c r="AO22" s="24">
        <f>('Monthly Data'!AT21/31)/('Monthly Data'!$F21/100000)</f>
        <v>13.395894428152493</v>
      </c>
      <c r="AP22" s="24">
        <f>('Monthly Data'!AU21/31)/('Monthly Data'!$F21/100000)</f>
        <v>9.93939393939394</v>
      </c>
      <c r="AQ22" s="24">
        <f>('Monthly Data'!AV21/31)/('Monthly Data'!$F21/100000)</f>
        <v>2.3695014662756595</v>
      </c>
      <c r="AR22" s="24">
        <f>('Monthly Data'!AW21/31)/('Monthly Data'!$F21/100000)</f>
        <v>0.039100684261974585</v>
      </c>
      <c r="AS22" s="24">
        <f>('Monthly Data'!AX21/31)/('Monthly Data'!$F21/100000)</f>
        <v>12.347996089931573</v>
      </c>
      <c r="AT22" s="24">
        <f>('Monthly Data'!AY21/30)/('Monthly Data'!$F21/100000)</f>
        <v>9.858585858585858</v>
      </c>
      <c r="AU22" s="24">
        <f>('Monthly Data'!AZ21/30)/('Monthly Data'!$F21/100000)</f>
        <v>2.408080808080808</v>
      </c>
      <c r="AV22" s="24">
        <f>('Monthly Data'!BA21/30)/('Monthly Data'!$F21/100000)</f>
        <v>0.12121212121212122</v>
      </c>
      <c r="AW22" s="24">
        <f>('Monthly Data'!BB21/30)/('Monthly Data'!$F21/100000)</f>
        <v>12.387878787878789</v>
      </c>
      <c r="AX22" s="24">
        <f>('Monthly Data'!BC21/31)/('Monthly Data'!$F21/100000)</f>
        <v>9.086999022482894</v>
      </c>
      <c r="AY22" s="24">
        <f>('Monthly Data'!BD21/31)/('Monthly Data'!$F21/100000)</f>
        <v>1.8064516129032258</v>
      </c>
      <c r="AZ22" s="24">
        <f>('Monthly Data'!BE21/31)/('Monthly Data'!$F21/100000)</f>
        <v>0</v>
      </c>
      <c r="BA22" s="24">
        <f>('Monthly Data'!BF21/31)/('Monthly Data'!$F21/100000)</f>
        <v>10.89345063538612</v>
      </c>
    </row>
    <row r="23" spans="1:53" ht="15">
      <c r="A23" t="str">
        <f>'Monthly Data'!D22</f>
        <v>Bury</v>
      </c>
      <c r="B23" s="24">
        <f>('Monthly Data'!G22/31)/('Monthly Data'!$F22/100000)</f>
        <v>3.1196070622593925</v>
      </c>
      <c r="C23" s="24">
        <f>('Monthly Data'!H22/31)/('Monthly Data'!$F22/100000)</f>
        <v>6.349838488428691</v>
      </c>
      <c r="D23" s="24">
        <f>('Monthly Data'!I22/31)/('Monthly Data'!$F22/100000)</f>
        <v>0.0663746183459445</v>
      </c>
      <c r="E23" s="24">
        <f>('Monthly Data'!J22/31)/('Monthly Data'!$F22/100000)</f>
        <v>9.535820169034027</v>
      </c>
      <c r="F23" s="24">
        <f>('Monthly Data'!K22/30)/('Monthly Data'!$F22/100000)</f>
        <v>2.3776863283036125</v>
      </c>
      <c r="G23" s="24">
        <f>('Monthly Data'!L22/30)/('Monthly Data'!$F22/100000)</f>
        <v>9.190672153635116</v>
      </c>
      <c r="H23" s="24">
        <f>('Monthly Data'!M22/30)/('Monthly Data'!$F22/100000)</f>
        <v>0</v>
      </c>
      <c r="I23" s="24">
        <f>('Monthly Data'!N22/30)/('Monthly Data'!$F22/100000)</f>
        <v>11.568358481938729</v>
      </c>
      <c r="J23" s="24">
        <f>('Monthly Data'!O22/31)/('Monthly Data'!$F22/100000)</f>
        <v>3.5399796451170404</v>
      </c>
      <c r="K23" s="24">
        <f>('Monthly Data'!P22/31)/('Monthly Data'!$F22/100000)</f>
        <v>8.805699367228637</v>
      </c>
      <c r="L23" s="24">
        <f>('Monthly Data'!Q22/31)/('Monthly Data'!$F22/100000)</f>
        <v>0</v>
      </c>
      <c r="M23" s="24">
        <f>('Monthly Data'!R22/31)/('Monthly Data'!$F22/100000)</f>
        <v>12.345679012345679</v>
      </c>
      <c r="N23" s="24">
        <f>('Monthly Data'!S22/31)/('Monthly Data'!$F22/100000)</f>
        <v>4.247975574140448</v>
      </c>
      <c r="O23" s="24">
        <f>('Monthly Data'!T22/31)/('Monthly Data'!$F22/100000)</f>
        <v>9.734944024071861</v>
      </c>
      <c r="P23" s="24">
        <f>('Monthly Data'!U22/31)/('Monthly Data'!$F22/100000)</f>
        <v>0.24337360060179655</v>
      </c>
      <c r="Q23" s="24">
        <f>('Monthly Data'!V22/31)/('Monthly Data'!$F22/100000)</f>
        <v>14.226293198814107</v>
      </c>
      <c r="R23" s="24">
        <f>('Monthly Data'!W22/28)/('Monthly Data'!$F22/100000)</f>
        <v>7.7895355673133455</v>
      </c>
      <c r="S23" s="24">
        <f>('Monthly Data'!X22/28)/('Monthly Data'!$F22/100000)</f>
        <v>12.713109935332158</v>
      </c>
      <c r="T23" s="24">
        <f>('Monthly Data'!Y22/28)/('Monthly Data'!$F22/100000)</f>
        <v>1.665686850872036</v>
      </c>
      <c r="U23" s="24">
        <f>('Monthly Data'!Z22/28)/('Monthly Data'!$F22/100000)</f>
        <v>22.16833235351754</v>
      </c>
      <c r="V23" s="24">
        <f>('Monthly Data'!AA22/31)/('Monthly Data'!$F22/100000)</f>
        <v>8.451701402716935</v>
      </c>
      <c r="W23" s="24">
        <f>('Monthly Data'!AB22/31)/('Monthly Data'!$F22/100000)</f>
        <v>8.009203947077305</v>
      </c>
      <c r="X23" s="24">
        <f>('Monthly Data'!AC22/31)/('Monthly Data'!$F22/100000)</f>
        <v>0.24337360060179655</v>
      </c>
      <c r="Y23" s="24">
        <f>('Monthly Data'!AD22/31)/('Monthly Data'!$F22/100000)</f>
        <v>16.704278950396034</v>
      </c>
      <c r="Z23" s="24">
        <f>('Monthly Data'!AE22/30)/('Monthly Data'!$F22/100000)</f>
        <v>7.7503429355281215</v>
      </c>
      <c r="AA23" s="24">
        <f>('Monthly Data'!AF22/30)/('Monthly Data'!$F22/100000)</f>
        <v>9.762231367169639</v>
      </c>
      <c r="AB23" s="24">
        <f>('Monthly Data'!AG22/30)/('Monthly Data'!$F22/100000)</f>
        <v>0</v>
      </c>
      <c r="AC23" s="24">
        <f>('Monthly Data'!AH22/30)/('Monthly Data'!$F22/100000)</f>
        <v>17.51257430269776</v>
      </c>
      <c r="AD23" s="24">
        <f>('Monthly Data'!AI22/31)/('Monthly Data'!$F22/100000)</f>
        <v>6.128589760608877</v>
      </c>
      <c r="AE23" s="24">
        <f>('Monthly Data'!AJ22/31)/('Monthly Data'!$F22/100000)</f>
        <v>4.4249745563963</v>
      </c>
      <c r="AF23" s="24">
        <f>('Monthly Data'!AK22/31)/('Monthly Data'!$F22/100000)</f>
        <v>0</v>
      </c>
      <c r="AG23" s="24">
        <f>('Monthly Data'!AL22/31)/('Monthly Data'!$F22/100000)</f>
        <v>10.553564317005177</v>
      </c>
      <c r="AH23" s="24">
        <f>('Monthly Data'!AM22/30)/('Monthly Data'!$F22/100000)</f>
        <v>4.435299497027892</v>
      </c>
      <c r="AI23" s="24">
        <f>('Monthly Data'!AN22/30)/('Monthly Data'!$F22/100000)</f>
        <v>6.995884773662551</v>
      </c>
      <c r="AJ23" s="24">
        <f>('Monthly Data'!AO22/30)/('Monthly Data'!$F22/100000)</f>
        <v>0</v>
      </c>
      <c r="AK23" s="24">
        <f>('Monthly Data'!AP22/30)/('Monthly Data'!$F22/100000)</f>
        <v>11.431184270690444</v>
      </c>
      <c r="AL23" s="24">
        <f>('Monthly Data'!AQ22/31)/('Monthly Data'!$F22/100000)</f>
        <v>7.345457763617859</v>
      </c>
      <c r="AM23" s="24">
        <f>('Monthly Data'!AR22/31)/('Monthly Data'!$F22/100000)</f>
        <v>11.084561263772732</v>
      </c>
      <c r="AN23" s="24">
        <f>('Monthly Data'!AS22/31)/('Monthly Data'!$F22/100000)</f>
        <v>0</v>
      </c>
      <c r="AO23" s="24">
        <f>('Monthly Data'!AT22/31)/('Monthly Data'!$F22/100000)</f>
        <v>18.430019027390593</v>
      </c>
      <c r="AP23" s="24">
        <f>('Monthly Data'!AU22/31)/('Monthly Data'!$F22/100000)</f>
        <v>9.026948095048454</v>
      </c>
      <c r="AQ23" s="24">
        <f>('Monthly Data'!AV22/31)/('Monthly Data'!$F22/100000)</f>
        <v>8.606575512190805</v>
      </c>
      <c r="AR23" s="24">
        <f>('Monthly Data'!AW22/31)/('Monthly Data'!$F22/100000)</f>
        <v>0</v>
      </c>
      <c r="AS23" s="24">
        <f>('Monthly Data'!AX22/31)/('Monthly Data'!$F22/100000)</f>
        <v>17.63352360723926</v>
      </c>
      <c r="AT23" s="24">
        <f>('Monthly Data'!AY22/30)/('Monthly Data'!$F22/100000)</f>
        <v>12.437128486511202</v>
      </c>
      <c r="AU23" s="24">
        <f>('Monthly Data'!AZ22/30)/('Monthly Data'!$F22/100000)</f>
        <v>10.928212162780065</v>
      </c>
      <c r="AV23" s="24">
        <f>('Monthly Data'!BA22/30)/('Monthly Data'!$F22/100000)</f>
        <v>0.22862368541380887</v>
      </c>
      <c r="AW23" s="24">
        <f>('Monthly Data'!BB22/30)/('Monthly Data'!$F22/100000)</f>
        <v>23.593964334705074</v>
      </c>
      <c r="AX23" s="24">
        <f>('Monthly Data'!BC22/31)/('Monthly Data'!$F22/100000)</f>
        <v>15.421036329041108</v>
      </c>
      <c r="AY23" s="24">
        <f>('Monthly Data'!BD22/31)/('Monthly Data'!$F22/100000)</f>
        <v>12.058055666179921</v>
      </c>
      <c r="AZ23" s="24">
        <f>('Monthly Data'!BE22/31)/('Monthly Data'!$F22/100000)</f>
        <v>0.022124872781981504</v>
      </c>
      <c r="BA23" s="24">
        <f>('Monthly Data'!BF22/31)/('Monthly Data'!$F22/100000)</f>
        <v>27.50121686800301</v>
      </c>
    </row>
    <row r="24" spans="1:53" ht="15">
      <c r="A24" t="str">
        <f>'Monthly Data'!D23</f>
        <v>Calderdale</v>
      </c>
      <c r="B24" s="24">
        <f>('Monthly Data'!G23/31)/('Monthly Data'!$F23/100000)</f>
        <v>4.515340326524174</v>
      </c>
      <c r="C24" s="24">
        <f>('Monthly Data'!H23/31)/('Monthly Data'!$F23/100000)</f>
        <v>5.087151983594921</v>
      </c>
      <c r="D24" s="24">
        <f>('Monthly Data'!I23/31)/('Monthly Data'!$F23/100000)</f>
        <v>1.5774114677813709</v>
      </c>
      <c r="E24" s="24">
        <f>('Monthly Data'!J23/31)/('Monthly Data'!$F23/100000)</f>
        <v>11.179903777900465</v>
      </c>
      <c r="F24" s="24">
        <f>('Monthly Data'!K23/30)/('Monthly Data'!$F23/100000)</f>
        <v>4.3398533007334965</v>
      </c>
      <c r="G24" s="24">
        <f>('Monthly Data'!L23/30)/('Monthly Data'!$F23/100000)</f>
        <v>2.730236348818256</v>
      </c>
      <c r="H24" s="24">
        <f>('Monthly Data'!M23/30)/('Monthly Data'!$F23/100000)</f>
        <v>0.6112469437652812</v>
      </c>
      <c r="I24" s="24">
        <f>('Monthly Data'!N23/30)/('Monthly Data'!$F23/100000)</f>
        <v>7.681336593317034</v>
      </c>
      <c r="J24" s="24">
        <f>('Monthly Data'!O23/31)/('Monthly Data'!$F23/100000)</f>
        <v>1.735152614559508</v>
      </c>
      <c r="K24" s="24">
        <f>('Monthly Data'!P23/31)/('Monthly Data'!$F23/100000)</f>
        <v>1.8534584746431106</v>
      </c>
      <c r="L24" s="24">
        <f>('Monthly Data'!Q23/31)/('Monthly Data'!$F23/100000)</f>
        <v>0.23661172016720564</v>
      </c>
      <c r="M24" s="24">
        <f>('Monthly Data'!R23/31)/('Monthly Data'!$F23/100000)</f>
        <v>3.825222809369824</v>
      </c>
      <c r="N24" s="24">
        <f>('Monthly Data'!S23/31)/('Monthly Data'!$F23/100000)</f>
        <v>2.2872466282829875</v>
      </c>
      <c r="O24" s="24">
        <f>('Monthly Data'!T23/31)/('Monthly Data'!$F23/100000)</f>
        <v>2.168940768199385</v>
      </c>
      <c r="P24" s="24">
        <f>('Monthly Data'!U23/31)/('Monthly Data'!$F23/100000)</f>
        <v>0</v>
      </c>
      <c r="Q24" s="24">
        <f>('Monthly Data'!V23/31)/('Monthly Data'!$F23/100000)</f>
        <v>4.456187396482372</v>
      </c>
      <c r="R24" s="24">
        <f>('Monthly Data'!W23/28)/('Monthly Data'!$F23/100000)</f>
        <v>1.1570031435557109</v>
      </c>
      <c r="S24" s="24">
        <f>('Monthly Data'!X23/28)/('Monthly Data'!$F23/100000)</f>
        <v>1.2224938875305624</v>
      </c>
      <c r="T24" s="24">
        <f>('Monthly Data'!Y23/28)/('Monthly Data'!$F23/100000)</f>
        <v>0</v>
      </c>
      <c r="U24" s="24">
        <f>('Monthly Data'!Z23/28)/('Monthly Data'!$F23/100000)</f>
        <v>2.3794970310862733</v>
      </c>
      <c r="V24" s="24">
        <f>('Monthly Data'!AA23/31)/('Monthly Data'!$F23/100000)</f>
        <v>1.340799747614165</v>
      </c>
      <c r="W24" s="24">
        <f>('Monthly Data'!AB23/31)/('Monthly Data'!$F23/100000)</f>
        <v>4.515340326524174</v>
      </c>
      <c r="X24" s="24">
        <f>('Monthly Data'!AC23/31)/('Monthly Data'!$F23/100000)</f>
        <v>0.6112469437652812</v>
      </c>
      <c r="Y24" s="24">
        <f>('Monthly Data'!AD23/31)/('Monthly Data'!$F23/100000)</f>
        <v>6.46738701790362</v>
      </c>
      <c r="Z24" s="24">
        <f>('Monthly Data'!AE23/30)/('Monthly Data'!$F23/100000)</f>
        <v>0.9779951100244499</v>
      </c>
      <c r="AA24" s="24">
        <f>('Monthly Data'!AF23/30)/('Monthly Data'!$F23/100000)</f>
        <v>3.443357783211084</v>
      </c>
      <c r="AB24" s="24">
        <f>('Monthly Data'!AG23/30)/('Monthly Data'!$F23/100000)</f>
        <v>0.7334963325183375</v>
      </c>
      <c r="AC24" s="24">
        <f>('Monthly Data'!AH23/30)/('Monthly Data'!$F23/100000)</f>
        <v>5.154849225753872</v>
      </c>
      <c r="AD24" s="24">
        <f>('Monthly Data'!AI23/31)/('Monthly Data'!$F23/100000)</f>
        <v>1.5576938244341036</v>
      </c>
      <c r="AE24" s="24">
        <f>('Monthly Data'!AJ23/31)/('Monthly Data'!$F23/100000)</f>
        <v>4.0223992428424955</v>
      </c>
      <c r="AF24" s="24">
        <f>('Monthly Data'!AK23/31)/('Monthly Data'!$F23/100000)</f>
        <v>1.4788232510450352</v>
      </c>
      <c r="AG24" s="24">
        <f>('Monthly Data'!AL23/31)/('Monthly Data'!$F23/100000)</f>
        <v>7.058916318321635</v>
      </c>
      <c r="AH24" s="24">
        <f>('Monthly Data'!AM23/30)/('Monthly Data'!$F23/100000)</f>
        <v>2.9136104319478404</v>
      </c>
      <c r="AI24" s="24">
        <f>('Monthly Data'!AN23/30)/('Monthly Data'!$F23/100000)</f>
        <v>2.1189894050529747</v>
      </c>
      <c r="AJ24" s="24">
        <f>('Monthly Data'!AO23/30)/('Monthly Data'!$F23/100000)</f>
        <v>0.4686226568867156</v>
      </c>
      <c r="AK24" s="24">
        <f>('Monthly Data'!AP23/30)/('Monthly Data'!$F23/100000)</f>
        <v>5.501222493887531</v>
      </c>
      <c r="AL24" s="24">
        <f>('Monthly Data'!AQ23/31)/('Monthly Data'!$F23/100000)</f>
        <v>4.06183452953703</v>
      </c>
      <c r="AM24" s="24">
        <f>('Monthly Data'!AR23/31)/('Monthly Data'!$F23/100000)</f>
        <v>3.23369350895181</v>
      </c>
      <c r="AN24" s="24">
        <f>('Monthly Data'!AS23/31)/('Monthly Data'!$F23/100000)</f>
        <v>2.68159949522833</v>
      </c>
      <c r="AO24" s="24">
        <f>('Monthly Data'!AT23/31)/('Monthly Data'!$F23/100000)</f>
        <v>9.977127533717171</v>
      </c>
      <c r="AP24" s="24">
        <f>('Monthly Data'!AU23/31)/('Monthly Data'!$F23/100000)</f>
        <v>3.6477640192444203</v>
      </c>
      <c r="AQ24" s="24">
        <f>('Monthly Data'!AV23/31)/('Monthly Data'!$F23/100000)</f>
        <v>6.802586954807162</v>
      </c>
      <c r="AR24" s="24">
        <f>('Monthly Data'!AW23/31)/('Monthly Data'!$F23/100000)</f>
        <v>3.608328732549886</v>
      </c>
      <c r="AS24" s="24">
        <f>('Monthly Data'!AX23/31)/('Monthly Data'!$F23/100000)</f>
        <v>14.058679706601469</v>
      </c>
      <c r="AT24" s="24">
        <f>('Monthly Data'!AY23/30)/('Monthly Data'!$F23/100000)</f>
        <v>2.2004889975550124</v>
      </c>
      <c r="AU24" s="24">
        <f>('Monthly Data'!AZ23/30)/('Monthly Data'!$F23/100000)</f>
        <v>3.219233903830481</v>
      </c>
      <c r="AV24" s="24">
        <f>('Monthly Data'!BA23/30)/('Monthly Data'!$F23/100000)</f>
        <v>2.057864710676447</v>
      </c>
      <c r="AW24" s="24">
        <f>('Monthly Data'!BB23/30)/('Monthly Data'!$F23/100000)</f>
        <v>7.47758761206194</v>
      </c>
      <c r="AX24" s="24">
        <f>('Monthly Data'!BC23/31)/('Monthly Data'!$F23/100000)</f>
        <v>1.5774114677813709</v>
      </c>
      <c r="AY24" s="24">
        <f>('Monthly Data'!BD23/31)/('Monthly Data'!$F23/100000)</f>
        <v>4.515340326524174</v>
      </c>
      <c r="AZ24" s="24">
        <f>('Monthly Data'!BE23/31)/('Monthly Data'!$F23/100000)</f>
        <v>4.259010963009701</v>
      </c>
      <c r="BA24" s="24">
        <f>('Monthly Data'!BF23/31)/('Monthly Data'!$F23/100000)</f>
        <v>10.351762757315246</v>
      </c>
    </row>
    <row r="25" spans="1:53" ht="15">
      <c r="A25" t="str">
        <f>'Monthly Data'!D24</f>
        <v>Cambridgeshire</v>
      </c>
      <c r="B25" s="24">
        <f>('Monthly Data'!G24/31)/('Monthly Data'!$F24/100000)</f>
        <v>13.106396769207759</v>
      </c>
      <c r="C25" s="24">
        <f>('Monthly Data'!H24/31)/('Monthly Data'!$F24/100000)</f>
        <v>5.4095826893353935</v>
      </c>
      <c r="D25" s="24">
        <f>('Monthly Data'!I24/31)/('Monthly Data'!$F24/100000)</f>
        <v>1.283841052998953</v>
      </c>
      <c r="E25" s="24">
        <f>('Monthly Data'!J24/31)/('Monthly Data'!$F24/100000)</f>
        <v>19.799820511542105</v>
      </c>
      <c r="F25" s="24">
        <f>('Monthly Data'!K24/30)/('Monthly Data'!$F24/100000)</f>
        <v>13.65919629057187</v>
      </c>
      <c r="G25" s="24">
        <f>('Monthly Data'!L24/30)/('Monthly Data'!$F24/100000)</f>
        <v>6.382019577537351</v>
      </c>
      <c r="H25" s="24">
        <f>('Monthly Data'!M24/30)/('Monthly Data'!$F24/100000)</f>
        <v>0.9981968057702215</v>
      </c>
      <c r="I25" s="24">
        <f>('Monthly Data'!N24/30)/('Monthly Data'!$F24/100000)</f>
        <v>21.039412673879443</v>
      </c>
      <c r="J25" s="24">
        <f>('Monthly Data'!O24/31)/('Monthly Data'!$F24/100000)</f>
        <v>11.716607668145786</v>
      </c>
      <c r="K25" s="24">
        <f>('Monthly Data'!P24/31)/('Monthly Data'!$F24/100000)</f>
        <v>6.992571172159346</v>
      </c>
      <c r="L25" s="24">
        <f>('Monthly Data'!Q24/31)/('Monthly Data'!$F24/100000)</f>
        <v>2.39317943859999</v>
      </c>
      <c r="M25" s="24">
        <f>('Monthly Data'!R24/31)/('Monthly Data'!$F24/100000)</f>
        <v>21.10235827890512</v>
      </c>
      <c r="N25" s="24">
        <f>('Monthly Data'!S24/31)/('Monthly Data'!$F24/100000)</f>
        <v>12.215186717854115</v>
      </c>
      <c r="O25" s="24">
        <f>('Monthly Data'!T24/31)/('Monthly Data'!$F24/100000)</f>
        <v>5.104203021389041</v>
      </c>
      <c r="P25" s="24">
        <f>('Monthly Data'!U24/31)/('Monthly Data'!$F24/100000)</f>
        <v>2.9353841551578</v>
      </c>
      <c r="Q25" s="24">
        <f>('Monthly Data'!V24/31)/('Monthly Data'!$F24/100000)</f>
        <v>20.25477389440096</v>
      </c>
      <c r="R25" s="24">
        <f>('Monthly Data'!W24/28)/('Monthly Data'!$F24/100000)</f>
        <v>9.722068889379553</v>
      </c>
      <c r="S25" s="24">
        <f>('Monthly Data'!X24/28)/('Monthly Data'!$F24/100000)</f>
        <v>5.071483771251932</v>
      </c>
      <c r="T25" s="24">
        <f>('Monthly Data'!Y24/28)/('Monthly Data'!$F24/100000)</f>
        <v>2.1941929785824685</v>
      </c>
      <c r="U25" s="24">
        <f>('Monthly Data'!Z24/28)/('Monthly Data'!$F24/100000)</f>
        <v>16.987745639213955</v>
      </c>
      <c r="V25" s="24">
        <f>('Monthly Data'!AA24/31)/('Monthly Data'!$F24/100000)</f>
        <v>8.425985940070797</v>
      </c>
      <c r="W25" s="24">
        <f>('Monthly Data'!AB24/31)/('Monthly Data'!$F24/100000)</f>
        <v>3.895148825846338</v>
      </c>
      <c r="X25" s="24">
        <f>('Monthly Data'!AC24/31)/('Monthly Data'!$F24/100000)</f>
        <v>2.667397915939572</v>
      </c>
      <c r="Y25" s="24">
        <f>('Monthly Data'!AD24/31)/('Monthly Data'!$F24/100000)</f>
        <v>14.988532681856707</v>
      </c>
      <c r="Z25" s="24">
        <f>('Monthly Data'!AE24/30)/('Monthly Data'!$F24/100000)</f>
        <v>9.975528078310148</v>
      </c>
      <c r="AA25" s="24">
        <f>('Monthly Data'!AF24/30)/('Monthly Data'!$F24/100000)</f>
        <v>3.625708397733127</v>
      </c>
      <c r="AB25" s="24">
        <f>('Monthly Data'!AG24/30)/('Monthly Data'!$F24/100000)</f>
        <v>1.4940752189592994</v>
      </c>
      <c r="AC25" s="24">
        <f>('Monthly Data'!AH24/30)/('Monthly Data'!$F24/100000)</f>
        <v>15.095311695002577</v>
      </c>
      <c r="AD25" s="24">
        <f>('Monthly Data'!AI24/31)/('Monthly Data'!$F24/100000)</f>
        <v>8.076980605274965</v>
      </c>
      <c r="AE25" s="24">
        <f>('Monthly Data'!AJ24/31)/('Monthly Data'!$F24/100000)</f>
        <v>4.655481876651543</v>
      </c>
      <c r="AF25" s="24">
        <f>('Monthly Data'!AK24/31)/('Monthly Data'!$F24/100000)</f>
        <v>1.5455950540958268</v>
      </c>
      <c r="AG25" s="24">
        <f>('Monthly Data'!AL24/31)/('Monthly Data'!$F24/100000)</f>
        <v>14.278057536022336</v>
      </c>
      <c r="AH25" s="24">
        <f>('Monthly Data'!AM24/30)/('Monthly Data'!$F24/100000)</f>
        <v>10.394126738794435</v>
      </c>
      <c r="AI25" s="24">
        <f>('Monthly Data'!AN24/30)/('Monthly Data'!$F24/100000)</f>
        <v>5.2357032457496135</v>
      </c>
      <c r="AJ25" s="24">
        <f>('Monthly Data'!AO24/30)/('Monthly Data'!$F24/100000)</f>
        <v>1.5520350334878927</v>
      </c>
      <c r="AK25" s="24">
        <f>('Monthly Data'!AP24/30)/('Monthly Data'!$F24/100000)</f>
        <v>17.181865018031942</v>
      </c>
      <c r="AL25" s="24">
        <f>('Monthly Data'!AQ24/31)/('Monthly Data'!$F24/100000)</f>
        <v>11.697910953781722</v>
      </c>
      <c r="AM25" s="24">
        <f>('Monthly Data'!AR24/31)/('Monthly Data'!$F24/100000)</f>
        <v>5.9081617390437255</v>
      </c>
      <c r="AN25" s="24">
        <f>('Monthly Data'!AS24/31)/('Monthly Data'!$F24/100000)</f>
        <v>1.938226055741138</v>
      </c>
      <c r="AO25" s="24">
        <f>('Monthly Data'!AT24/31)/('Monthly Data'!$F24/100000)</f>
        <v>19.544298748566582</v>
      </c>
      <c r="AP25" s="24">
        <f>('Monthly Data'!AU24/31)/('Monthly Data'!$F24/100000)</f>
        <v>12.533030862043177</v>
      </c>
      <c r="AQ25" s="24">
        <f>('Monthly Data'!AV24/31)/('Monthly Data'!$F24/100000)</f>
        <v>6.568778979907264</v>
      </c>
      <c r="AR25" s="24">
        <f>('Monthly Data'!AW24/31)/('Monthly Data'!$F24/100000)</f>
        <v>1.6079174353093681</v>
      </c>
      <c r="AS25" s="24">
        <f>('Monthly Data'!AX24/31)/('Monthly Data'!$F24/100000)</f>
        <v>20.70972727725981</v>
      </c>
      <c r="AT25" s="24">
        <f>('Monthly Data'!AY24/30)/('Monthly Data'!$F24/100000)</f>
        <v>12.08784131890778</v>
      </c>
      <c r="AU25" s="24">
        <f>('Monthly Data'!AZ24/30)/('Monthly Data'!$F24/100000)</f>
        <v>5.467542503863988</v>
      </c>
      <c r="AV25" s="24">
        <f>('Monthly Data'!BA24/30)/('Monthly Data'!$F24/100000)</f>
        <v>0.7599175682637815</v>
      </c>
      <c r="AW25" s="24">
        <f>('Monthly Data'!BB24/30)/('Monthly Data'!$F24/100000)</f>
        <v>18.315301391035547</v>
      </c>
      <c r="AX25" s="24">
        <f>('Monthly Data'!BC24/31)/('Monthly Data'!$F24/100000)</f>
        <v>9.70982699306975</v>
      </c>
      <c r="AY25" s="24">
        <f>('Monthly Data'!BD24/31)/('Monthly Data'!$F24/100000)</f>
        <v>4.368798923069253</v>
      </c>
      <c r="AZ25" s="24">
        <f>('Monthly Data'!BE24/31)/('Monthly Data'!$F24/100000)</f>
        <v>0.8912100513536422</v>
      </c>
      <c r="BA25" s="24">
        <f>('Monthly Data'!BF24/31)/('Monthly Data'!$F24/100000)</f>
        <v>14.969835967492646</v>
      </c>
    </row>
    <row r="26" spans="1:53" ht="15">
      <c r="A26" t="str">
        <f>'Monthly Data'!D25</f>
        <v>Camden</v>
      </c>
      <c r="B26" s="24">
        <f>('Monthly Data'!G25/31)/('Monthly Data'!$F25/100000)</f>
        <v>3.7377102462013485</v>
      </c>
      <c r="C26" s="24">
        <f>('Monthly Data'!H25/31)/('Monthly Data'!$F25/100000)</f>
        <v>4.225237669618916</v>
      </c>
      <c r="D26" s="24">
        <f>('Monthly Data'!I25/31)/('Monthly Data'!$F25/100000)</f>
        <v>0.06500365645567563</v>
      </c>
      <c r="E26" s="24">
        <f>('Monthly Data'!J25/31)/('Monthly Data'!$F25/100000)</f>
        <v>8.02795157227594</v>
      </c>
      <c r="F26" s="24">
        <f>('Monthly Data'!K25/30)/('Monthly Data'!$F25/100000)</f>
        <v>3.4592779177162045</v>
      </c>
      <c r="G26" s="24">
        <f>('Monthly Data'!L25/30)/('Monthly Data'!$F25/100000)</f>
        <v>1.376994122586062</v>
      </c>
      <c r="H26" s="24">
        <f>('Monthly Data'!M25/30)/('Monthly Data'!$F25/100000)</f>
        <v>0</v>
      </c>
      <c r="I26" s="24">
        <f>('Monthly Data'!N25/30)/('Monthly Data'!$F25/100000)</f>
        <v>4.8362720403022665</v>
      </c>
      <c r="J26" s="24">
        <f>('Monthly Data'!O25/31)/('Monthly Data'!$F25/100000)</f>
        <v>3.5101974486064837</v>
      </c>
      <c r="K26" s="24">
        <f>('Monthly Data'!P25/31)/('Monthly Data'!$F25/100000)</f>
        <v>2.307629804176485</v>
      </c>
      <c r="L26" s="24">
        <f>('Monthly Data'!Q25/31)/('Monthly Data'!$F25/100000)</f>
        <v>0</v>
      </c>
      <c r="M26" s="24">
        <f>('Monthly Data'!R25/31)/('Monthly Data'!$F25/100000)</f>
        <v>5.817827252782969</v>
      </c>
      <c r="N26" s="24">
        <f>('Monthly Data'!S25/31)/('Monthly Data'!$F25/100000)</f>
        <v>4.90777606240351</v>
      </c>
      <c r="O26" s="24">
        <f>('Monthly Data'!T25/31)/('Monthly Data'!$F25/100000)</f>
        <v>1.413829527910945</v>
      </c>
      <c r="P26" s="24">
        <f>('Monthly Data'!U25/31)/('Monthly Data'!$F25/100000)</f>
        <v>0</v>
      </c>
      <c r="Q26" s="24">
        <f>('Monthly Data'!V25/31)/('Monthly Data'!$F25/100000)</f>
        <v>6.321605590314455</v>
      </c>
      <c r="R26" s="24">
        <f>('Monthly Data'!W25/28)/('Monthly Data'!$F25/100000)</f>
        <v>6.009355883411299</v>
      </c>
      <c r="S26" s="24">
        <f>('Monthly Data'!X25/28)/('Monthly Data'!$F25/100000)</f>
        <v>1.853184598776538</v>
      </c>
      <c r="T26" s="24">
        <f>('Monthly Data'!Y25/28)/('Monthly Data'!$F25/100000)</f>
        <v>0</v>
      </c>
      <c r="U26" s="24">
        <f>('Monthly Data'!Z25/28)/('Monthly Data'!$F25/100000)</f>
        <v>7.862540482187837</v>
      </c>
      <c r="V26" s="24">
        <f>('Monthly Data'!AA25/31)/('Monthly Data'!$F25/100000)</f>
        <v>4.5665068660112125</v>
      </c>
      <c r="W26" s="24">
        <f>('Monthly Data'!AB25/31)/('Monthly Data'!$F25/100000)</f>
        <v>3.136426423986349</v>
      </c>
      <c r="X26" s="24">
        <f>('Monthly Data'!AC25/31)/('Monthly Data'!$F25/100000)</f>
        <v>0</v>
      </c>
      <c r="Y26" s="24">
        <f>('Monthly Data'!AD25/31)/('Monthly Data'!$F25/100000)</f>
        <v>7.702933289997563</v>
      </c>
      <c r="Z26" s="24">
        <f>('Monthly Data'!AE25/30)/('Monthly Data'!$F25/100000)</f>
        <v>4.130982367758186</v>
      </c>
      <c r="AA26" s="24">
        <f>('Monthly Data'!AF25/30)/('Monthly Data'!$F25/100000)</f>
        <v>2.9387069689336687</v>
      </c>
      <c r="AB26" s="24">
        <f>('Monthly Data'!AG25/30)/('Monthly Data'!$F25/100000)</f>
        <v>0</v>
      </c>
      <c r="AC26" s="24">
        <f>('Monthly Data'!AH25/30)/('Monthly Data'!$F25/100000)</f>
        <v>7.069689336691855</v>
      </c>
      <c r="AD26" s="24">
        <f>('Monthly Data'!AI25/31)/('Monthly Data'!$F25/100000)</f>
        <v>3.8352157308848622</v>
      </c>
      <c r="AE26" s="24">
        <f>('Monthly Data'!AJ25/31)/('Monthly Data'!$F25/100000)</f>
        <v>5.8665799951247255</v>
      </c>
      <c r="AF26" s="24">
        <f>('Monthly Data'!AK25/31)/('Monthly Data'!$F25/100000)</f>
        <v>0</v>
      </c>
      <c r="AG26" s="24">
        <f>('Monthly Data'!AL25/31)/('Monthly Data'!$F25/100000)</f>
        <v>9.701795726009587</v>
      </c>
      <c r="AH26" s="24">
        <f>('Monthly Data'!AM25/30)/('Monthly Data'!$F25/100000)</f>
        <v>3.1402183039462637</v>
      </c>
      <c r="AI26" s="24">
        <f>('Monthly Data'!AN25/30)/('Monthly Data'!$F25/100000)</f>
        <v>6.045340050377834</v>
      </c>
      <c r="AJ26" s="24">
        <f>('Monthly Data'!AO25/30)/('Monthly Data'!$F25/100000)</f>
        <v>0</v>
      </c>
      <c r="AK26" s="24">
        <f>('Monthly Data'!AP25/30)/('Monthly Data'!$F25/100000)</f>
        <v>9.185558354324098</v>
      </c>
      <c r="AL26" s="24">
        <f>('Monthly Data'!AQ25/31)/('Monthly Data'!$F25/100000)</f>
        <v>3.3314373933533763</v>
      </c>
      <c r="AM26" s="24">
        <f>('Monthly Data'!AR25/31)/('Monthly Data'!$F25/100000)</f>
        <v>5.281547087023645</v>
      </c>
      <c r="AN26" s="24">
        <f>('Monthly Data'!AS25/31)/('Monthly Data'!$F25/100000)</f>
        <v>0</v>
      </c>
      <c r="AO26" s="24">
        <f>('Monthly Data'!AT25/31)/('Monthly Data'!$F25/100000)</f>
        <v>8.61298448037702</v>
      </c>
      <c r="AP26" s="24">
        <f>('Monthly Data'!AU25/31)/('Monthly Data'!$F25/100000)</f>
        <v>4.01397578613797</v>
      </c>
      <c r="AQ26" s="24">
        <f>('Monthly Data'!AV25/31)/('Monthly Data'!$F25/100000)</f>
        <v>4.485252295441618</v>
      </c>
      <c r="AR26" s="24">
        <f>('Monthly Data'!AW25/31)/('Monthly Data'!$F25/100000)</f>
        <v>0</v>
      </c>
      <c r="AS26" s="24">
        <f>('Monthly Data'!AX25/31)/('Monthly Data'!$F25/100000)</f>
        <v>8.499228081579588</v>
      </c>
      <c r="AT26" s="24">
        <f>('Monthly Data'!AY25/30)/('Monthly Data'!$F25/100000)</f>
        <v>3.1738035264483626</v>
      </c>
      <c r="AU26" s="24">
        <f>('Monthly Data'!AZ25/30)/('Monthly Data'!$F25/100000)</f>
        <v>4.970612930310663</v>
      </c>
      <c r="AV26" s="24">
        <f>('Monthly Data'!BA25/30)/('Monthly Data'!$F25/100000)</f>
        <v>0</v>
      </c>
      <c r="AW26" s="24">
        <f>('Monthly Data'!BB25/30)/('Monthly Data'!$F25/100000)</f>
        <v>8.144416456759027</v>
      </c>
      <c r="AX26" s="24">
        <f>('Monthly Data'!BC25/31)/('Monthly Data'!$F25/100000)</f>
        <v>4.485252295441618</v>
      </c>
      <c r="AY26" s="24">
        <f>('Monthly Data'!BD25/31)/('Monthly Data'!$F25/100000)</f>
        <v>5.05403428942878</v>
      </c>
      <c r="AZ26" s="24">
        <f>('Monthly Data'!BE25/31)/('Monthly Data'!$F25/100000)</f>
        <v>0</v>
      </c>
      <c r="BA26" s="24">
        <f>('Monthly Data'!BF25/31)/('Monthly Data'!$F25/100000)</f>
        <v>9.539286584870398</v>
      </c>
    </row>
    <row r="27" spans="1:53" ht="15">
      <c r="A27" t="str">
        <f>'Monthly Data'!D26</f>
        <v>Central Bedfordshire</v>
      </c>
      <c r="B27" s="24">
        <f>('Monthly Data'!G26/31)/('Monthly Data'!$F26/100000)</f>
        <v>6.404283326677611</v>
      </c>
      <c r="C27" s="24">
        <f>('Monthly Data'!H26/31)/('Monthly Data'!$F26/100000)</f>
        <v>1.7748591205573059</v>
      </c>
      <c r="D27" s="24">
        <f>('Monthly Data'!I26/31)/('Monthly Data'!$F26/100000)</f>
        <v>0.8134770969220985</v>
      </c>
      <c r="E27" s="24">
        <f>('Monthly Data'!J26/31)/('Monthly Data'!$F26/100000)</f>
        <v>8.992619544157016</v>
      </c>
      <c r="F27" s="24">
        <f>('Monthly Data'!K26/30)/('Monthly Data'!$F26/100000)</f>
        <v>4.202965000764175</v>
      </c>
      <c r="G27" s="24">
        <f>('Monthly Data'!L26/30)/('Monthly Data'!$F26/100000)</f>
        <v>2.4453614549900657</v>
      </c>
      <c r="H27" s="24">
        <f>('Monthly Data'!M26/30)/('Monthly Data'!$F26/100000)</f>
        <v>0.672474400122268</v>
      </c>
      <c r="I27" s="24">
        <f>('Monthly Data'!N26/30)/('Monthly Data'!$F26/100000)</f>
        <v>7.320800855876509</v>
      </c>
      <c r="J27" s="24">
        <f>('Monthly Data'!O26/31)/('Monthly Data'!$F26/100000)</f>
        <v>4.289242874680156</v>
      </c>
      <c r="K27" s="24">
        <f>('Monthly Data'!P26/31)/('Monthly Data'!$F26/100000)</f>
        <v>1.5677922231589534</v>
      </c>
      <c r="L27" s="24">
        <f>('Monthly Data'!Q26/31)/('Monthly Data'!$F26/100000)</f>
        <v>0.48808625815325907</v>
      </c>
      <c r="M27" s="24">
        <f>('Monthly Data'!R26/31)/('Monthly Data'!$F26/100000)</f>
        <v>6.345121355992368</v>
      </c>
      <c r="N27" s="24">
        <f>('Monthly Data'!S26/31)/('Monthly Data'!$F26/100000)</f>
        <v>3.490556270429368</v>
      </c>
      <c r="O27" s="24">
        <f>('Monthly Data'!T26/31)/('Monthly Data'!$F26/100000)</f>
        <v>0.5324577361671917</v>
      </c>
      <c r="P27" s="24">
        <f>('Monthly Data'!U26/31)/('Monthly Data'!$F26/100000)</f>
        <v>0.3253908387688394</v>
      </c>
      <c r="Q27" s="24">
        <f>('Monthly Data'!V26/31)/('Monthly Data'!$F26/100000)</f>
        <v>4.348404845365399</v>
      </c>
      <c r="R27" s="24">
        <f>('Monthly Data'!W26/28)/('Monthly Data'!$F26/100000)</f>
        <v>7.516211436431519</v>
      </c>
      <c r="S27" s="24">
        <f>('Monthly Data'!X26/28)/('Monthly Data'!$F26/100000)</f>
        <v>0.9006353573066089</v>
      </c>
      <c r="T27" s="24">
        <f>('Monthly Data'!Y26/28)/('Monthly Data'!$F26/100000)</f>
        <v>0.2620030130346499</v>
      </c>
      <c r="U27" s="24">
        <f>('Monthly Data'!Z26/28)/('Monthly Data'!$F26/100000)</f>
        <v>8.678849806772776</v>
      </c>
      <c r="V27" s="24">
        <f>('Monthly Data'!AA26/31)/('Monthly Data'!$F26/100000)</f>
        <v>6.7000931801038295</v>
      </c>
      <c r="W27" s="24">
        <f>('Monthly Data'!AB26/31)/('Monthly Data'!$F26/100000)</f>
        <v>1.3607253257606011</v>
      </c>
      <c r="X27" s="24">
        <f>('Monthly Data'!AC26/31)/('Monthly Data'!$F26/100000)</f>
        <v>0.19227640472704147</v>
      </c>
      <c r="Y27" s="24">
        <f>('Monthly Data'!AD26/31)/('Monthly Data'!$F26/100000)</f>
        <v>8.253094910591471</v>
      </c>
      <c r="Z27" s="24">
        <f>('Monthly Data'!AE26/30)/('Monthly Data'!$F26/100000)</f>
        <v>8.650466147027357</v>
      </c>
      <c r="AA27" s="24">
        <f>('Monthly Data'!AF26/30)/('Monthly Data'!$F26/100000)</f>
        <v>1.0392786183707778</v>
      </c>
      <c r="AB27" s="24">
        <f>('Monthly Data'!AG26/30)/('Monthly Data'!$F26/100000)</f>
        <v>0.9781445819960263</v>
      </c>
      <c r="AC27" s="24">
        <f>('Monthly Data'!AH26/30)/('Monthly Data'!$F26/100000)</f>
        <v>10.66788934739416</v>
      </c>
      <c r="AD27" s="24">
        <f>('Monthly Data'!AI26/31)/('Monthly Data'!$F26/100000)</f>
        <v>6.359911848663679</v>
      </c>
      <c r="AE27" s="24">
        <f>('Monthly Data'!AJ26/31)/('Monthly Data'!$F26/100000)</f>
        <v>1.0501249796630727</v>
      </c>
      <c r="AF27" s="24">
        <f>('Monthly Data'!AK26/31)/('Monthly Data'!$F26/100000)</f>
        <v>0.3253908387688394</v>
      </c>
      <c r="AG27" s="24">
        <f>('Monthly Data'!AL26/31)/('Monthly Data'!$F26/100000)</f>
        <v>7.735427667095591</v>
      </c>
      <c r="AH27" s="24">
        <f>('Monthly Data'!AM26/30)/('Monthly Data'!$F26/100000)</f>
        <v>4.600336237200061</v>
      </c>
      <c r="AI27" s="24">
        <f>('Monthly Data'!AN26/30)/('Monthly Data'!$F26/100000)</f>
        <v>1.528350909368791</v>
      </c>
      <c r="AJ27" s="24">
        <f>('Monthly Data'!AO26/30)/('Monthly Data'!$F26/100000)</f>
        <v>0.12226807274950328</v>
      </c>
      <c r="AK27" s="24">
        <f>('Monthly Data'!AP26/30)/('Monthly Data'!$F26/100000)</f>
        <v>6.250955219318355</v>
      </c>
      <c r="AL27" s="24">
        <f>('Monthly Data'!AQ26/31)/('Monthly Data'!$F26/100000)</f>
        <v>7.454408306340684</v>
      </c>
      <c r="AM27" s="24">
        <f>('Monthly Data'!AR26/31)/('Monthly Data'!$F26/100000)</f>
        <v>0.990963008977829</v>
      </c>
      <c r="AN27" s="24">
        <f>('Monthly Data'!AS26/31)/('Monthly Data'!$F26/100000)</f>
        <v>0.38455280945408293</v>
      </c>
      <c r="AO27" s="24">
        <f>('Monthly Data'!AT26/31)/('Monthly Data'!$F26/100000)</f>
        <v>8.829924124772596</v>
      </c>
      <c r="AP27" s="24">
        <f>('Monthly Data'!AU26/31)/('Monthly Data'!$F26/100000)</f>
        <v>6.552188253390721</v>
      </c>
      <c r="AQ27" s="24">
        <f>('Monthly Data'!AV26/31)/('Monthly Data'!$F26/100000)</f>
        <v>1.0501249796630727</v>
      </c>
      <c r="AR27" s="24">
        <f>('Monthly Data'!AW26/31)/('Monthly Data'!$F26/100000)</f>
        <v>0.31060034609752846</v>
      </c>
      <c r="AS27" s="24">
        <f>('Monthly Data'!AX26/31)/('Monthly Data'!$F26/100000)</f>
        <v>7.912913579151321</v>
      </c>
      <c r="AT27" s="24">
        <f>('Monthly Data'!AY26/30)/('Monthly Data'!$F26/100000)</f>
        <v>8.05440929237353</v>
      </c>
      <c r="AU27" s="24">
        <f>('Monthly Data'!AZ26/30)/('Monthly Data'!$F26/100000)</f>
        <v>1.1156961638392173</v>
      </c>
      <c r="AV27" s="24">
        <f>('Monthly Data'!BA26/30)/('Monthly Data'!$F26/100000)</f>
        <v>0.7183249274033318</v>
      </c>
      <c r="AW27" s="24">
        <f>('Monthly Data'!BB26/30)/('Monthly Data'!$F26/100000)</f>
        <v>9.888430383616077</v>
      </c>
      <c r="AX27" s="24">
        <f>('Monthly Data'!BC26/31)/('Monthly Data'!$F26/100000)</f>
        <v>5.783082634482555</v>
      </c>
      <c r="AY27" s="24">
        <f>('Monthly Data'!BD26/31)/('Monthly Data'!$F26/100000)</f>
        <v>1.3163538477466685</v>
      </c>
      <c r="AZ27" s="24">
        <f>('Monthly Data'!BE26/31)/('Monthly Data'!$F26/100000)</f>
        <v>0.7543151262368549</v>
      </c>
      <c r="BA27" s="24">
        <f>('Monthly Data'!BF26/31)/('Monthly Data'!$F26/100000)</f>
        <v>7.8537516084660774</v>
      </c>
    </row>
    <row r="28" spans="1:53" ht="15">
      <c r="A28" t="str">
        <f>'Monthly Data'!D27</f>
        <v>Cheshire East</v>
      </c>
      <c r="B28" s="24">
        <f>('Monthly Data'!G27/31)/('Monthly Data'!$F27/100000)</f>
        <v>12.761902722610623</v>
      </c>
      <c r="C28" s="24">
        <f>('Monthly Data'!H27/31)/('Monthly Data'!$F27/100000)</f>
        <v>5.278203055576373</v>
      </c>
      <c r="D28" s="24">
        <f>('Monthly Data'!I27/31)/('Monthly Data'!$F27/100000)</f>
        <v>0.8993287153517553</v>
      </c>
      <c r="E28" s="24">
        <f>('Monthly Data'!J27/31)/('Monthly Data'!$F27/100000)</f>
        <v>18.93943449353875</v>
      </c>
      <c r="F28" s="24">
        <f>('Monthly Data'!K27/30)/('Monthly Data'!$F27/100000)</f>
        <v>11.262307777409005</v>
      </c>
      <c r="G28" s="24">
        <f>('Monthly Data'!L27/30)/('Monthly Data'!$F27/100000)</f>
        <v>7.23531364088948</v>
      </c>
      <c r="H28" s="24">
        <f>('Monthly Data'!M27/30)/('Monthly Data'!$F27/100000)</f>
        <v>0.5752848766456466</v>
      </c>
      <c r="I28" s="24">
        <f>('Monthly Data'!N27/30)/('Monthly Data'!$F27/100000)</f>
        <v>19.072906294944133</v>
      </c>
      <c r="J28" s="24">
        <f>('Monthly Data'!O27/31)/('Monthly Data'!$F27/100000)</f>
        <v>10.031797693864224</v>
      </c>
      <c r="K28" s="24">
        <f>('Monthly Data'!P27/31)/('Monthly Data'!$F27/100000)</f>
        <v>6.798496836290055</v>
      </c>
      <c r="L28" s="24">
        <f>('Monthly Data'!Q27/31)/('Monthly Data'!$F27/100000)</f>
        <v>0.0535314711518902</v>
      </c>
      <c r="M28" s="24">
        <f>('Monthly Data'!R27/31)/('Monthly Data'!$F27/100000)</f>
        <v>16.88382600130617</v>
      </c>
      <c r="N28" s="24">
        <f>('Monthly Data'!S27/31)/('Monthly Data'!$F27/100000)</f>
        <v>12.804727899532134</v>
      </c>
      <c r="O28" s="24">
        <f>('Monthly Data'!T27/31)/('Monthly Data'!$F27/100000)</f>
        <v>6.744965365138166</v>
      </c>
      <c r="P28" s="24">
        <f>('Monthly Data'!U27/31)/('Monthly Data'!$F27/100000)</f>
        <v>0.35330770960247526</v>
      </c>
      <c r="Q28" s="24">
        <f>('Monthly Data'!V27/31)/('Monthly Data'!$F27/100000)</f>
        <v>19.903000974272775</v>
      </c>
      <c r="R28" s="24">
        <f>('Monthly Data'!W27/28)/('Monthly Data'!$F27/100000)</f>
        <v>12.35123986534541</v>
      </c>
      <c r="S28" s="24">
        <f>('Monthly Data'!X27/28)/('Monthly Data'!$F27/100000)</f>
        <v>7.360959651035986</v>
      </c>
      <c r="T28" s="24">
        <f>('Monthly Data'!Y27/28)/('Monthly Data'!$F27/100000)</f>
        <v>0.10668057465269547</v>
      </c>
      <c r="U28" s="24">
        <f>('Monthly Data'!Z27/28)/('Monthly Data'!$F27/100000)</f>
        <v>19.818880091034092</v>
      </c>
      <c r="V28" s="24">
        <f>('Monthly Data'!AA27/31)/('Monthly Data'!$F27/100000)</f>
        <v>12.783315311071378</v>
      </c>
      <c r="W28" s="24">
        <f>('Monthly Data'!AB27/31)/('Monthly Data'!$F27/100000)</f>
        <v>6.434482832457202</v>
      </c>
      <c r="X28" s="24">
        <f>('Monthly Data'!AC27/31)/('Monthly Data'!$F27/100000)</f>
        <v>0.01070629423037804</v>
      </c>
      <c r="Y28" s="24">
        <f>('Monthly Data'!AD27/31)/('Monthly Data'!$F27/100000)</f>
        <v>19.22850443775896</v>
      </c>
      <c r="Z28" s="24">
        <f>('Monthly Data'!AE27/30)/('Monthly Data'!$F27/100000)</f>
        <v>11.970350702511341</v>
      </c>
      <c r="AA28" s="24">
        <f>('Monthly Data'!AF27/30)/('Monthly Data'!$F27/100000)</f>
        <v>6.117933399712358</v>
      </c>
      <c r="AB28" s="24">
        <f>('Monthly Data'!AG27/30)/('Monthly Data'!$F27/100000)</f>
        <v>0.011063170704723974</v>
      </c>
      <c r="AC28" s="24">
        <f>('Monthly Data'!AH27/30)/('Monthly Data'!$F27/100000)</f>
        <v>18.099347272928423</v>
      </c>
      <c r="AD28" s="24">
        <f>('Monthly Data'!AI27/31)/('Monthly Data'!$F27/100000)</f>
        <v>9.764140338104772</v>
      </c>
      <c r="AE28" s="24">
        <f>('Monthly Data'!AJ27/31)/('Monthly Data'!$F27/100000)</f>
        <v>5.213965290194105</v>
      </c>
      <c r="AF28" s="24">
        <f>('Monthly Data'!AK27/31)/('Monthly Data'!$F27/100000)</f>
        <v>0</v>
      </c>
      <c r="AG28" s="24">
        <f>('Monthly Data'!AL27/31)/('Monthly Data'!$F27/100000)</f>
        <v>14.978105628298879</v>
      </c>
      <c r="AH28" s="24">
        <f>('Monthly Data'!AM27/30)/('Monthly Data'!$F27/100000)</f>
        <v>9.93472729284213</v>
      </c>
      <c r="AI28" s="24">
        <f>('Monthly Data'!AN27/30)/('Monthly Data'!$F27/100000)</f>
        <v>5.50945901095254</v>
      </c>
      <c r="AJ28" s="24">
        <f>('Monthly Data'!AO27/30)/('Monthly Data'!$F27/100000)</f>
        <v>0.0442526828188959</v>
      </c>
      <c r="AK28" s="24">
        <f>('Monthly Data'!AP27/30)/('Monthly Data'!$F27/100000)</f>
        <v>15.488438986613563</v>
      </c>
      <c r="AL28" s="24">
        <f>('Monthly Data'!AQ27/31)/('Monthly Data'!$F27/100000)</f>
        <v>11.541385180347527</v>
      </c>
      <c r="AM28" s="24">
        <f>('Monthly Data'!AR27/31)/('Monthly Data'!$F27/100000)</f>
        <v>6.038349945933215</v>
      </c>
      <c r="AN28" s="24">
        <f>('Monthly Data'!AS27/31)/('Monthly Data'!$F27/100000)</f>
        <v>0</v>
      </c>
      <c r="AO28" s="24">
        <f>('Monthly Data'!AT27/31)/('Monthly Data'!$F27/100000)</f>
        <v>17.57973512628074</v>
      </c>
      <c r="AP28" s="24">
        <f>('Monthly Data'!AU27/31)/('Monthly Data'!$F27/100000)</f>
        <v>10.085329165016113</v>
      </c>
      <c r="AQ28" s="24">
        <f>('Monthly Data'!AV27/31)/('Monthly Data'!$F27/100000)</f>
        <v>4.31463657484235</v>
      </c>
      <c r="AR28" s="24">
        <f>('Monthly Data'!AW27/31)/('Monthly Data'!$F27/100000)</f>
        <v>0.17130070768604863</v>
      </c>
      <c r="AS28" s="24">
        <f>('Monthly Data'!AX27/31)/('Monthly Data'!$F27/100000)</f>
        <v>14.571266447544513</v>
      </c>
      <c r="AT28" s="24">
        <f>('Monthly Data'!AY27/30)/('Monthly Data'!$F27/100000)</f>
        <v>8.806283880960285</v>
      </c>
      <c r="AU28" s="24">
        <f>('Monthly Data'!AZ27/30)/('Monthly Data'!$F27/100000)</f>
        <v>5.100121694877752</v>
      </c>
      <c r="AV28" s="24">
        <f>('Monthly Data'!BA27/30)/('Monthly Data'!$F27/100000)</f>
        <v>0.011063170704723974</v>
      </c>
      <c r="AW28" s="24">
        <f>('Monthly Data'!BB27/30)/('Monthly Data'!$F27/100000)</f>
        <v>13.917468746542758</v>
      </c>
      <c r="AX28" s="24">
        <f>('Monthly Data'!BC27/31)/('Monthly Data'!$F27/100000)</f>
        <v>7.248161193965933</v>
      </c>
      <c r="AY28" s="24">
        <f>('Monthly Data'!BD27/31)/('Monthly Data'!$F27/100000)</f>
        <v>3.886384805627228</v>
      </c>
      <c r="AZ28" s="24">
        <f>('Monthly Data'!BE27/31)/('Monthly Data'!$F27/100000)</f>
        <v>0</v>
      </c>
      <c r="BA28" s="24">
        <f>('Monthly Data'!BF27/31)/('Monthly Data'!$F27/100000)</f>
        <v>11.134545999593161</v>
      </c>
    </row>
    <row r="29" spans="1:53" ht="15">
      <c r="A29" t="str">
        <f>'Monthly Data'!D28</f>
        <v>Cheshire West And Chester</v>
      </c>
      <c r="B29" s="24">
        <f>('Monthly Data'!G28/31)/('Monthly Data'!$F28/100000)</f>
        <v>9.494012299061387</v>
      </c>
      <c r="C29" s="24">
        <f>('Monthly Data'!H28/31)/('Monthly Data'!$F28/100000)</f>
        <v>6.041644190311792</v>
      </c>
      <c r="D29" s="24">
        <f>('Monthly Data'!I28/31)/('Monthly Data'!$F28/100000)</f>
        <v>0.6712937989235325</v>
      </c>
      <c r="E29" s="24">
        <f>('Monthly Data'!J28/31)/('Monthly Data'!$F28/100000)</f>
        <v>16.20695028829671</v>
      </c>
      <c r="F29" s="24">
        <f>('Monthly Data'!K28/30)/('Monthly Data'!$F28/100000)</f>
        <v>7.679920723398985</v>
      </c>
      <c r="G29" s="24">
        <f>('Monthly Data'!L28/30)/('Monthly Data'!$F28/100000)</f>
        <v>7.766629505759941</v>
      </c>
      <c r="H29" s="24">
        <f>('Monthly Data'!M28/30)/('Monthly Data'!$F28/100000)</f>
        <v>1.3873405177753004</v>
      </c>
      <c r="I29" s="24">
        <f>('Monthly Data'!N28/30)/('Monthly Data'!$F28/100000)</f>
        <v>16.833890746934227</v>
      </c>
      <c r="J29" s="24">
        <f>('Monthly Data'!O28/31)/('Monthly Data'!$F28/100000)</f>
        <v>8.678869828939956</v>
      </c>
      <c r="K29" s="24">
        <f>('Monthly Data'!P28/31)/('Monthly Data'!$F28/100000)</f>
        <v>5.142589995324919</v>
      </c>
      <c r="L29" s="24">
        <f>('Monthly Data'!Q28/31)/('Monthly Data'!$F28/100000)</f>
        <v>1.3785497656465397</v>
      </c>
      <c r="M29" s="24">
        <f>('Monthly Data'!R28/31)/('Monthly Data'!$F28/100000)</f>
        <v>15.200009589911415</v>
      </c>
      <c r="N29" s="24">
        <f>('Monthly Data'!S28/31)/('Monthly Data'!$F28/100000)</f>
        <v>6.617038875103391</v>
      </c>
      <c r="O29" s="24">
        <f>('Monthly Data'!T28/31)/('Monthly Data'!$F28/100000)</f>
        <v>4.950791767061052</v>
      </c>
      <c r="P29" s="24">
        <f>('Monthly Data'!U28/31)/('Monthly Data'!$F28/100000)</f>
        <v>0.6113568525910743</v>
      </c>
      <c r="Q29" s="24">
        <f>('Monthly Data'!V28/31)/('Monthly Data'!$F28/100000)</f>
        <v>12.179187494755517</v>
      </c>
      <c r="R29" s="24">
        <f>('Monthly Data'!W28/28)/('Monthly Data'!$F28/100000)</f>
        <v>6.795137229919838</v>
      </c>
      <c r="S29" s="24">
        <f>('Monthly Data'!X28/28)/('Monthly Data'!$F28/100000)</f>
        <v>4.565482826352392</v>
      </c>
      <c r="T29" s="24">
        <f>('Monthly Data'!Y28/28)/('Monthly Data'!$F28/100000)</f>
        <v>0.7564898869246696</v>
      </c>
      <c r="U29" s="24">
        <f>('Monthly Data'!Z28/28)/('Monthly Data'!$F28/100000)</f>
        <v>12.1171099431969</v>
      </c>
      <c r="V29" s="24">
        <f>('Monthly Data'!AA28/31)/('Monthly Data'!$F28/100000)</f>
        <v>7.444168734491315</v>
      </c>
      <c r="W29" s="24">
        <f>('Monthly Data'!AB28/31)/('Monthly Data'!$F28/100000)</f>
        <v>6.8687740496997165</v>
      </c>
      <c r="X29" s="24">
        <f>('Monthly Data'!AC28/31)/('Monthly Data'!$F28/100000)</f>
        <v>0.3236595101952746</v>
      </c>
      <c r="Y29" s="24">
        <f>('Monthly Data'!AD28/31)/('Monthly Data'!$F28/100000)</f>
        <v>14.636602294386307</v>
      </c>
      <c r="Z29" s="24">
        <f>('Monthly Data'!AE28/30)/('Monthly Data'!$F28/100000)</f>
        <v>5.524588133283786</v>
      </c>
      <c r="AA29" s="24">
        <f>('Monthly Data'!AF28/30)/('Monthly Data'!$F28/100000)</f>
        <v>7.531277096494488</v>
      </c>
      <c r="AB29" s="24">
        <f>('Monthly Data'!AG28/30)/('Monthly Data'!$F28/100000)</f>
        <v>0.1858045336306206</v>
      </c>
      <c r="AC29" s="24">
        <f>('Monthly Data'!AH28/30)/('Monthly Data'!$F28/100000)</f>
        <v>13.241669763408895</v>
      </c>
      <c r="AD29" s="24">
        <f>('Monthly Data'!AI28/31)/('Monthly Data'!$F28/100000)</f>
        <v>6.149530693710217</v>
      </c>
      <c r="AE29" s="24">
        <f>('Monthly Data'!AJ28/31)/('Monthly Data'!$F28/100000)</f>
        <v>3.967825847208737</v>
      </c>
      <c r="AF29" s="24">
        <f>('Monthly Data'!AK28/31)/('Monthly Data'!$F28/100000)</f>
        <v>0.9230289735198571</v>
      </c>
      <c r="AG29" s="24">
        <f>('Monthly Data'!AL28/31)/('Monthly Data'!$F28/100000)</f>
        <v>11.040385514438812</v>
      </c>
      <c r="AH29" s="24">
        <f>('Monthly Data'!AM28/30)/('Monthly Data'!$F28/100000)</f>
        <v>9.525579090796482</v>
      </c>
      <c r="AI29" s="24">
        <f>('Monthly Data'!AN28/30)/('Monthly Data'!$F28/100000)</f>
        <v>9.66183574879227</v>
      </c>
      <c r="AJ29" s="24">
        <f>('Monthly Data'!AO28/30)/('Monthly Data'!$F28/100000)</f>
        <v>0.7927660101573145</v>
      </c>
      <c r="AK29" s="24">
        <f>('Monthly Data'!AP28/30)/('Monthly Data'!$F28/100000)</f>
        <v>19.980180849746066</v>
      </c>
      <c r="AL29" s="24">
        <f>('Monthly Data'!AQ28/31)/('Monthly Data'!$F28/100000)</f>
        <v>7.659941741288166</v>
      </c>
      <c r="AM29" s="24">
        <f>('Monthly Data'!AR28/31)/('Monthly Data'!$F28/100000)</f>
        <v>6.521139760971458</v>
      </c>
      <c r="AN29" s="24">
        <f>('Monthly Data'!AS28/31)/('Monthly Data'!$F28/100000)</f>
        <v>0.239747785329833</v>
      </c>
      <c r="AO29" s="24">
        <f>('Monthly Data'!AT28/31)/('Monthly Data'!$F28/100000)</f>
        <v>14.420829287589456</v>
      </c>
      <c r="AP29" s="24">
        <f>('Monthly Data'!AU28/31)/('Monthly Data'!$F28/100000)</f>
        <v>5.1665647738579015</v>
      </c>
      <c r="AQ29" s="24">
        <f>('Monthly Data'!AV28/31)/('Monthly Data'!$F28/100000)</f>
        <v>7.132496613562533</v>
      </c>
      <c r="AR29" s="24">
        <f>('Monthly Data'!AW28/31)/('Monthly Data'!$F28/100000)</f>
        <v>0.6593064096570408</v>
      </c>
      <c r="AS29" s="24">
        <f>('Monthly Data'!AX28/31)/('Monthly Data'!$F28/100000)</f>
        <v>12.958367797077473</v>
      </c>
      <c r="AT29" s="24">
        <f>('Monthly Data'!AY28/30)/('Monthly Data'!$F28/100000)</f>
        <v>6.317354143441101</v>
      </c>
      <c r="AU29" s="24">
        <f>('Monthly Data'!AZ28/30)/('Monthly Data'!$F28/100000)</f>
        <v>4.781369998761304</v>
      </c>
      <c r="AV29" s="24">
        <f>('Monthly Data'!BA28/30)/('Monthly Data'!$F28/100000)</f>
        <v>0.7803790412486066</v>
      </c>
      <c r="AW29" s="24">
        <f>('Monthly Data'!BB28/30)/('Monthly Data'!$F28/100000)</f>
        <v>11.87910318345101</v>
      </c>
      <c r="AX29" s="24">
        <f>('Monthly Data'!BC28/31)/('Monthly Data'!$F28/100000)</f>
        <v>4.770980928063677</v>
      </c>
      <c r="AY29" s="24">
        <f>('Monthly Data'!BD28/31)/('Monthly Data'!$F28/100000)</f>
        <v>3.823977176010837</v>
      </c>
      <c r="AZ29" s="24">
        <f>('Monthly Data'!BE28/31)/('Monthly Data'!$F28/100000)</f>
        <v>0.13186128193140817</v>
      </c>
      <c r="BA29" s="24">
        <f>('Monthly Data'!BF28/31)/('Monthly Data'!$F28/100000)</f>
        <v>8.726819386005923</v>
      </c>
    </row>
    <row r="30" spans="1:53" ht="15">
      <c r="A30" t="str">
        <f>'Monthly Data'!D29</f>
        <v>City Of London</v>
      </c>
      <c r="B30" s="24">
        <f>('Monthly Data'!G29/31)/('Monthly Data'!$F29/100000)</f>
        <v>16.91581431943352</v>
      </c>
      <c r="C30" s="24">
        <f>('Monthly Data'!H29/31)/('Monthly Data'!$F29/100000)</f>
        <v>0</v>
      </c>
      <c r="D30" s="24">
        <f>('Monthly Data'!I29/31)/('Monthly Data'!$F29/100000)</f>
        <v>0</v>
      </c>
      <c r="E30" s="24">
        <f>('Monthly Data'!J29/31)/('Monthly Data'!$F29/100000)</f>
        <v>16.91581431943352</v>
      </c>
      <c r="F30" s="24">
        <f>('Monthly Data'!K29/30)/('Monthly Data'!$F29/100000)</f>
        <v>16.260162601626014</v>
      </c>
      <c r="G30" s="24">
        <f>('Monthly Data'!L29/30)/('Monthly Data'!$F29/100000)</f>
        <v>0</v>
      </c>
      <c r="H30" s="24">
        <f>('Monthly Data'!M29/30)/('Monthly Data'!$F29/100000)</f>
        <v>0</v>
      </c>
      <c r="I30" s="24">
        <f>('Monthly Data'!N29/30)/('Monthly Data'!$F29/100000)</f>
        <v>16.260162601626014</v>
      </c>
      <c r="J30" s="24">
        <f>('Monthly Data'!O29/31)/('Monthly Data'!$F29/100000)</f>
        <v>14.948859166011015</v>
      </c>
      <c r="K30" s="24">
        <f>('Monthly Data'!P29/31)/('Monthly Data'!$F29/100000)</f>
        <v>0</v>
      </c>
      <c r="L30" s="24">
        <f>('Monthly Data'!Q29/31)/('Monthly Data'!$F29/100000)</f>
        <v>0</v>
      </c>
      <c r="M30" s="24">
        <f>('Monthly Data'!R29/31)/('Monthly Data'!$F29/100000)</f>
        <v>14.948859166011015</v>
      </c>
      <c r="N30" s="24">
        <f>('Monthly Data'!S29/31)/('Monthly Data'!$F29/100000)</f>
        <v>12.588512981904012</v>
      </c>
      <c r="O30" s="24">
        <f>('Monthly Data'!T29/31)/('Monthly Data'!$F29/100000)</f>
        <v>11.40833988985051</v>
      </c>
      <c r="P30" s="24">
        <f>('Monthly Data'!U29/31)/('Monthly Data'!$F29/100000)</f>
        <v>0</v>
      </c>
      <c r="Q30" s="24">
        <f>('Monthly Data'!V29/31)/('Monthly Data'!$F29/100000)</f>
        <v>23.996852871754523</v>
      </c>
      <c r="R30" s="24">
        <f>('Monthly Data'!W29/28)/('Monthly Data'!$F29/100000)</f>
        <v>13.066202090592334</v>
      </c>
      <c r="S30" s="24">
        <f>('Monthly Data'!X29/28)/('Monthly Data'!$F29/100000)</f>
        <v>12.630662020905923</v>
      </c>
      <c r="T30" s="24">
        <f>('Monthly Data'!Y29/28)/('Monthly Data'!$F29/100000)</f>
        <v>0</v>
      </c>
      <c r="U30" s="24">
        <f>('Monthly Data'!Z29/28)/('Monthly Data'!$F29/100000)</f>
        <v>25.696864111498257</v>
      </c>
      <c r="V30" s="24">
        <f>('Monthly Data'!AA29/31)/('Monthly Data'!$F29/100000)</f>
        <v>13.375295043273011</v>
      </c>
      <c r="W30" s="24">
        <f>('Monthly Data'!AB29/31)/('Monthly Data'!$F29/100000)</f>
        <v>7.081038552321007</v>
      </c>
      <c r="X30" s="24">
        <f>('Monthly Data'!AC29/31)/('Monthly Data'!$F29/100000)</f>
        <v>0</v>
      </c>
      <c r="Y30" s="24">
        <f>('Monthly Data'!AD29/31)/('Monthly Data'!$F29/100000)</f>
        <v>20.45633359559402</v>
      </c>
      <c r="Z30" s="24">
        <f>('Monthly Data'!AE29/30)/('Monthly Data'!$F29/100000)</f>
        <v>12.195121951219512</v>
      </c>
      <c r="AA30" s="24">
        <f>('Monthly Data'!AF29/30)/('Monthly Data'!$F29/100000)</f>
        <v>0</v>
      </c>
      <c r="AB30" s="24">
        <f>('Monthly Data'!AG29/30)/('Monthly Data'!$F29/100000)</f>
        <v>0</v>
      </c>
      <c r="AC30" s="24">
        <f>('Monthly Data'!AH29/30)/('Monthly Data'!$F29/100000)</f>
        <v>12.195121951219512</v>
      </c>
      <c r="AD30" s="24">
        <f>('Monthly Data'!AI29/31)/('Monthly Data'!$F29/100000)</f>
        <v>12.195121951219512</v>
      </c>
      <c r="AE30" s="24">
        <f>('Monthly Data'!AJ29/31)/('Monthly Data'!$F29/100000)</f>
        <v>0</v>
      </c>
      <c r="AF30" s="24">
        <f>('Monthly Data'!AK29/31)/('Monthly Data'!$F29/100000)</f>
        <v>0</v>
      </c>
      <c r="AG30" s="24">
        <f>('Monthly Data'!AL29/31)/('Monthly Data'!$F29/100000)</f>
        <v>12.195121951219512</v>
      </c>
      <c r="AH30" s="24">
        <f>('Monthly Data'!AM29/30)/('Monthly Data'!$F29/100000)</f>
        <v>12.601626016260163</v>
      </c>
      <c r="AI30" s="24">
        <f>('Monthly Data'!AN29/30)/('Monthly Data'!$F29/100000)</f>
        <v>0</v>
      </c>
      <c r="AJ30" s="24">
        <f>('Monthly Data'!AO29/30)/('Monthly Data'!$F29/100000)</f>
        <v>0</v>
      </c>
      <c r="AK30" s="24">
        <f>('Monthly Data'!AP29/30)/('Monthly Data'!$F29/100000)</f>
        <v>12.601626016260163</v>
      </c>
      <c r="AL30" s="24">
        <f>('Monthly Data'!AQ29/31)/('Monthly Data'!$F29/100000)</f>
        <v>12.195121951219512</v>
      </c>
      <c r="AM30" s="24">
        <f>('Monthly Data'!AR29/31)/('Monthly Data'!$F29/100000)</f>
        <v>10.22816679779701</v>
      </c>
      <c r="AN30" s="24">
        <f>('Monthly Data'!AS29/31)/('Monthly Data'!$F29/100000)</f>
        <v>0</v>
      </c>
      <c r="AO30" s="24">
        <f>('Monthly Data'!AT29/31)/('Monthly Data'!$F29/100000)</f>
        <v>22.42328874901652</v>
      </c>
      <c r="AP30" s="24">
        <f>('Monthly Data'!AU29/31)/('Monthly Data'!$F29/100000)</f>
        <v>12.588512981904012</v>
      </c>
      <c r="AQ30" s="24">
        <f>('Monthly Data'!AV29/31)/('Monthly Data'!$F29/100000)</f>
        <v>12.195121951219512</v>
      </c>
      <c r="AR30" s="24">
        <f>('Monthly Data'!AW29/31)/('Monthly Data'!$F29/100000)</f>
        <v>2.7537372147915025</v>
      </c>
      <c r="AS30" s="24">
        <f>('Monthly Data'!AX29/31)/('Monthly Data'!$F29/100000)</f>
        <v>27.53737214791503</v>
      </c>
      <c r="AT30" s="24">
        <f>('Monthly Data'!AY29/30)/('Monthly Data'!$F29/100000)</f>
        <v>28.048780487804876</v>
      </c>
      <c r="AU30" s="24">
        <f>('Monthly Data'!AZ29/30)/('Monthly Data'!$F29/100000)</f>
        <v>12.195121951219512</v>
      </c>
      <c r="AV30" s="24">
        <f>('Monthly Data'!BA29/30)/('Monthly Data'!$F29/100000)</f>
        <v>0</v>
      </c>
      <c r="AW30" s="24">
        <f>('Monthly Data'!BB29/30)/('Monthly Data'!$F29/100000)</f>
        <v>40.24390243902439</v>
      </c>
      <c r="AX30" s="24">
        <f>('Monthly Data'!BC29/31)/('Monthly Data'!$F29/100000)</f>
        <v>2.7537372147915025</v>
      </c>
      <c r="AY30" s="24">
        <f>('Monthly Data'!BD29/31)/('Monthly Data'!$F29/100000)</f>
        <v>5.507474429583005</v>
      </c>
      <c r="AZ30" s="24">
        <f>('Monthly Data'!BE29/31)/('Monthly Data'!$F29/100000)</f>
        <v>0</v>
      </c>
      <c r="BA30" s="24">
        <f>('Monthly Data'!BF29/31)/('Monthly Data'!$F29/100000)</f>
        <v>8.261211644374507</v>
      </c>
    </row>
    <row r="31" spans="1:53" ht="15">
      <c r="A31" t="str">
        <f>'Monthly Data'!D30</f>
        <v>Cornwall</v>
      </c>
      <c r="B31" s="24">
        <f>('Monthly Data'!G30/31)/('Monthly Data'!$F30/100000)</f>
        <v>11.523825996713656</v>
      </c>
      <c r="C31" s="24">
        <f>('Monthly Data'!H30/31)/('Monthly Data'!$F30/100000)</f>
        <v>14.233618726397417</v>
      </c>
      <c r="D31" s="24">
        <f>('Monthly Data'!I30/31)/('Monthly Data'!$F30/100000)</f>
        <v>1.520654962668281</v>
      </c>
      <c r="E31" s="24">
        <f>('Monthly Data'!J30/31)/('Monthly Data'!$F30/100000)</f>
        <v>27.278099685779353</v>
      </c>
      <c r="F31" s="24">
        <f>('Monthly Data'!K30/30)/('Monthly Data'!$F30/100000)</f>
        <v>15.318736967530532</v>
      </c>
      <c r="G31" s="24">
        <f>('Monthly Data'!L30/30)/('Monthly Data'!$F30/100000)</f>
        <v>13.486744116770927</v>
      </c>
      <c r="H31" s="24">
        <f>('Monthly Data'!M30/30)/('Monthly Data'!$F30/100000)</f>
        <v>1.161751563896336</v>
      </c>
      <c r="I31" s="24">
        <f>('Monthly Data'!N30/30)/('Monthly Data'!$F30/100000)</f>
        <v>29.967232648197793</v>
      </c>
      <c r="J31" s="24">
        <f>('Monthly Data'!O30/31)/('Monthly Data'!$F30/100000)</f>
        <v>17.195652800599614</v>
      </c>
      <c r="K31" s="24">
        <f>('Monthly Data'!P30/31)/('Monthly Data'!$F30/100000)</f>
        <v>13.52013606618813</v>
      </c>
      <c r="L31" s="24">
        <f>('Monthly Data'!Q30/31)/('Monthly Data'!$F30/100000)</f>
        <v>0.6558274957479316</v>
      </c>
      <c r="M31" s="24">
        <f>('Monthly Data'!R30/31)/('Monthly Data'!$F30/100000)</f>
        <v>31.371616362535672</v>
      </c>
      <c r="N31" s="24">
        <f>('Monthly Data'!S30/31)/('Monthly Data'!$F30/100000)</f>
        <v>19.919859321398715</v>
      </c>
      <c r="O31" s="24">
        <f>('Monthly Data'!T30/31)/('Monthly Data'!$F30/100000)</f>
        <v>17.95958372971259</v>
      </c>
      <c r="P31" s="24">
        <f>('Monthly Data'!U30/31)/('Monthly Data'!$F30/100000)</f>
        <v>1.0810343336504369</v>
      </c>
      <c r="Q31" s="24">
        <f>('Monthly Data'!V30/31)/('Monthly Data'!$F30/100000)</f>
        <v>38.96047738476174</v>
      </c>
      <c r="R31" s="24">
        <f>('Monthly Data'!W30/28)/('Monthly Data'!$F30/100000)</f>
        <v>17.426273458445042</v>
      </c>
      <c r="S31" s="24">
        <f>('Monthly Data'!X30/28)/('Monthly Data'!$F30/100000)</f>
        <v>18.367802885229157</v>
      </c>
      <c r="T31" s="24">
        <f>('Monthly Data'!Y30/28)/('Monthly Data'!$F30/100000)</f>
        <v>1.021320056172603</v>
      </c>
      <c r="U31" s="24">
        <f>('Monthly Data'!Z30/28)/('Monthly Data'!$F30/100000)</f>
        <v>36.8153963998468</v>
      </c>
      <c r="V31" s="24">
        <f>('Monthly Data'!AA30/31)/('Monthly Data'!$F30/100000)</f>
        <v>17.555997578483094</v>
      </c>
      <c r="W31" s="24">
        <f>('Monthly Data'!AB30/31)/('Monthly Data'!$F30/100000)</f>
        <v>19.891031739168035</v>
      </c>
      <c r="X31" s="24">
        <f>('Monthly Data'!AC30/31)/('Monthly Data'!$F30/100000)</f>
        <v>0.9657240047277235</v>
      </c>
      <c r="Y31" s="24">
        <f>('Monthly Data'!AD30/31)/('Monthly Data'!$F30/100000)</f>
        <v>38.412753322378855</v>
      </c>
      <c r="Z31" s="24">
        <f>('Monthly Data'!AE30/30)/('Monthly Data'!$F30/100000)</f>
        <v>14.663389931486448</v>
      </c>
      <c r="AA31" s="24">
        <f>('Monthly Data'!AF30/30)/('Monthly Data'!$F30/100000)</f>
        <v>17.411379207625856</v>
      </c>
      <c r="AB31" s="24">
        <f>('Monthly Data'!AG30/30)/('Monthly Data'!$F30/100000)</f>
        <v>0.4393803991659219</v>
      </c>
      <c r="AC31" s="24">
        <f>('Monthly Data'!AH30/30)/('Monthly Data'!$F30/100000)</f>
        <v>32.514149538278225</v>
      </c>
      <c r="AD31" s="24">
        <f>('Monthly Data'!AI30/31)/('Monthly Data'!$F30/100000)</f>
        <v>15.819135749084726</v>
      </c>
      <c r="AE31" s="24">
        <f>('Monthly Data'!AJ30/31)/('Monthly Data'!$F30/100000)</f>
        <v>14.139929084147713</v>
      </c>
      <c r="AF31" s="24">
        <f>('Monthly Data'!AK30/31)/('Monthly Data'!$F30/100000)</f>
        <v>0.7927585113436536</v>
      </c>
      <c r="AG31" s="24">
        <f>('Monthly Data'!AL30/31)/('Monthly Data'!$F30/100000)</f>
        <v>30.751823344576092</v>
      </c>
      <c r="AH31" s="24">
        <f>('Monthly Data'!AM30/30)/('Monthly Data'!$F30/100000)</f>
        <v>14.142091152815013</v>
      </c>
      <c r="AI31" s="24">
        <f>('Monthly Data'!AN30/30)/('Monthly Data'!$F30/100000)</f>
        <v>16.36878165028299</v>
      </c>
      <c r="AJ31" s="24">
        <f>('Monthly Data'!AO30/30)/('Monthly Data'!$F30/100000)</f>
        <v>0.6404527852249032</v>
      </c>
      <c r="AK31" s="24">
        <f>('Monthly Data'!AP30/30)/('Monthly Data'!$F30/100000)</f>
        <v>31.15132558832291</v>
      </c>
      <c r="AL31" s="24">
        <f>('Monthly Data'!AQ30/31)/('Monthly Data'!$F30/100000)</f>
        <v>19.069445645593706</v>
      </c>
      <c r="AM31" s="24">
        <f>('Monthly Data'!AR30/31)/('Monthly Data'!$F30/100000)</f>
        <v>18.348756089826747</v>
      </c>
      <c r="AN31" s="24">
        <f>('Monthly Data'!AS30/31)/('Monthly Data'!$F30/100000)</f>
        <v>1.3116549914958633</v>
      </c>
      <c r="AO31" s="24">
        <f>('Monthly Data'!AT30/31)/('Monthly Data'!$F30/100000)</f>
        <v>38.72985672691631</v>
      </c>
      <c r="AP31" s="24">
        <f>('Monthly Data'!AU30/31)/('Monthly Data'!$F30/100000)</f>
        <v>13.649860186226181</v>
      </c>
      <c r="AQ31" s="24">
        <f>('Monthly Data'!AV30/31)/('Monthly Data'!$F30/100000)</f>
        <v>13.31113609501571</v>
      </c>
      <c r="AR31" s="24">
        <f>('Monthly Data'!AW30/31)/('Monthly Data'!$F30/100000)</f>
        <v>0.19458618005707862</v>
      </c>
      <c r="AS31" s="24">
        <f>('Monthly Data'!AX30/31)/('Monthly Data'!$F30/100000)</f>
        <v>27.15558246129897</v>
      </c>
      <c r="AT31" s="24">
        <f>('Monthly Data'!AY30/30)/('Monthly Data'!$F30/100000)</f>
        <v>12.660113196306225</v>
      </c>
      <c r="AU31" s="24">
        <f>('Monthly Data'!AZ30/30)/('Monthly Data'!$F30/100000)</f>
        <v>13.687816502829907</v>
      </c>
      <c r="AV31" s="24">
        <f>('Monthly Data'!BA30/30)/('Monthly Data'!$F30/100000)</f>
        <v>0.4170390229371463</v>
      </c>
      <c r="AW31" s="24">
        <f>('Monthly Data'!BB30/30)/('Monthly Data'!$F30/100000)</f>
        <v>26.76496872207328</v>
      </c>
      <c r="AX31" s="24">
        <f>('Monthly Data'!BC30/31)/('Monthly Data'!$F30/100000)</f>
        <v>10.543688200870593</v>
      </c>
      <c r="AY31" s="24">
        <f>('Monthly Data'!BD30/31)/('Monthly Data'!$F30/100000)</f>
        <v>14.896653117703018</v>
      </c>
      <c r="AZ31" s="24">
        <f>('Monthly Data'!BE30/31)/('Monthly Data'!$F30/100000)</f>
        <v>0.6197930179595837</v>
      </c>
      <c r="BA31" s="24">
        <f>('Monthly Data'!BF30/31)/('Monthly Data'!$F30/100000)</f>
        <v>26.060134336533196</v>
      </c>
    </row>
    <row r="32" spans="1:53" ht="15">
      <c r="A32" t="str">
        <f>'Monthly Data'!D31</f>
        <v>Coventry</v>
      </c>
      <c r="B32" s="24">
        <f>('Monthly Data'!G31/31)/('Monthly Data'!$F31/100000)</f>
        <v>20.404829959750334</v>
      </c>
      <c r="C32" s="24">
        <f>('Monthly Data'!H31/31)/('Monthly Data'!$F31/100000)</f>
        <v>2.7766435279706</v>
      </c>
      <c r="D32" s="24">
        <f>('Monthly Data'!I31/31)/('Monthly Data'!$F31/100000)</f>
        <v>4.059966166948609</v>
      </c>
      <c r="E32" s="24">
        <f>('Monthly Data'!J31/31)/('Monthly Data'!$F31/100000)</f>
        <v>27.241439654669545</v>
      </c>
      <c r="F32" s="24">
        <f>('Monthly Data'!K31/30)/('Monthly Data'!$F31/100000)</f>
        <v>15.937311633514165</v>
      </c>
      <c r="G32" s="24">
        <f>('Monthly Data'!L31/30)/('Monthly Data'!$F31/100000)</f>
        <v>2.796865581675708</v>
      </c>
      <c r="H32" s="24">
        <f>('Monthly Data'!M31/30)/('Monthly Data'!$F31/100000)</f>
        <v>2.1338155515370705</v>
      </c>
      <c r="I32" s="24">
        <f>('Monthly Data'!N31/30)/('Monthly Data'!$F31/100000)</f>
        <v>20.867992766726942</v>
      </c>
      <c r="J32" s="24">
        <f>('Monthly Data'!O31/31)/('Monthly Data'!$F31/100000)</f>
        <v>18.72484395963367</v>
      </c>
      <c r="K32" s="24">
        <f>('Monthly Data'!P31/31)/('Monthly Data'!$F31/100000)</f>
        <v>1.8433179723502302</v>
      </c>
      <c r="L32" s="24">
        <f>('Monthly Data'!Q31/31)/('Monthly Data'!$F31/100000)</f>
        <v>2.5783118474012716</v>
      </c>
      <c r="M32" s="24">
        <f>('Monthly Data'!R31/31)/('Monthly Data'!$F31/100000)</f>
        <v>23.146473779385172</v>
      </c>
      <c r="N32" s="24">
        <f>('Monthly Data'!S31/31)/('Monthly Data'!$F31/100000)</f>
        <v>18.59651169573587</v>
      </c>
      <c r="O32" s="24">
        <f>('Monthly Data'!T31/31)/('Monthly Data'!$F31/100000)</f>
        <v>2.543312139065508</v>
      </c>
      <c r="P32" s="24">
        <f>('Monthly Data'!U31/31)/('Monthly Data'!$F31/100000)</f>
        <v>3.2433063057807847</v>
      </c>
      <c r="Q32" s="24">
        <f>('Monthly Data'!V31/31)/('Monthly Data'!$F31/100000)</f>
        <v>24.38313014058216</v>
      </c>
      <c r="R32" s="24">
        <f>('Monthly Data'!W31/28)/('Monthly Data'!$F31/100000)</f>
        <v>16.881942650477914</v>
      </c>
      <c r="S32" s="24">
        <f>('Monthly Data'!X31/28)/('Monthly Data'!$F31/100000)</f>
        <v>1.9762335313872383</v>
      </c>
      <c r="T32" s="24">
        <f>('Monthly Data'!Y31/28)/('Monthly Data'!$F31/100000)</f>
        <v>5.334538878842676</v>
      </c>
      <c r="U32" s="24">
        <f>('Monthly Data'!Z31/28)/('Monthly Data'!$F31/100000)</f>
        <v>24.192715060707826</v>
      </c>
      <c r="V32" s="24">
        <f>('Monthly Data'!AA31/31)/('Monthly Data'!$F31/100000)</f>
        <v>15.72653561220323</v>
      </c>
      <c r="W32" s="24">
        <f>('Monthly Data'!AB31/31)/('Monthly Data'!$F31/100000)</f>
        <v>2.274981041824651</v>
      </c>
      <c r="X32" s="24">
        <f>('Monthly Data'!AC31/31)/('Monthly Data'!$F31/100000)</f>
        <v>4.46829609753252</v>
      </c>
      <c r="Y32" s="24">
        <f>('Monthly Data'!AD31/31)/('Monthly Data'!$F31/100000)</f>
        <v>22.469812751560404</v>
      </c>
      <c r="Z32" s="24">
        <f>('Monthly Data'!AE31/30)/('Monthly Data'!$F31/100000)</f>
        <v>16.974080771549126</v>
      </c>
      <c r="AA32" s="24">
        <f>('Monthly Data'!AF31/30)/('Monthly Data'!$F31/100000)</f>
        <v>2.049427365883062</v>
      </c>
      <c r="AB32" s="24">
        <f>('Monthly Data'!AG31/30)/('Monthly Data'!$F31/100000)</f>
        <v>2.1338155515370705</v>
      </c>
      <c r="AC32" s="24">
        <f>('Monthly Data'!AH31/30)/('Monthly Data'!$F31/100000)</f>
        <v>21.157323688969257</v>
      </c>
      <c r="AD32" s="24">
        <f>('Monthly Data'!AI31/31)/('Monthly Data'!$F31/100000)</f>
        <v>16.42652977891851</v>
      </c>
      <c r="AE32" s="24">
        <f>('Monthly Data'!AJ31/31)/('Monthly Data'!$F31/100000)</f>
        <v>2.5199790001749984</v>
      </c>
      <c r="AF32" s="24">
        <f>('Monthly Data'!AK31/31)/('Monthly Data'!$F31/100000)</f>
        <v>3.3483054307880766</v>
      </c>
      <c r="AG32" s="24">
        <f>('Monthly Data'!AL31/31)/('Monthly Data'!$F31/100000)</f>
        <v>22.294814209881583</v>
      </c>
      <c r="AH32" s="24">
        <f>('Monthly Data'!AM31/30)/('Monthly Data'!$F31/100000)</f>
        <v>17.26341169379144</v>
      </c>
      <c r="AI32" s="24">
        <f>('Monthly Data'!AN31/30)/('Monthly Data'!$F31/100000)</f>
        <v>2.531645569620253</v>
      </c>
      <c r="AJ32" s="24">
        <f>('Monthly Data'!AO31/30)/('Monthly Data'!$F31/100000)</f>
        <v>2.0373719107896324</v>
      </c>
      <c r="AK32" s="24">
        <f>('Monthly Data'!AP31/30)/('Monthly Data'!$F31/100000)</f>
        <v>21.832429174201327</v>
      </c>
      <c r="AL32" s="24">
        <f>('Monthly Data'!AQ31/31)/('Monthly Data'!$F31/100000)</f>
        <v>11.888234264714459</v>
      </c>
      <c r="AM32" s="24">
        <f>('Monthly Data'!AR31/31)/('Monthly Data'!$F31/100000)</f>
        <v>2.1233156390363415</v>
      </c>
      <c r="AN32" s="24">
        <f>('Monthly Data'!AS31/31)/('Monthly Data'!$F31/100000)</f>
        <v>1.4233214723210639</v>
      </c>
      <c r="AO32" s="24">
        <f>('Monthly Data'!AT31/31)/('Monthly Data'!$F31/100000)</f>
        <v>15.434871376071866</v>
      </c>
      <c r="AP32" s="24">
        <f>('Monthly Data'!AU31/31)/('Monthly Data'!$F31/100000)</f>
        <v>13.381555153707051</v>
      </c>
      <c r="AQ32" s="24">
        <f>('Monthly Data'!AV31/31)/('Monthly Data'!$F31/100000)</f>
        <v>0.8516595695035875</v>
      </c>
      <c r="AR32" s="24">
        <f>('Monthly Data'!AW31/31)/('Monthly Data'!$F31/100000)</f>
        <v>1.3299889167590269</v>
      </c>
      <c r="AS32" s="24">
        <f>('Monthly Data'!AX31/31)/('Monthly Data'!$F31/100000)</f>
        <v>15.563203639969666</v>
      </c>
      <c r="AT32" s="24">
        <f>('Monthly Data'!AY31/30)/('Monthly Data'!$F31/100000)</f>
        <v>11.295961422543702</v>
      </c>
      <c r="AU32" s="24">
        <f>('Monthly Data'!AZ31/30)/('Monthly Data'!$F31/100000)</f>
        <v>0.7956600361663653</v>
      </c>
      <c r="AV32" s="24">
        <f>('Monthly Data'!BA31/30)/('Monthly Data'!$F31/100000)</f>
        <v>1.5913200723327305</v>
      </c>
      <c r="AW32" s="24">
        <f>('Monthly Data'!BB31/30)/('Monthly Data'!$F31/100000)</f>
        <v>13.682941531042797</v>
      </c>
      <c r="AX32" s="24">
        <f>('Monthly Data'!BC31/31)/('Monthly Data'!$F31/100000)</f>
        <v>11.036574695210872</v>
      </c>
      <c r="AY32" s="24">
        <f>('Monthly Data'!BD31/31)/('Monthly Data'!$F31/100000)</f>
        <v>1.364988625094791</v>
      </c>
      <c r="AZ32" s="24">
        <f>('Monthly Data'!BE31/31)/('Monthly Data'!$F31/100000)</f>
        <v>1.948317097357522</v>
      </c>
      <c r="BA32" s="24">
        <f>('Monthly Data'!BF31/31)/('Monthly Data'!$F31/100000)</f>
        <v>14.349880417663186</v>
      </c>
    </row>
    <row r="33" spans="1:53" ht="15">
      <c r="A33" t="str">
        <f>'Monthly Data'!D32</f>
        <v>Croydon</v>
      </c>
      <c r="B33" s="24">
        <f>('Monthly Data'!G32/31)/('Monthly Data'!$F32/100000)</f>
        <v>9.030913511635985</v>
      </c>
      <c r="C33" s="24">
        <f>('Monthly Data'!H32/31)/('Monthly Data'!$F32/100000)</f>
        <v>2.543445864939663</v>
      </c>
      <c r="D33" s="24">
        <f>('Monthly Data'!I32/31)/('Monthly Data'!$F32/100000)</f>
        <v>0.33613822003607885</v>
      </c>
      <c r="E33" s="24">
        <f>('Monthly Data'!J32/31)/('Monthly Data'!$F32/100000)</f>
        <v>11.910497596611727</v>
      </c>
      <c r="F33" s="24">
        <f>('Monthly Data'!K32/30)/('Monthly Data'!$F32/100000)</f>
        <v>6.715294662498552</v>
      </c>
      <c r="G33" s="24">
        <f>('Monthly Data'!L32/30)/('Monthly Data'!$F32/100000)</f>
        <v>2.5587588282968623</v>
      </c>
      <c r="H33" s="24">
        <f>('Monthly Data'!M32/30)/('Monthly Data'!$F32/100000)</f>
        <v>0</v>
      </c>
      <c r="I33" s="24">
        <f>('Monthly Data'!N32/30)/('Monthly Data'!$F32/100000)</f>
        <v>9.274053490795415</v>
      </c>
      <c r="J33" s="24">
        <f>('Monthly Data'!O32/31)/('Monthly Data'!$F32/100000)</f>
        <v>4.201727750450986</v>
      </c>
      <c r="K33" s="24">
        <f>('Monthly Data'!P32/31)/('Monthly Data'!$F32/100000)</f>
        <v>2.1064661788927608</v>
      </c>
      <c r="L33" s="24">
        <f>('Monthly Data'!Q32/31)/('Monthly Data'!$F32/100000)</f>
        <v>0</v>
      </c>
      <c r="M33" s="24">
        <f>('Monthly Data'!R32/31)/('Monthly Data'!$F32/100000)</f>
        <v>6.308193929343746</v>
      </c>
      <c r="N33" s="24">
        <f>('Monthly Data'!S32/31)/('Monthly Data'!$F32/100000)</f>
        <v>4.66111665116696</v>
      </c>
      <c r="O33" s="24">
        <f>('Monthly Data'!T32/31)/('Monthly Data'!$F32/100000)</f>
        <v>3.6639065983932593</v>
      </c>
      <c r="P33" s="24">
        <f>('Monthly Data'!U32/31)/('Monthly Data'!$F32/100000)</f>
        <v>0</v>
      </c>
      <c r="Q33" s="24">
        <f>('Monthly Data'!V32/31)/('Monthly Data'!$F32/100000)</f>
        <v>8.32502324956022</v>
      </c>
      <c r="R33" s="24">
        <f>('Monthly Data'!W32/28)/('Monthly Data'!$F32/100000)</f>
        <v>5.6939413486825785</v>
      </c>
      <c r="S33" s="24">
        <f>('Monthly Data'!X32/28)/('Monthly Data'!$F32/100000)</f>
        <v>4.391405746042772</v>
      </c>
      <c r="T33" s="24">
        <f>('Monthly Data'!Y32/28)/('Monthly Data'!$F32/100000)</f>
        <v>0.3473428273706148</v>
      </c>
      <c r="U33" s="24">
        <f>('Monthly Data'!Z32/28)/('Monthly Data'!$F32/100000)</f>
        <v>10.432689922095966</v>
      </c>
      <c r="V33" s="24">
        <f>('Monthly Data'!AA32/31)/('Monthly Data'!$F32/100000)</f>
        <v>7.507086914139094</v>
      </c>
      <c r="W33" s="24">
        <f>('Monthly Data'!AB32/31)/('Monthly Data'!$F32/100000)</f>
        <v>3.2381315196808926</v>
      </c>
      <c r="X33" s="24">
        <f>('Monthly Data'!AC32/31)/('Monthly Data'!$F32/100000)</f>
        <v>0.3473428273706148</v>
      </c>
      <c r="Y33" s="24">
        <f>('Monthly Data'!AD32/31)/('Monthly Data'!$F32/100000)</f>
        <v>11.092561261190601</v>
      </c>
      <c r="Z33" s="24">
        <f>('Monthly Data'!AE32/30)/('Monthly Data'!$F32/100000)</f>
        <v>5.395391918490216</v>
      </c>
      <c r="AA33" s="24">
        <f>('Monthly Data'!AF32/30)/('Monthly Data'!$F32/100000)</f>
        <v>4.376519624869746</v>
      </c>
      <c r="AB33" s="24">
        <f>('Monthly Data'!AG32/30)/('Monthly Data'!$F32/100000)</f>
        <v>0.3010304503878662</v>
      </c>
      <c r="AC33" s="24">
        <f>('Monthly Data'!AH32/30)/('Monthly Data'!$F32/100000)</f>
        <v>10.072941993747829</v>
      </c>
      <c r="AD33" s="24">
        <f>('Monthly Data'!AI32/31)/('Monthly Data'!$F32/100000)</f>
        <v>6.095306389987562</v>
      </c>
      <c r="AE33" s="24">
        <f>('Monthly Data'!AJ32/31)/('Monthly Data'!$F32/100000)</f>
        <v>3.473428273706148</v>
      </c>
      <c r="AF33" s="24">
        <f>('Monthly Data'!AK32/31)/('Monthly Data'!$F32/100000)</f>
        <v>0</v>
      </c>
      <c r="AG33" s="24">
        <f>('Monthly Data'!AL32/31)/('Monthly Data'!$F32/100000)</f>
        <v>9.56873466369371</v>
      </c>
      <c r="AH33" s="24">
        <f>('Monthly Data'!AM32/30)/('Monthly Data'!$F32/100000)</f>
        <v>5.325923353016094</v>
      </c>
      <c r="AI33" s="24">
        <f>('Monthly Data'!AN32/30)/('Monthly Data'!$F32/100000)</f>
        <v>4.8627995831886075</v>
      </c>
      <c r="AJ33" s="24">
        <f>('Monthly Data'!AO32/30)/('Monthly Data'!$F32/100000)</f>
        <v>0</v>
      </c>
      <c r="AK33" s="24">
        <f>('Monthly Data'!AP32/30)/('Monthly Data'!$F32/100000)</f>
        <v>10.1887229362047</v>
      </c>
      <c r="AL33" s="24">
        <f>('Monthly Data'!AQ32/31)/('Monthly Data'!$F32/100000)</f>
        <v>7.686360631491669</v>
      </c>
      <c r="AM33" s="24">
        <f>('Monthly Data'!AR32/31)/('Monthly Data'!$F32/100000)</f>
        <v>3.114880839000997</v>
      </c>
      <c r="AN33" s="24">
        <f>('Monthly Data'!AS32/31)/('Monthly Data'!$F32/100000)</f>
        <v>0.24650136135979117</v>
      </c>
      <c r="AO33" s="24">
        <f>('Monthly Data'!AT32/31)/('Monthly Data'!$F32/100000)</f>
        <v>11.047742831852457</v>
      </c>
      <c r="AP33" s="24">
        <f>('Monthly Data'!AU32/31)/('Monthly Data'!$F32/100000)</f>
        <v>6.442649217358177</v>
      </c>
      <c r="AQ33" s="24">
        <f>('Monthly Data'!AV32/31)/('Monthly Data'!$F32/100000)</f>
        <v>3.2045176976772853</v>
      </c>
      <c r="AR33" s="24">
        <f>('Monthly Data'!AW32/31)/('Monthly Data'!$F32/100000)</f>
        <v>0.1456598953489675</v>
      </c>
      <c r="AS33" s="24">
        <f>('Monthly Data'!AX32/31)/('Monthly Data'!$F32/100000)</f>
        <v>9.792826810384431</v>
      </c>
      <c r="AT33" s="24">
        <f>('Monthly Data'!AY32/30)/('Monthly Data'!$F32/100000)</f>
        <v>5.325923353016094</v>
      </c>
      <c r="AU33" s="24">
        <f>('Monthly Data'!AZ32/30)/('Monthly Data'!$F32/100000)</f>
        <v>2.81347690170198</v>
      </c>
      <c r="AV33" s="24">
        <f>('Monthly Data'!BA32/30)/('Monthly Data'!$F32/100000)</f>
        <v>0</v>
      </c>
      <c r="AW33" s="24">
        <f>('Monthly Data'!BB32/30)/('Monthly Data'!$F32/100000)</f>
        <v>8.139400254718073</v>
      </c>
      <c r="AX33" s="24">
        <f>('Monthly Data'!BC32/31)/('Monthly Data'!$F32/100000)</f>
        <v>4.5154567558179926</v>
      </c>
      <c r="AY33" s="24">
        <f>('Monthly Data'!BD32/31)/('Monthly Data'!$F32/100000)</f>
        <v>2.8571748703066704</v>
      </c>
      <c r="AZ33" s="24">
        <f>('Monthly Data'!BE32/31)/('Monthly Data'!$F32/100000)</f>
        <v>0</v>
      </c>
      <c r="BA33" s="24">
        <f>('Monthly Data'!BF32/31)/('Monthly Data'!$F32/100000)</f>
        <v>7.3726316261246625</v>
      </c>
    </row>
    <row r="34" spans="1:53" ht="15">
      <c r="A34" t="str">
        <f>'Monthly Data'!D33</f>
        <v>Cumbria</v>
      </c>
      <c r="B34" s="24">
        <f>('Monthly Data'!G33/31)/('Monthly Data'!$F33/100000)</f>
        <v>16.300152018019308</v>
      </c>
      <c r="C34" s="24">
        <f>('Monthly Data'!H33/31)/('Monthly Data'!$F33/100000)</f>
        <v>18.433179723502302</v>
      </c>
      <c r="D34" s="24">
        <f>('Monthly Data'!I33/31)/('Monthly Data'!$F33/100000)</f>
        <v>6.025007362129207</v>
      </c>
      <c r="E34" s="24">
        <f>('Monthly Data'!J33/31)/('Monthly Data'!$F33/100000)</f>
        <v>40.75833910365082</v>
      </c>
      <c r="F34" s="24">
        <f>('Monthly Data'!K33/30)/('Monthly Data'!$F33/100000)</f>
        <v>19.86183074265976</v>
      </c>
      <c r="G34" s="24">
        <f>('Monthly Data'!L33/30)/('Monthly Data'!$F33/100000)</f>
        <v>20.939221975491403</v>
      </c>
      <c r="H34" s="24">
        <f>('Monthly Data'!M33/30)/('Monthly Data'!$F33/100000)</f>
        <v>5.238917674150835</v>
      </c>
      <c r="I34" s="24">
        <f>('Monthly Data'!N33/30)/('Monthly Data'!$F33/100000)</f>
        <v>46.039970392301996</v>
      </c>
      <c r="J34" s="24">
        <f>('Monthly Data'!O33/31)/('Monthly Data'!$F33/100000)</f>
        <v>17.71686444927294</v>
      </c>
      <c r="K34" s="24">
        <f>('Monthly Data'!P33/31)/('Monthly Data'!$F33/100000)</f>
        <v>22.25352785272558</v>
      </c>
      <c r="L34" s="24">
        <f>('Monthly Data'!Q33/31)/('Monthly Data'!$F33/100000)</f>
        <v>5.770317486847656</v>
      </c>
      <c r="M34" s="24">
        <f>('Monthly Data'!R33/31)/('Monthly Data'!$F33/100000)</f>
        <v>45.740709788846175</v>
      </c>
      <c r="N34" s="24">
        <f>('Monthly Data'!S33/31)/('Monthly Data'!$F33/100000)</f>
        <v>15.806690384661302</v>
      </c>
      <c r="O34" s="24">
        <f>('Monthly Data'!T33/31)/('Monthly Data'!$F33/100000)</f>
        <v>25.492864703962816</v>
      </c>
      <c r="P34" s="24">
        <f>('Monthly Data'!U33/31)/('Monthly Data'!$F33/100000)</f>
        <v>5.889703365885883</v>
      </c>
      <c r="Q34" s="24">
        <f>('Monthly Data'!V33/31)/('Monthly Data'!$F33/100000)</f>
        <v>47.18925845451</v>
      </c>
      <c r="R34" s="24">
        <f>('Monthly Data'!W33/28)/('Monthly Data'!$F33/100000)</f>
        <v>13.349899545310352</v>
      </c>
      <c r="S34" s="24">
        <f>('Monthly Data'!X33/28)/('Monthly Data'!$F33/100000)</f>
        <v>23.29843854640302</v>
      </c>
      <c r="T34" s="24">
        <f>('Monthly Data'!Y33/28)/('Monthly Data'!$F33/100000)</f>
        <v>4.035811215677981</v>
      </c>
      <c r="U34" s="24">
        <f>('Monthly Data'!Z33/28)/('Monthly Data'!$F33/100000)</f>
        <v>40.68414930739135</v>
      </c>
      <c r="V34" s="24">
        <f>('Monthly Data'!AA33/31)/('Monthly Data'!$F33/100000)</f>
        <v>14.318346425984734</v>
      </c>
      <c r="W34" s="24">
        <f>('Monthly Data'!AB33/31)/('Monthly Data'!$F33/100000)</f>
        <v>24.46614614423406</v>
      </c>
      <c r="X34" s="24">
        <f>('Monthly Data'!AC33/31)/('Monthly Data'!$F33/100000)</f>
        <v>4.544622462055188</v>
      </c>
      <c r="Y34" s="24">
        <f>('Monthly Data'!AD33/31)/('Monthly Data'!$F33/100000)</f>
        <v>43.32911503227399</v>
      </c>
      <c r="Z34" s="24">
        <f>('Monthly Data'!AE33/30)/('Monthly Data'!$F33/100000)</f>
        <v>11.900649724483921</v>
      </c>
      <c r="AA34" s="24">
        <f>('Monthly Data'!AF33/30)/('Monthly Data'!$F33/100000)</f>
        <v>21.671190064972446</v>
      </c>
      <c r="AB34" s="24">
        <f>('Monthly Data'!AG33/30)/('Monthly Data'!$F33/100000)</f>
        <v>3.5364750390657127</v>
      </c>
      <c r="AC34" s="24">
        <f>('Monthly Data'!AH33/30)/('Monthly Data'!$F33/100000)</f>
        <v>37.10831482852208</v>
      </c>
      <c r="AD34" s="24">
        <f>('Monthly Data'!AI33/31)/('Monthly Data'!$F33/100000)</f>
        <v>11.683898028541183</v>
      </c>
      <c r="AE34" s="24">
        <f>('Monthly Data'!AJ33/31)/('Monthly Data'!$F33/100000)</f>
        <v>20.820897304266854</v>
      </c>
      <c r="AF34" s="24">
        <f>('Monthly Data'!AK33/31)/('Monthly Data'!$F33/100000)</f>
        <v>4.138710473325215</v>
      </c>
      <c r="AG34" s="24">
        <f>('Monthly Data'!AL33/31)/('Monthly Data'!$F33/100000)</f>
        <v>36.643505806133255</v>
      </c>
      <c r="AH34" s="24">
        <f>('Monthly Data'!AM33/30)/('Monthly Data'!$F33/100000)</f>
        <v>8.882309400444116</v>
      </c>
      <c r="AI34" s="24">
        <f>('Monthly Data'!AN33/30)/('Monthly Data'!$F33/100000)</f>
        <v>22.49362612056913</v>
      </c>
      <c r="AJ34" s="24">
        <f>('Monthly Data'!AO33/30)/('Monthly Data'!$F33/100000)</f>
        <v>3.010115963483839</v>
      </c>
      <c r="AK34" s="24">
        <f>('Monthly Data'!AP33/30)/('Monthly Data'!$F33/100000)</f>
        <v>34.38605148449708</v>
      </c>
      <c r="AL34" s="24">
        <f>('Monthly Data'!AQ33/31)/('Monthly Data'!$F33/100000)</f>
        <v>12.33654083395016</v>
      </c>
      <c r="AM34" s="24">
        <f>('Monthly Data'!AR33/31)/('Monthly Data'!$F33/100000)</f>
        <v>18.25012137564369</v>
      </c>
      <c r="AN34" s="24">
        <f>('Monthly Data'!AS33/31)/('Monthly Data'!$F33/100000)</f>
        <v>5.635013490604332</v>
      </c>
      <c r="AO34" s="24">
        <f>('Monthly Data'!AT33/31)/('Monthly Data'!$F33/100000)</f>
        <v>36.22167570019818</v>
      </c>
      <c r="AP34" s="24">
        <f>('Monthly Data'!AU33/31)/('Monthly Data'!$F33/100000)</f>
        <v>12.54347635761642</v>
      </c>
      <c r="AQ34" s="24">
        <f>('Monthly Data'!AV33/31)/('Monthly Data'!$F33/100000)</f>
        <v>19.173372173539313</v>
      </c>
      <c r="AR34" s="24">
        <f>('Monthly Data'!AW33/31)/('Monthly Data'!$F33/100000)</f>
        <v>4.035242711492085</v>
      </c>
      <c r="AS34" s="24">
        <f>('Monthly Data'!AX33/31)/('Monthly Data'!$F33/100000)</f>
        <v>35.75209124264782</v>
      </c>
      <c r="AT34" s="24">
        <f>('Monthly Data'!AY33/30)/('Monthly Data'!$F33/100000)</f>
        <v>14.425528415165722</v>
      </c>
      <c r="AU34" s="24">
        <f>('Monthly Data'!AZ33/30)/('Monthly Data'!$F33/100000)</f>
        <v>18.20050991035447</v>
      </c>
      <c r="AV34" s="24">
        <f>('Monthly Data'!BA33/30)/('Monthly Data'!$F33/100000)</f>
        <v>4.975738136359898</v>
      </c>
      <c r="AW34" s="24">
        <f>('Monthly Data'!BB33/30)/('Monthly Data'!$F33/100000)</f>
        <v>37.60177646188009</v>
      </c>
      <c r="AX34" s="24">
        <f>('Monthly Data'!BC33/31)/('Monthly Data'!$F33/100000)</f>
        <v>14.779971824932549</v>
      </c>
      <c r="AY34" s="24">
        <f>('Monthly Data'!BD33/31)/('Monthly Data'!$F33/100000)</f>
        <v>16.825449885787506</v>
      </c>
      <c r="AZ34" s="24">
        <f>('Monthly Data'!BE33/31)/('Monthly Data'!$F33/100000)</f>
        <v>4.218301059350701</v>
      </c>
      <c r="BA34" s="24">
        <f>('Monthly Data'!BF33/31)/('Monthly Data'!$F33/100000)</f>
        <v>35.82372277007075</v>
      </c>
    </row>
    <row r="35" spans="1:53" ht="15">
      <c r="A35" t="str">
        <f>'Monthly Data'!D34</f>
        <v>Darlington UA</v>
      </c>
      <c r="B35" s="24">
        <f>('Monthly Data'!G34/31)/('Monthly Data'!$F34/100000)</f>
        <v>7.957765614688872</v>
      </c>
      <c r="C35" s="24">
        <f>('Monthly Data'!H34/31)/('Monthly Data'!$F34/100000)</f>
        <v>1.2810061721206474</v>
      </c>
      <c r="D35" s="24">
        <f>('Monthly Data'!I34/31)/('Monthly Data'!$F34/100000)</f>
        <v>0</v>
      </c>
      <c r="E35" s="24">
        <f>('Monthly Data'!J34/31)/('Monthly Data'!$F34/100000)</f>
        <v>9.238771786809519</v>
      </c>
      <c r="F35" s="24">
        <f>('Monthly Data'!K34/30)/('Monthly Data'!$F34/100000)</f>
        <v>5.495387083834737</v>
      </c>
      <c r="G35" s="24">
        <f>('Monthly Data'!L34/30)/('Monthly Data'!$F34/100000)</f>
        <v>1.0830324909747293</v>
      </c>
      <c r="H35" s="24">
        <f>('Monthly Data'!M34/30)/('Monthly Data'!$F34/100000)</f>
        <v>0</v>
      </c>
      <c r="I35" s="24">
        <f>('Monthly Data'!N34/30)/('Monthly Data'!$F34/100000)</f>
        <v>6.578419574809467</v>
      </c>
      <c r="J35" s="24">
        <f>('Monthly Data'!O34/31)/('Monthly Data'!$F34/100000)</f>
        <v>7.841310508132449</v>
      </c>
      <c r="K35" s="24">
        <f>('Monthly Data'!P34/31)/('Monthly Data'!$F34/100000)</f>
        <v>0</v>
      </c>
      <c r="L35" s="24">
        <f>('Monthly Data'!Q34/31)/('Monthly Data'!$F34/100000)</f>
        <v>0</v>
      </c>
      <c r="M35" s="24">
        <f>('Monthly Data'!R34/31)/('Monthly Data'!$F34/100000)</f>
        <v>7.841310508132449</v>
      </c>
      <c r="N35" s="24">
        <f>('Monthly Data'!S34/31)/('Monthly Data'!$F34/100000)</f>
        <v>4.347657311439773</v>
      </c>
      <c r="O35" s="24">
        <f>('Monthly Data'!T34/31)/('Monthly Data'!$F34/100000)</f>
        <v>0.038818368852140836</v>
      </c>
      <c r="P35" s="24">
        <f>('Monthly Data'!U34/31)/('Monthly Data'!$F34/100000)</f>
        <v>0</v>
      </c>
      <c r="Q35" s="24">
        <f>('Monthly Data'!V34/31)/('Monthly Data'!$F34/100000)</f>
        <v>4.386475680291914</v>
      </c>
      <c r="R35" s="24">
        <f>('Monthly Data'!W34/28)/('Monthly Data'!$F34/100000)</f>
        <v>6.360667010486505</v>
      </c>
      <c r="S35" s="24">
        <f>('Monthly Data'!X34/28)/('Monthly Data'!$F34/100000)</f>
        <v>1.203369434416366</v>
      </c>
      <c r="T35" s="24">
        <f>('Monthly Data'!Y34/28)/('Monthly Data'!$F34/100000)</f>
        <v>0</v>
      </c>
      <c r="U35" s="24">
        <f>('Monthly Data'!Z34/28)/('Monthly Data'!$F34/100000)</f>
        <v>7.564036444902871</v>
      </c>
      <c r="V35" s="24">
        <f>('Monthly Data'!AA34/31)/('Monthly Data'!$F34/100000)</f>
        <v>3.1054695081712667</v>
      </c>
      <c r="W35" s="24">
        <f>('Monthly Data'!AB34/31)/('Monthly Data'!$F34/100000)</f>
        <v>0.038818368852140836</v>
      </c>
      <c r="X35" s="24">
        <f>('Monthly Data'!AC34/31)/('Monthly Data'!$F34/100000)</f>
        <v>0</v>
      </c>
      <c r="Y35" s="24">
        <f>('Monthly Data'!AD34/31)/('Monthly Data'!$F34/100000)</f>
        <v>3.1442878770234075</v>
      </c>
      <c r="Z35" s="24">
        <f>('Monthly Data'!AE34/30)/('Monthly Data'!$F34/100000)</f>
        <v>3.9711191335740073</v>
      </c>
      <c r="AA35" s="24">
        <f>('Monthly Data'!AF34/30)/('Monthly Data'!$F34/100000)</f>
        <v>0</v>
      </c>
      <c r="AB35" s="24">
        <f>('Monthly Data'!AG34/30)/('Monthly Data'!$F34/100000)</f>
        <v>0</v>
      </c>
      <c r="AC35" s="24">
        <f>('Monthly Data'!AH34/30)/('Monthly Data'!$F34/100000)</f>
        <v>3.9711191335740073</v>
      </c>
      <c r="AD35" s="24">
        <f>('Monthly Data'!AI34/31)/('Monthly Data'!$F34/100000)</f>
        <v>5.007569581926168</v>
      </c>
      <c r="AE35" s="24">
        <f>('Monthly Data'!AJ34/31)/('Monthly Data'!$F34/100000)</f>
        <v>0.34936531966926754</v>
      </c>
      <c r="AF35" s="24">
        <f>('Monthly Data'!AK34/31)/('Monthly Data'!$F34/100000)</f>
        <v>0</v>
      </c>
      <c r="AG35" s="24">
        <f>('Monthly Data'!AL34/31)/('Monthly Data'!$F34/100000)</f>
        <v>5.356934901595435</v>
      </c>
      <c r="AH35" s="24">
        <f>('Monthly Data'!AM34/30)/('Monthly Data'!$F34/100000)</f>
        <v>1.3237063778580025</v>
      </c>
      <c r="AI35" s="24">
        <f>('Monthly Data'!AN34/30)/('Monthly Data'!$F34/100000)</f>
        <v>0.7621339751303651</v>
      </c>
      <c r="AJ35" s="24">
        <f>('Monthly Data'!AO34/30)/('Monthly Data'!$F34/100000)</f>
        <v>1.203369434416366</v>
      </c>
      <c r="AK35" s="24">
        <f>('Monthly Data'!AP34/30)/('Monthly Data'!$F34/100000)</f>
        <v>3.2892097874047335</v>
      </c>
      <c r="AL35" s="24">
        <f>('Monthly Data'!AQ34/31)/('Monthly Data'!$F34/100000)</f>
        <v>0.6210939016342534</v>
      </c>
      <c r="AM35" s="24">
        <f>('Monthly Data'!AR34/31)/('Monthly Data'!$F34/100000)</f>
        <v>0.46582042622569003</v>
      </c>
      <c r="AN35" s="24">
        <f>('Monthly Data'!AS34/31)/('Monthly Data'!$F34/100000)</f>
        <v>1.203369434416366</v>
      </c>
      <c r="AO35" s="24">
        <f>('Monthly Data'!AT34/31)/('Monthly Data'!$F34/100000)</f>
        <v>2.2902837622763093</v>
      </c>
      <c r="AP35" s="24">
        <f>('Monthly Data'!AU34/31)/('Monthly Data'!$F34/100000)</f>
        <v>2.872559295058422</v>
      </c>
      <c r="AQ35" s="24">
        <f>('Monthly Data'!AV34/31)/('Monthly Data'!$F34/100000)</f>
        <v>0.11645510655642251</v>
      </c>
      <c r="AR35" s="24">
        <f>('Monthly Data'!AW34/31)/('Monthly Data'!$F34/100000)</f>
        <v>2.0185551803113233</v>
      </c>
      <c r="AS35" s="24">
        <f>('Monthly Data'!AX34/31)/('Monthly Data'!$F34/100000)</f>
        <v>5.007569581926168</v>
      </c>
      <c r="AT35" s="24">
        <f>('Monthly Data'!AY34/30)/('Monthly Data'!$F34/100000)</f>
        <v>4.412354592860008</v>
      </c>
      <c r="AU35" s="24">
        <f>('Monthly Data'!AZ34/30)/('Monthly Data'!$F34/100000)</f>
        <v>0</v>
      </c>
      <c r="AV35" s="24">
        <f>('Monthly Data'!BA34/30)/('Monthly Data'!$F34/100000)</f>
        <v>2.406738868832732</v>
      </c>
      <c r="AW35" s="24">
        <f>('Monthly Data'!BB34/30)/('Monthly Data'!$F34/100000)</f>
        <v>6.8190934616927406</v>
      </c>
      <c r="AX35" s="24">
        <f>('Monthly Data'!BC34/31)/('Monthly Data'!$F34/100000)</f>
        <v>5.512208377003999</v>
      </c>
      <c r="AY35" s="24">
        <f>('Monthly Data'!BD34/31)/('Monthly Data'!$F34/100000)</f>
        <v>0</v>
      </c>
      <c r="AZ35" s="24">
        <f>('Monthly Data'!BE34/31)/('Monthly Data'!$F34/100000)</f>
        <v>2.406738868832732</v>
      </c>
      <c r="BA35" s="24">
        <f>('Monthly Data'!BF34/31)/('Monthly Data'!$F34/100000)</f>
        <v>7.918947245836731</v>
      </c>
    </row>
    <row r="36" spans="1:53" ht="15">
      <c r="A36" t="str">
        <f>'Monthly Data'!D35</f>
        <v>Derby UA</v>
      </c>
      <c r="B36" s="24">
        <f>('Monthly Data'!G35/31)/('Monthly Data'!$F35/100000)</f>
        <v>6.0156045108838185</v>
      </c>
      <c r="C36" s="24">
        <f>('Monthly Data'!H35/31)/('Monthly Data'!$F35/100000)</f>
        <v>1.6719118804091269</v>
      </c>
      <c r="D36" s="24">
        <f>('Monthly Data'!I35/31)/('Monthly Data'!$F35/100000)</f>
        <v>0</v>
      </c>
      <c r="E36" s="24">
        <f>('Monthly Data'!J35/31)/('Monthly Data'!$F35/100000)</f>
        <v>7.687516391292945</v>
      </c>
      <c r="F36" s="24">
        <f>('Monthly Data'!K35/30)/('Monthly Data'!$F35/100000)</f>
        <v>5.2168021680216805</v>
      </c>
      <c r="G36" s="24">
        <f>('Monthly Data'!L35/30)/('Monthly Data'!$F35/100000)</f>
        <v>1.3888888888888888</v>
      </c>
      <c r="H36" s="24">
        <f>('Monthly Data'!M35/30)/('Monthly Data'!$F35/100000)</f>
        <v>0</v>
      </c>
      <c r="I36" s="24">
        <f>('Monthly Data'!N35/30)/('Monthly Data'!$F35/100000)</f>
        <v>6.605691056910569</v>
      </c>
      <c r="J36" s="24">
        <f>('Monthly Data'!O35/31)/('Monthly Data'!$F35/100000)</f>
        <v>5.622213480199318</v>
      </c>
      <c r="K36" s="24">
        <f>('Monthly Data'!P35/31)/('Monthly Data'!$F35/100000)</f>
        <v>1.114607920272751</v>
      </c>
      <c r="L36" s="24">
        <f>('Monthly Data'!Q35/31)/('Monthly Data'!$F35/100000)</f>
        <v>0</v>
      </c>
      <c r="M36" s="24">
        <f>('Monthly Data'!R35/31)/('Monthly Data'!$F35/100000)</f>
        <v>6.736821400472069</v>
      </c>
      <c r="N36" s="24">
        <f>('Monthly Data'!S35/31)/('Monthly Data'!$F35/100000)</f>
        <v>6.0811696826645685</v>
      </c>
      <c r="O36" s="24">
        <f>('Monthly Data'!T35/31)/('Monthly Data'!$F35/100000)</f>
        <v>1.5079989509572516</v>
      </c>
      <c r="P36" s="24">
        <f>('Monthly Data'!U35/31)/('Monthly Data'!$F35/100000)</f>
        <v>0</v>
      </c>
      <c r="Q36" s="24">
        <f>('Monthly Data'!V35/31)/('Monthly Data'!$F35/100000)</f>
        <v>7.58916863362182</v>
      </c>
      <c r="R36" s="24">
        <f>('Monthly Data'!W35/28)/('Monthly Data'!$F35/100000)</f>
        <v>4.246515679442509</v>
      </c>
      <c r="S36" s="24">
        <f>('Monthly Data'!X35/28)/('Monthly Data'!$F35/100000)</f>
        <v>0.8892276422764228</v>
      </c>
      <c r="T36" s="24">
        <f>('Monthly Data'!Y35/28)/('Monthly Data'!$F35/100000)</f>
        <v>0</v>
      </c>
      <c r="U36" s="24">
        <f>('Monthly Data'!Z35/28)/('Monthly Data'!$F35/100000)</f>
        <v>5.135743321718932</v>
      </c>
      <c r="V36" s="24">
        <f>('Monthly Data'!AA35/31)/('Monthly Data'!$F35/100000)</f>
        <v>3.8027799632835038</v>
      </c>
      <c r="W36" s="24">
        <f>('Monthly Data'!AB35/31)/('Monthly Data'!$F35/100000)</f>
        <v>1.1637817991083137</v>
      </c>
      <c r="X36" s="24">
        <f>('Monthly Data'!AC35/31)/('Monthly Data'!$F35/100000)</f>
        <v>0</v>
      </c>
      <c r="Y36" s="24">
        <f>('Monthly Data'!AD35/31)/('Monthly Data'!$F35/100000)</f>
        <v>4.966561762391817</v>
      </c>
      <c r="Z36" s="24">
        <f>('Monthly Data'!AE35/30)/('Monthly Data'!$F35/100000)</f>
        <v>4.8441734417344176</v>
      </c>
      <c r="AA36" s="24">
        <f>('Monthly Data'!AF35/30)/('Monthly Data'!$F35/100000)</f>
        <v>1.3042005420054201</v>
      </c>
      <c r="AB36" s="24">
        <f>('Monthly Data'!AG35/30)/('Monthly Data'!$F35/100000)</f>
        <v>0</v>
      </c>
      <c r="AC36" s="24">
        <f>('Monthly Data'!AH35/30)/('Monthly Data'!$F35/100000)</f>
        <v>6.1483739837398375</v>
      </c>
      <c r="AD36" s="24">
        <f>('Monthly Data'!AI35/31)/('Monthly Data'!$F35/100000)</f>
        <v>4.868214004720692</v>
      </c>
      <c r="AE36" s="24">
        <f>('Monthly Data'!AJ35/31)/('Monthly Data'!$F35/100000)</f>
        <v>0.7212168895882508</v>
      </c>
      <c r="AF36" s="24">
        <f>('Monthly Data'!AK35/31)/('Monthly Data'!$F35/100000)</f>
        <v>0</v>
      </c>
      <c r="AG36" s="24">
        <f>('Monthly Data'!AL35/31)/('Monthly Data'!$F35/100000)</f>
        <v>5.5894308943089435</v>
      </c>
      <c r="AH36" s="24">
        <f>('Monthly Data'!AM35/30)/('Monthly Data'!$F35/100000)</f>
        <v>4.996612466124661</v>
      </c>
      <c r="AI36" s="24">
        <f>('Monthly Data'!AN35/30)/('Monthly Data'!$F35/100000)</f>
        <v>0.7960704607046071</v>
      </c>
      <c r="AJ36" s="24">
        <f>('Monthly Data'!AO35/30)/('Monthly Data'!$F35/100000)</f>
        <v>0</v>
      </c>
      <c r="AK36" s="24">
        <f>('Monthly Data'!AP35/30)/('Monthly Data'!$F35/100000)</f>
        <v>5.7926829268292686</v>
      </c>
      <c r="AL36" s="24">
        <f>('Monthly Data'!AQ35/31)/('Monthly Data'!$F35/100000)</f>
        <v>4.343692630474692</v>
      </c>
      <c r="AM36" s="24">
        <f>('Monthly Data'!AR35/31)/('Monthly Data'!$F35/100000)</f>
        <v>0.7376081825334383</v>
      </c>
      <c r="AN36" s="24">
        <f>('Monthly Data'!AS35/31)/('Monthly Data'!$F35/100000)</f>
        <v>0</v>
      </c>
      <c r="AO36" s="24">
        <f>('Monthly Data'!AT35/31)/('Monthly Data'!$F35/100000)</f>
        <v>5.08130081300813</v>
      </c>
      <c r="AP36" s="24">
        <f>('Monthly Data'!AU35/31)/('Monthly Data'!$F35/100000)</f>
        <v>3.622475740886441</v>
      </c>
      <c r="AQ36" s="24">
        <f>('Monthly Data'!AV35/31)/('Monthly Data'!$F35/100000)</f>
        <v>0.7048255966430632</v>
      </c>
      <c r="AR36" s="24">
        <f>('Monthly Data'!AW35/31)/('Monthly Data'!$F35/100000)</f>
        <v>0</v>
      </c>
      <c r="AS36" s="24">
        <f>('Monthly Data'!AX35/31)/('Monthly Data'!$F35/100000)</f>
        <v>4.327301337529504</v>
      </c>
      <c r="AT36" s="24">
        <f>('Monthly Data'!AY35/30)/('Monthly Data'!$F35/100000)</f>
        <v>4.302168021680217</v>
      </c>
      <c r="AU36" s="24">
        <f>('Monthly Data'!AZ35/30)/('Monthly Data'!$F35/100000)</f>
        <v>0.7621951219512195</v>
      </c>
      <c r="AV36" s="24">
        <f>('Monthly Data'!BA35/30)/('Monthly Data'!$F35/100000)</f>
        <v>0</v>
      </c>
      <c r="AW36" s="24">
        <f>('Monthly Data'!BB35/30)/('Monthly Data'!$F35/100000)</f>
        <v>5.064363143631437</v>
      </c>
      <c r="AX36" s="24">
        <f>('Monthly Data'!BC35/31)/('Monthly Data'!$F35/100000)</f>
        <v>5.753343823760818</v>
      </c>
      <c r="AY36" s="24">
        <f>('Monthly Data'!BD35/31)/('Monthly Data'!$F35/100000)</f>
        <v>0.3933910306845004</v>
      </c>
      <c r="AZ36" s="24">
        <f>('Monthly Data'!BE35/31)/('Monthly Data'!$F35/100000)</f>
        <v>0.1966955153422502</v>
      </c>
      <c r="BA36" s="24">
        <f>('Monthly Data'!BF35/31)/('Monthly Data'!$F35/100000)</f>
        <v>6.343430369787569</v>
      </c>
    </row>
    <row r="37" spans="1:53" ht="15">
      <c r="A37" t="str">
        <f>'Monthly Data'!D36</f>
        <v>Derbyshire</v>
      </c>
      <c r="B37" s="24">
        <f>('Monthly Data'!G36/31)/('Monthly Data'!$F36/100000)</f>
        <v>6.825781982790262</v>
      </c>
      <c r="C37" s="24">
        <f>('Monthly Data'!H36/31)/('Monthly Data'!$F36/100000)</f>
        <v>2.355124179274907</v>
      </c>
      <c r="D37" s="24">
        <f>('Monthly Data'!I36/31)/('Monthly Data'!$F36/100000)</f>
        <v>0.19371151258105296</v>
      </c>
      <c r="E37" s="24">
        <f>('Monthly Data'!J36/31)/('Monthly Data'!$F36/100000)</f>
        <v>9.37461767464622</v>
      </c>
      <c r="F37" s="24">
        <f>('Monthly Data'!K36/30)/('Monthly Data'!$F36/100000)</f>
        <v>7.316687737041718</v>
      </c>
      <c r="G37" s="24">
        <f>('Monthly Data'!L36/30)/('Monthly Data'!$F36/100000)</f>
        <v>3.023598820058997</v>
      </c>
      <c r="H37" s="24">
        <f>('Monthly Data'!M36/30)/('Monthly Data'!$F36/100000)</f>
        <v>0.5320269700800674</v>
      </c>
      <c r="I37" s="24">
        <f>('Monthly Data'!N36/30)/('Monthly Data'!$F36/100000)</f>
        <v>10.872313527180783</v>
      </c>
      <c r="J37" s="24">
        <f>('Monthly Data'!O36/31)/('Monthly Data'!$F36/100000)</f>
        <v>7.840218588148932</v>
      </c>
      <c r="K37" s="24">
        <f>('Monthly Data'!P36/31)/('Monthly Data'!$F36/100000)</f>
        <v>2.9668447453203375</v>
      </c>
      <c r="L37" s="24">
        <f>('Monthly Data'!Q36/31)/('Monthly Data'!$F36/100000)</f>
        <v>0.9838505770564006</v>
      </c>
      <c r="M37" s="24">
        <f>('Monthly Data'!R36/31)/('Monthly Data'!$F36/100000)</f>
        <v>11.79091391052567</v>
      </c>
      <c r="N37" s="24">
        <f>('Monthly Data'!S36/31)/('Monthly Data'!$F36/100000)</f>
        <v>7.621018718649321</v>
      </c>
      <c r="O37" s="24">
        <f>('Monthly Data'!T36/31)/('Monthly Data'!$F36/100000)</f>
        <v>2.7782309041229967</v>
      </c>
      <c r="P37" s="24">
        <f>('Monthly Data'!U36/31)/('Monthly Data'!$F36/100000)</f>
        <v>1.0756086619632153</v>
      </c>
      <c r="Q37" s="24">
        <f>('Monthly Data'!V36/31)/('Monthly Data'!$F36/100000)</f>
        <v>11.474858284735532</v>
      </c>
      <c r="R37" s="24">
        <f>('Monthly Data'!W36/28)/('Monthly Data'!$F36/100000)</f>
        <v>6.213879357052555</v>
      </c>
      <c r="S37" s="24">
        <f>('Monthly Data'!X36/28)/('Monthly Data'!$F36/100000)</f>
        <v>2.7767744265847933</v>
      </c>
      <c r="T37" s="24">
        <f>('Monthly Data'!Y36/28)/('Monthly Data'!$F36/100000)</f>
        <v>0.37249413039552104</v>
      </c>
      <c r="U37" s="24">
        <f>('Monthly Data'!Z36/28)/('Monthly Data'!$F36/100000)</f>
        <v>9.363147914032869</v>
      </c>
      <c r="V37" s="24">
        <f>('Monthly Data'!AA36/31)/('Monthly Data'!$F36/100000)</f>
        <v>5.204722482769871</v>
      </c>
      <c r="W37" s="24">
        <f>('Monthly Data'!AB36/31)/('Monthly Data'!$F36/100000)</f>
        <v>3.435830512621834</v>
      </c>
      <c r="X37" s="24">
        <f>('Monthly Data'!AC36/31)/('Monthly Data'!$F36/100000)</f>
        <v>0.2293952122670364</v>
      </c>
      <c r="Y37" s="24">
        <f>('Monthly Data'!AD36/31)/('Monthly Data'!$F36/100000)</f>
        <v>8.86994820765874</v>
      </c>
      <c r="Z37" s="24">
        <f>('Monthly Data'!AE36/30)/('Monthly Data'!$F36/100000)</f>
        <v>3.387062789717657</v>
      </c>
      <c r="AA37" s="24">
        <f>('Monthly Data'!AF36/30)/('Monthly Data'!$F36/100000)</f>
        <v>3.023598820058997</v>
      </c>
      <c r="AB37" s="24">
        <f>('Monthly Data'!AG36/30)/('Monthly Data'!$F36/100000)</f>
        <v>0</v>
      </c>
      <c r="AC37" s="24">
        <f>('Monthly Data'!AH36/30)/('Monthly Data'!$F36/100000)</f>
        <v>6.410661609776654</v>
      </c>
      <c r="AD37" s="24">
        <f>('Monthly Data'!AI36/31)/('Monthly Data'!$F36/100000)</f>
        <v>5.393336323967212</v>
      </c>
      <c r="AE37" s="24">
        <f>('Monthly Data'!AJ36/31)/('Monthly Data'!$F36/100000)</f>
        <v>3.094286529913136</v>
      </c>
      <c r="AF37" s="24">
        <f>('Monthly Data'!AK36/31)/('Monthly Data'!$F36/100000)</f>
        <v>0.18351616981362914</v>
      </c>
      <c r="AG37" s="24">
        <f>('Monthly Data'!AL36/31)/('Monthly Data'!$F36/100000)</f>
        <v>8.671139023693975</v>
      </c>
      <c r="AH37" s="24">
        <f>('Monthly Data'!AM36/30)/('Monthly Data'!$F36/100000)</f>
        <v>5.204382638010956</v>
      </c>
      <c r="AI37" s="24">
        <f>('Monthly Data'!AN36/30)/('Monthly Data'!$F36/100000)</f>
        <v>2.8497682258744206</v>
      </c>
      <c r="AJ37" s="24">
        <f>('Monthly Data'!AO36/30)/('Monthly Data'!$F36/100000)</f>
        <v>0.12642225031605564</v>
      </c>
      <c r="AK37" s="24">
        <f>('Monthly Data'!AP36/30)/('Monthly Data'!$F36/100000)</f>
        <v>8.180573114201433</v>
      </c>
      <c r="AL37" s="24">
        <f>('Monthly Data'!AQ36/31)/('Monthly Data'!$F36/100000)</f>
        <v>5.31177358182782</v>
      </c>
      <c r="AM37" s="24">
        <f>('Monthly Data'!AR36/31)/('Monthly Data'!$F36/100000)</f>
        <v>2.798621589657844</v>
      </c>
      <c r="AN37" s="24">
        <f>('Monthly Data'!AS36/31)/('Monthly Data'!$F36/100000)</f>
        <v>0.21410219811590064</v>
      </c>
      <c r="AO37" s="24">
        <f>('Monthly Data'!AT36/31)/('Monthly Data'!$F36/100000)</f>
        <v>8.324497369601566</v>
      </c>
      <c r="AP37" s="24">
        <f>('Monthly Data'!AU36/31)/('Monthly Data'!$F36/100000)</f>
        <v>5.07218302679336</v>
      </c>
      <c r="AQ37" s="24">
        <f>('Monthly Data'!AV36/31)/('Monthly Data'!$F36/100000)</f>
        <v>2.0033848537987846</v>
      </c>
      <c r="AR37" s="24">
        <f>('Monthly Data'!AW36/31)/('Monthly Data'!$F36/100000)</f>
        <v>0.06626972798825496</v>
      </c>
      <c r="AS37" s="24">
        <f>('Monthly Data'!AX36/31)/('Monthly Data'!$F36/100000)</f>
        <v>7.1418376085804</v>
      </c>
      <c r="AT37" s="24">
        <f>('Monthly Data'!AY36/30)/('Monthly Data'!$F36/100000)</f>
        <v>4.034976822587442</v>
      </c>
      <c r="AU37" s="24">
        <f>('Monthly Data'!AZ36/30)/('Monthly Data'!$F36/100000)</f>
        <v>1.7593763168984407</v>
      </c>
      <c r="AV37" s="24">
        <f>('Monthly Data'!BA36/30)/('Monthly Data'!$F36/100000)</f>
        <v>0.14222503160556257</v>
      </c>
      <c r="AW37" s="24">
        <f>('Monthly Data'!BB36/30)/('Monthly Data'!$F36/100000)</f>
        <v>5.936578171091446</v>
      </c>
      <c r="AX37" s="24">
        <f>('Monthly Data'!BC36/31)/('Monthly Data'!$F36/100000)</f>
        <v>4.796908772072917</v>
      </c>
      <c r="AY37" s="24">
        <f>('Monthly Data'!BD36/31)/('Monthly Data'!$F36/100000)</f>
        <v>1.6261571714041025</v>
      </c>
      <c r="AZ37" s="24">
        <f>('Monthly Data'!BE36/31)/('Monthly Data'!$F36/100000)</f>
        <v>0.045879042453407286</v>
      </c>
      <c r="BA37" s="24">
        <f>('Monthly Data'!BF36/31)/('Monthly Data'!$F36/100000)</f>
        <v>6.468944985930427</v>
      </c>
    </row>
    <row r="38" spans="1:53" ht="15">
      <c r="A38" t="str">
        <f>'Monthly Data'!D37</f>
        <v>Devon</v>
      </c>
      <c r="B38" s="24">
        <f>('Monthly Data'!G37/31)/('Monthly Data'!$F37/100000)</f>
        <v>14.367335351046625</v>
      </c>
      <c r="C38" s="24">
        <f>('Monthly Data'!H37/31)/('Monthly Data'!$F37/100000)</f>
        <v>5.728683467425084</v>
      </c>
      <c r="D38" s="24">
        <f>('Monthly Data'!I37/31)/('Monthly Data'!$F37/100000)</f>
        <v>1.2775471095496644</v>
      </c>
      <c r="E38" s="24">
        <f>('Monthly Data'!J37/31)/('Monthly Data'!$F37/100000)</f>
        <v>21.37356592802137</v>
      </c>
      <c r="F38" s="24">
        <f>('Monthly Data'!K37/30)/('Monthly Data'!$F37/100000)</f>
        <v>15.553460107915553</v>
      </c>
      <c r="G38" s="24">
        <f>('Monthly Data'!L37/30)/('Monthly Data'!$F37/100000)</f>
        <v>6.302058777306302</v>
      </c>
      <c r="H38" s="24">
        <f>('Monthly Data'!M37/30)/('Monthly Data'!$F37/100000)</f>
        <v>1.493006443501493</v>
      </c>
      <c r="I38" s="24">
        <f>('Monthly Data'!N37/30)/('Monthly Data'!$F37/100000)</f>
        <v>23.348525328723348</v>
      </c>
      <c r="J38" s="24">
        <f>('Monthly Data'!O37/31)/('Monthly Data'!$F37/100000)</f>
        <v>16.537137584726214</v>
      </c>
      <c r="K38" s="24">
        <f>('Monthly Data'!P37/31)/('Monthly Data'!$F37/100000)</f>
        <v>7.457427770426812</v>
      </c>
      <c r="L38" s="24">
        <f>('Monthly Data'!Q37/31)/('Monthly Data'!$F37/100000)</f>
        <v>1.328243423420683</v>
      </c>
      <c r="M38" s="24">
        <f>('Monthly Data'!R37/31)/('Monthly Data'!$F37/100000)</f>
        <v>25.32280877857371</v>
      </c>
      <c r="N38" s="24">
        <f>('Monthly Data'!S37/31)/('Monthly Data'!$F37/100000)</f>
        <v>19.462314895083978</v>
      </c>
      <c r="O38" s="24">
        <f>('Monthly Data'!T37/31)/('Monthly Data'!$F37/100000)</f>
        <v>5.363670007553751</v>
      </c>
      <c r="P38" s="24">
        <f>('Monthly Data'!U37/31)/('Monthly Data'!$F37/100000)</f>
        <v>1.4448449453240253</v>
      </c>
      <c r="Q38" s="24">
        <f>('Monthly Data'!V37/31)/('Monthly Data'!$F37/100000)</f>
        <v>26.270829847961753</v>
      </c>
      <c r="R38" s="24">
        <f>('Monthly Data'!W37/28)/('Monthly Data'!$F37/100000)</f>
        <v>17.03486675198132</v>
      </c>
      <c r="S38" s="24">
        <f>('Monthly Data'!X37/28)/('Monthly Data'!$F37/100000)</f>
        <v>5.34900428818392</v>
      </c>
      <c r="T38" s="24">
        <f>('Monthly Data'!Y37/28)/('Monthly Data'!$F37/100000)</f>
        <v>1.5210704743943781</v>
      </c>
      <c r="U38" s="24">
        <f>('Monthly Data'!Z37/28)/('Monthly Data'!$F37/100000)</f>
        <v>23.904941514559617</v>
      </c>
      <c r="V38" s="24">
        <f>('Monthly Data'!AA37/31)/('Monthly Data'!$F37/100000)</f>
        <v>16.283656015371122</v>
      </c>
      <c r="W38" s="24">
        <f>('Monthly Data'!AB37/31)/('Monthly Data'!$F37/100000)</f>
        <v>6.81865421565198</v>
      </c>
      <c r="X38" s="24">
        <f>('Monthly Data'!AC37/31)/('Monthly Data'!$F37/100000)</f>
        <v>1.3231737920335813</v>
      </c>
      <c r="Y38" s="24">
        <f>('Monthly Data'!AD37/31)/('Monthly Data'!$F37/100000)</f>
        <v>24.42548402305668</v>
      </c>
      <c r="Z38" s="24">
        <f>('Monthly Data'!AE37/30)/('Monthly Data'!$F37/100000)</f>
        <v>12.583163078212582</v>
      </c>
      <c r="AA38" s="24">
        <f>('Monthly Data'!AF37/30)/('Monthly Data'!$F37/100000)</f>
        <v>8.167007176908166</v>
      </c>
      <c r="AB38" s="24">
        <f>('Monthly Data'!AG37/30)/('Monthly Data'!$F37/100000)</f>
        <v>1.2467913458012467</v>
      </c>
      <c r="AC38" s="24">
        <f>('Monthly Data'!AH37/30)/('Monthly Data'!$F37/100000)</f>
        <v>21.996961600921995</v>
      </c>
      <c r="AD38" s="24">
        <f>('Monthly Data'!AI37/31)/('Monthly Data'!$F37/100000)</f>
        <v>14.012461153949495</v>
      </c>
      <c r="AE38" s="24">
        <f>('Monthly Data'!AJ37/31)/('Monthly Data'!$F37/100000)</f>
        <v>5.88584204042524</v>
      </c>
      <c r="AF38" s="24">
        <f>('Monthly Data'!AK37/31)/('Monthly Data'!$F37/100000)</f>
        <v>1.333313054807785</v>
      </c>
      <c r="AG38" s="24">
        <f>('Monthly Data'!AL37/31)/('Monthly Data'!$F37/100000)</f>
        <v>21.23161624918252</v>
      </c>
      <c r="AH38" s="24">
        <f>('Monthly Data'!AM37/30)/('Monthly Data'!$F37/100000)</f>
        <v>15.061029912515059</v>
      </c>
      <c r="AI38" s="24">
        <f>('Monthly Data'!AN37/30)/('Monthly Data'!$F37/100000)</f>
        <v>7.957462412907957</v>
      </c>
      <c r="AJ38" s="24">
        <f>('Monthly Data'!AO37/30)/('Monthly Data'!$F37/100000)</f>
        <v>1.5139609199015138</v>
      </c>
      <c r="AK38" s="24">
        <f>('Monthly Data'!AP37/30)/('Monthly Data'!$F37/100000)</f>
        <v>24.53245324532453</v>
      </c>
      <c r="AL38" s="24">
        <f>('Monthly Data'!AQ37/31)/('Monthly Data'!$F37/100000)</f>
        <v>12.795749621045053</v>
      </c>
      <c r="AM38" s="24">
        <f>('Monthly Data'!AR37/31)/('Monthly Data'!$F37/100000)</f>
        <v>6.088627295909314</v>
      </c>
      <c r="AN38" s="24">
        <f>('Monthly Data'!AS37/31)/('Monthly Data'!$F37/100000)</f>
        <v>1.2775471095496644</v>
      </c>
      <c r="AO38" s="24">
        <f>('Monthly Data'!AT37/31)/('Monthly Data'!$F37/100000)</f>
        <v>20.161924026504032</v>
      </c>
      <c r="AP38" s="24">
        <f>('Monthly Data'!AU37/31)/('Monthly Data'!$F37/100000)</f>
        <v>11.153189051624055</v>
      </c>
      <c r="AQ38" s="24">
        <f>('Monthly Data'!AV37/31)/('Monthly Data'!$F37/100000)</f>
        <v>4.293977784875262</v>
      </c>
      <c r="AR38" s="24">
        <f>('Monthly Data'!AW37/31)/('Monthly Data'!$F37/100000)</f>
        <v>1.034204802968776</v>
      </c>
      <c r="AS38" s="24">
        <f>('Monthly Data'!AX37/31)/('Monthly Data'!$F37/100000)</f>
        <v>16.481371639468094</v>
      </c>
      <c r="AT38" s="24">
        <f>('Monthly Data'!AY37/30)/('Monthly Data'!$F37/100000)</f>
        <v>11.504007543611504</v>
      </c>
      <c r="AU38" s="24">
        <f>('Monthly Data'!AZ37/30)/('Monthly Data'!$F37/100000)</f>
        <v>4.416155901304416</v>
      </c>
      <c r="AV38" s="24">
        <f>('Monthly Data'!BA37/30)/('Monthly Data'!$F37/100000)</f>
        <v>0.8224631987008224</v>
      </c>
      <c r="AW38" s="24">
        <f>('Monthly Data'!BB37/30)/('Monthly Data'!$F37/100000)</f>
        <v>16.74262664361674</v>
      </c>
      <c r="AX38" s="24">
        <f>('Monthly Data'!BC37/31)/('Monthly Data'!$F37/100000)</f>
        <v>11.52327214288249</v>
      </c>
      <c r="AY38" s="24">
        <f>('Monthly Data'!BD37/31)/('Monthly Data'!$F37/100000)</f>
        <v>3.046848463648208</v>
      </c>
      <c r="AZ38" s="24">
        <f>('Monthly Data'!BE37/31)/('Monthly Data'!$F37/100000)</f>
        <v>1.1660152190334239</v>
      </c>
      <c r="BA38" s="24">
        <f>('Monthly Data'!BF37/31)/('Monthly Data'!$F37/100000)</f>
        <v>15.736135825564121</v>
      </c>
    </row>
    <row r="39" spans="1:53" ht="15">
      <c r="A39" t="str">
        <f>'Monthly Data'!D38</f>
        <v>Doncaster</v>
      </c>
      <c r="B39" s="24">
        <f>('Monthly Data'!G38/31)/('Monthly Data'!$F38/100000)</f>
        <v>5.369648763373908</v>
      </c>
      <c r="C39" s="24">
        <f>('Monthly Data'!H38/31)/('Monthly Data'!$F38/100000)</f>
        <v>5.784758767525007</v>
      </c>
      <c r="D39" s="24">
        <f>('Monthly Data'!I38/31)/('Monthly Data'!$F38/100000)</f>
        <v>1.6470493713092036</v>
      </c>
      <c r="E39" s="24">
        <f>('Monthly Data'!J38/31)/('Monthly Data'!$F38/100000)</f>
        <v>12.80145690220812</v>
      </c>
      <c r="F39" s="24">
        <f>('Monthly Data'!K38/30)/('Monthly Data'!$F38/100000)</f>
        <v>5.161201051612011</v>
      </c>
      <c r="G39" s="24">
        <f>('Monthly Data'!L38/30)/('Monthly Data'!$F38/100000)</f>
        <v>3.6806420368064208</v>
      </c>
      <c r="H39" s="24">
        <f>('Monthly Data'!M38/30)/('Monthly Data'!$F38/100000)</f>
        <v>1.3283520132835203</v>
      </c>
      <c r="I39" s="24">
        <f>('Monthly Data'!N38/30)/('Monthly Data'!$F38/100000)</f>
        <v>10.170195101701951</v>
      </c>
      <c r="J39" s="24">
        <f>('Monthly Data'!O38/31)/('Monthly Data'!$F38/100000)</f>
        <v>4.512647464481314</v>
      </c>
      <c r="K39" s="24">
        <f>('Monthly Data'!P38/31)/('Monthly Data'!$F38/100000)</f>
        <v>3.4547864861607684</v>
      </c>
      <c r="L39" s="24">
        <f>('Monthly Data'!Q38/31)/('Monthly Data'!$F38/100000)</f>
        <v>0.7364854912358227</v>
      </c>
      <c r="M39" s="24">
        <f>('Monthly Data'!R38/31)/('Monthly Data'!$F38/100000)</f>
        <v>8.703919441877906</v>
      </c>
      <c r="N39" s="24">
        <f>('Monthly Data'!S38/31)/('Monthly Data'!$F38/100000)</f>
        <v>2.276409700183452</v>
      </c>
      <c r="O39" s="24">
        <f>('Monthly Data'!T38/31)/('Monthly Data'!$F38/100000)</f>
        <v>5.115226502765169</v>
      </c>
      <c r="P39" s="24">
        <f>('Monthly Data'!U38/31)/('Monthly Data'!$F38/100000)</f>
        <v>0.843610653597397</v>
      </c>
      <c r="Q39" s="24">
        <f>('Monthly Data'!V38/31)/('Monthly Data'!$F38/100000)</f>
        <v>8.235246856546018</v>
      </c>
      <c r="R39" s="24">
        <f>('Monthly Data'!W38/28)/('Monthly Data'!$F38/100000)</f>
        <v>2.194152879084386</v>
      </c>
      <c r="S39" s="24">
        <f>('Monthly Data'!X38/28)/('Monthly Data'!$F38/100000)</f>
        <v>4.210401470675444</v>
      </c>
      <c r="T39" s="24">
        <f>('Monthly Data'!Y38/28)/('Monthly Data'!$F38/100000)</f>
        <v>2.312755737413272</v>
      </c>
      <c r="U39" s="24">
        <f>('Monthly Data'!Z38/28)/('Monthly Data'!$F38/100000)</f>
        <v>8.717310087173102</v>
      </c>
      <c r="V39" s="24">
        <f>('Monthly Data'!AA38/31)/('Monthly Data'!$F38/100000)</f>
        <v>2.0621593754603036</v>
      </c>
      <c r="W39" s="24">
        <f>('Monthly Data'!AB38/31)/('Monthly Data'!$F38/100000)</f>
        <v>4.258225203872575</v>
      </c>
      <c r="X39" s="24">
        <f>('Monthly Data'!AC38/31)/('Monthly Data'!$F38/100000)</f>
        <v>1.8211277601467615</v>
      </c>
      <c r="Y39" s="24">
        <f>('Monthly Data'!AD38/31)/('Monthly Data'!$F38/100000)</f>
        <v>8.14151233947964</v>
      </c>
      <c r="Z39" s="24">
        <f>('Monthly Data'!AE38/30)/('Monthly Data'!$F38/100000)</f>
        <v>2.43531202435312</v>
      </c>
      <c r="AA39" s="24">
        <f>('Monthly Data'!AF38/30)/('Monthly Data'!$F38/100000)</f>
        <v>3.9020340390203407</v>
      </c>
      <c r="AB39" s="24">
        <f>('Monthly Data'!AG38/30)/('Monthly Data'!$F38/100000)</f>
        <v>0.4012730040127301</v>
      </c>
      <c r="AC39" s="24">
        <f>('Monthly Data'!AH38/30)/('Monthly Data'!$F38/100000)</f>
        <v>6.738619067386192</v>
      </c>
      <c r="AD39" s="24">
        <f>('Monthly Data'!AI38/31)/('Monthly Data'!$F38/100000)</f>
        <v>2.289800345478649</v>
      </c>
      <c r="AE39" s="24">
        <f>('Monthly Data'!AJ38/31)/('Monthly Data'!$F38/100000)</f>
        <v>3.4280051955703748</v>
      </c>
      <c r="AF39" s="24">
        <f>('Monthly Data'!AK38/31)/('Monthly Data'!$F38/100000)</f>
        <v>0.9775171065493647</v>
      </c>
      <c r="AG39" s="24">
        <f>('Monthly Data'!AL38/31)/('Monthly Data'!$F38/100000)</f>
        <v>6.695322647598388</v>
      </c>
      <c r="AH39" s="24">
        <f>('Monthly Data'!AM38/30)/('Monthly Data'!$F38/100000)</f>
        <v>2.0340390203403906</v>
      </c>
      <c r="AI39" s="24">
        <f>('Monthly Data'!AN38/30)/('Monthly Data'!$F38/100000)</f>
        <v>4.469351044693511</v>
      </c>
      <c r="AJ39" s="24">
        <f>('Monthly Data'!AO38/30)/('Monthly Data'!$F38/100000)</f>
        <v>0.8855680088556801</v>
      </c>
      <c r="AK39" s="24">
        <f>('Monthly Data'!AP38/30)/('Monthly Data'!$F38/100000)</f>
        <v>7.388958073889581</v>
      </c>
      <c r="AL39" s="24">
        <f>('Monthly Data'!AQ38/31)/('Monthly Data'!$F38/100000)</f>
        <v>2.2362377642978615</v>
      </c>
      <c r="AM39" s="24">
        <f>('Monthly Data'!AR38/31)/('Monthly Data'!$F38/100000)</f>
        <v>6.735494583483979</v>
      </c>
      <c r="AN39" s="24">
        <f>('Monthly Data'!AS38/31)/('Monthly Data'!$F38/100000)</f>
        <v>1.3256738842244808</v>
      </c>
      <c r="AO39" s="24">
        <f>('Monthly Data'!AT38/31)/('Monthly Data'!$F38/100000)</f>
        <v>10.29740623200632</v>
      </c>
      <c r="AP39" s="24">
        <f>('Monthly Data'!AU38/31)/('Monthly Data'!$F38/100000)</f>
        <v>1.7809558242611712</v>
      </c>
      <c r="AQ39" s="24">
        <f>('Monthly Data'!AV38/31)/('Monthly Data'!$F38/100000)</f>
        <v>7.163995232930275</v>
      </c>
      <c r="AR39" s="24">
        <f>('Monthly Data'!AW38/31)/('Monthly Data'!$F38/100000)</f>
        <v>2.571003896677781</v>
      </c>
      <c r="AS39" s="24">
        <f>('Monthly Data'!AX38/31)/('Monthly Data'!$F38/100000)</f>
        <v>11.515954953869228</v>
      </c>
      <c r="AT39" s="24">
        <f>('Monthly Data'!AY38/30)/('Monthly Data'!$F38/100000)</f>
        <v>1.7019510170195102</v>
      </c>
      <c r="AU39" s="24">
        <f>('Monthly Data'!AZ38/30)/('Monthly Data'!$F38/100000)</f>
        <v>4.469351044693511</v>
      </c>
      <c r="AV39" s="24">
        <f>('Monthly Data'!BA38/30)/('Monthly Data'!$F38/100000)</f>
        <v>1.9786910197869103</v>
      </c>
      <c r="AW39" s="24">
        <f>('Monthly Data'!BB38/30)/('Monthly Data'!$F38/100000)</f>
        <v>8.14999308149993</v>
      </c>
      <c r="AX39" s="24">
        <f>('Monthly Data'!BC38/31)/('Monthly Data'!$F38/100000)</f>
        <v>2.878988738467307</v>
      </c>
      <c r="AY39" s="24">
        <f>('Monthly Data'!BD38/31)/('Monthly Data'!$F38/100000)</f>
        <v>4.365350366234149</v>
      </c>
      <c r="AZ39" s="24">
        <f>('Monthly Data'!BE38/31)/('Monthly Data'!$F38/100000)</f>
        <v>1.5265335636524324</v>
      </c>
      <c r="BA39" s="24">
        <f>('Monthly Data'!BF38/31)/('Monthly Data'!$F38/100000)</f>
        <v>8.770872668353888</v>
      </c>
    </row>
    <row r="40" spans="1:53" ht="15">
      <c r="A40" t="str">
        <f>'Monthly Data'!D39</f>
        <v>Dorset</v>
      </c>
      <c r="B40" s="24">
        <f>('Monthly Data'!G39/31)/('Monthly Data'!$F39/100000)</f>
        <v>13.898222819593787</v>
      </c>
      <c r="C40" s="24">
        <f>('Monthly Data'!H39/31)/('Monthly Data'!$F39/100000)</f>
        <v>5.572356630824372</v>
      </c>
      <c r="D40" s="24">
        <f>('Monthly Data'!I39/31)/('Monthly Data'!$F39/100000)</f>
        <v>0.3826911589008363</v>
      </c>
      <c r="E40" s="24">
        <f>('Monthly Data'!J39/31)/('Monthly Data'!$F39/100000)</f>
        <v>19.853270609318997</v>
      </c>
      <c r="F40" s="24">
        <f>('Monthly Data'!K39/30)/('Monthly Data'!$F39/100000)</f>
        <v>14.033564814814815</v>
      </c>
      <c r="G40" s="24">
        <f>('Monthly Data'!L39/30)/('Monthly Data'!$F39/100000)</f>
        <v>5.140817901234568</v>
      </c>
      <c r="H40" s="24">
        <f>('Monthly Data'!M39/30)/('Monthly Data'!$F39/100000)</f>
        <v>1.080246913580247</v>
      </c>
      <c r="I40" s="24">
        <f>('Monthly Data'!N39/30)/('Monthly Data'!$F39/100000)</f>
        <v>20.25462962962963</v>
      </c>
      <c r="J40" s="24">
        <f>('Monthly Data'!O39/31)/('Monthly Data'!$F39/100000)</f>
        <v>11.919429510155318</v>
      </c>
      <c r="K40" s="24">
        <f>('Monthly Data'!P39/31)/('Monthly Data'!$F39/100000)</f>
        <v>6.337738948626045</v>
      </c>
      <c r="L40" s="24">
        <f>('Monthly Data'!Q39/31)/('Monthly Data'!$F39/100000)</f>
        <v>1.5587664277180406</v>
      </c>
      <c r="M40" s="24">
        <f>('Monthly Data'!R39/31)/('Monthly Data'!$F39/100000)</f>
        <v>19.815934886499402</v>
      </c>
      <c r="N40" s="24">
        <f>('Monthly Data'!S39/31)/('Monthly Data'!$F39/100000)</f>
        <v>12.283452807646357</v>
      </c>
      <c r="O40" s="24">
        <f>('Monthly Data'!T39/31)/('Monthly Data'!$F39/100000)</f>
        <v>6.804435483870968</v>
      </c>
      <c r="P40" s="24">
        <f>('Monthly Data'!U39/31)/('Monthly Data'!$F39/100000)</f>
        <v>1.8201164874551972</v>
      </c>
      <c r="Q40" s="24">
        <f>('Monthly Data'!V39/31)/('Monthly Data'!$F39/100000)</f>
        <v>20.908004778972522</v>
      </c>
      <c r="R40" s="24">
        <f>('Monthly Data'!W39/28)/('Monthly Data'!$F39/100000)</f>
        <v>11.977099867724869</v>
      </c>
      <c r="S40" s="24">
        <f>('Monthly Data'!X39/28)/('Monthly Data'!$F39/100000)</f>
        <v>5.497685185185185</v>
      </c>
      <c r="T40" s="24">
        <f>('Monthly Data'!Y39/28)/('Monthly Data'!$F39/100000)</f>
        <v>0.992063492063492</v>
      </c>
      <c r="U40" s="24">
        <f>('Monthly Data'!Z39/28)/('Monthly Data'!$F39/100000)</f>
        <v>18.466848544973544</v>
      </c>
      <c r="V40" s="24">
        <f>('Monthly Data'!AA39/31)/('Monthly Data'!$F39/100000)</f>
        <v>11.443399044205496</v>
      </c>
      <c r="W40" s="24">
        <f>('Monthly Data'!AB39/31)/('Monthly Data'!$F39/100000)</f>
        <v>6.337738948626045</v>
      </c>
      <c r="X40" s="24">
        <f>('Monthly Data'!AC39/31)/('Monthly Data'!$F39/100000)</f>
        <v>0.8120519713261649</v>
      </c>
      <c r="Y40" s="24">
        <f>('Monthly Data'!AD39/31)/('Monthly Data'!$F39/100000)</f>
        <v>18.59318996415771</v>
      </c>
      <c r="Z40" s="24">
        <f>('Monthly Data'!AE39/30)/('Monthly Data'!$F39/100000)</f>
        <v>9.143518518518519</v>
      </c>
      <c r="AA40" s="24">
        <f>('Monthly Data'!AF39/30)/('Monthly Data'!$F39/100000)</f>
        <v>7.214506172839506</v>
      </c>
      <c r="AB40" s="24">
        <f>('Monthly Data'!AG39/30)/('Monthly Data'!$F39/100000)</f>
        <v>0.47260802469135804</v>
      </c>
      <c r="AC40" s="24">
        <f>('Monthly Data'!AH39/30)/('Monthly Data'!$F39/100000)</f>
        <v>16.830632716049383</v>
      </c>
      <c r="AD40" s="24">
        <f>('Monthly Data'!AI39/31)/('Monthly Data'!$F39/100000)</f>
        <v>9.100582437275985</v>
      </c>
      <c r="AE40" s="24">
        <f>('Monthly Data'!AJ39/31)/('Monthly Data'!$F39/100000)</f>
        <v>6.375074671445639</v>
      </c>
      <c r="AF40" s="24">
        <f>('Monthly Data'!AK39/31)/('Monthly Data'!$F39/100000)</f>
        <v>0.5880376344086021</v>
      </c>
      <c r="AG40" s="24">
        <f>('Monthly Data'!AL39/31)/('Monthly Data'!$F39/100000)</f>
        <v>16.063694743130227</v>
      </c>
      <c r="AH40" s="24">
        <f>('Monthly Data'!AM39/30)/('Monthly Data'!$F39/100000)</f>
        <v>11.998456790123457</v>
      </c>
      <c r="AI40" s="24">
        <f>('Monthly Data'!AN39/30)/('Monthly Data'!$F39/100000)</f>
        <v>6.471836419753086</v>
      </c>
      <c r="AJ40" s="24">
        <f>('Monthly Data'!AO39/30)/('Monthly Data'!$F39/100000)</f>
        <v>1.5046296296296298</v>
      </c>
      <c r="AK40" s="24">
        <f>('Monthly Data'!AP39/30)/('Monthly Data'!$F39/100000)</f>
        <v>19.974922839506174</v>
      </c>
      <c r="AL40" s="24">
        <f>('Monthly Data'!AQ39/31)/('Monthly Data'!$F39/100000)</f>
        <v>10.51000597371565</v>
      </c>
      <c r="AM40" s="24">
        <f>('Monthly Data'!AR39/31)/('Monthly Data'!$F39/100000)</f>
        <v>7.364471326164875</v>
      </c>
      <c r="AN40" s="24">
        <f>('Monthly Data'!AS39/31)/('Monthly Data'!$F39/100000)</f>
        <v>0.7000448028673836</v>
      </c>
      <c r="AO40" s="24">
        <f>('Monthly Data'!AT39/31)/('Monthly Data'!$F39/100000)</f>
        <v>18.574522102747906</v>
      </c>
      <c r="AP40" s="24">
        <f>('Monthly Data'!AU39/31)/('Monthly Data'!$F39/100000)</f>
        <v>12.712813620071685</v>
      </c>
      <c r="AQ40" s="24">
        <f>('Monthly Data'!AV39/31)/('Monthly Data'!$F39/100000)</f>
        <v>10.556675627240143</v>
      </c>
      <c r="AR40" s="24">
        <f>('Monthly Data'!AW39/31)/('Monthly Data'!$F39/100000)</f>
        <v>0.5413679808841099</v>
      </c>
      <c r="AS40" s="24">
        <f>('Monthly Data'!AX39/31)/('Monthly Data'!$F39/100000)</f>
        <v>23.81085722819594</v>
      </c>
      <c r="AT40" s="24">
        <f>('Monthly Data'!AY39/30)/('Monthly Data'!$F39/100000)</f>
        <v>11.60300925925926</v>
      </c>
      <c r="AU40" s="24">
        <f>('Monthly Data'!AZ39/30)/('Monthly Data'!$F39/100000)</f>
        <v>7.272376543209877</v>
      </c>
      <c r="AV40" s="24">
        <f>('Monthly Data'!BA39/30)/('Monthly Data'!$F39/100000)</f>
        <v>0.6558641975308642</v>
      </c>
      <c r="AW40" s="24">
        <f>('Monthly Data'!BB39/30)/('Monthly Data'!$F39/100000)</f>
        <v>19.53125</v>
      </c>
      <c r="AX40" s="24">
        <f>('Monthly Data'!BC39/31)/('Monthly Data'!$F39/100000)</f>
        <v>10.34199522102748</v>
      </c>
      <c r="AY40" s="24">
        <f>('Monthly Data'!BD39/31)/('Monthly Data'!$F39/100000)</f>
        <v>6.0670549581839905</v>
      </c>
      <c r="AZ40" s="24">
        <f>('Monthly Data'!BE39/31)/('Monthly Data'!$F39/100000)</f>
        <v>1.5587664277180406</v>
      </c>
      <c r="BA40" s="24">
        <f>('Monthly Data'!BF39/31)/('Monthly Data'!$F39/100000)</f>
        <v>17.96781660692951</v>
      </c>
    </row>
    <row r="41" spans="1:53" ht="15">
      <c r="A41" t="str">
        <f>'Monthly Data'!D40</f>
        <v>Dudley</v>
      </c>
      <c r="B41" s="24">
        <f>('Monthly Data'!G40/31)/('Monthly Data'!$F40/100000)</f>
        <v>7.9643157282306545</v>
      </c>
      <c r="C41" s="24">
        <f>('Monthly Data'!H40/31)/('Monthly Data'!$F40/100000)</f>
        <v>5.999094964121792</v>
      </c>
      <c r="D41" s="24">
        <f>('Monthly Data'!I40/31)/('Monthly Data'!$F40/100000)</f>
        <v>0.7757450384640248</v>
      </c>
      <c r="E41" s="24">
        <f>('Monthly Data'!J40/31)/('Monthly Data'!$F40/100000)</f>
        <v>14.73915573081647</v>
      </c>
      <c r="F41" s="24">
        <f>('Monthly Data'!K40/30)/('Monthly Data'!$F40/100000)</f>
        <v>7.615230460921843</v>
      </c>
      <c r="G41" s="24">
        <f>('Monthly Data'!L40/30)/('Monthly Data'!$F40/100000)</f>
        <v>6.265865063460254</v>
      </c>
      <c r="H41" s="24">
        <f>('Monthly Data'!M40/30)/('Monthly Data'!$F40/100000)</f>
        <v>0.8550434201736806</v>
      </c>
      <c r="I41" s="24">
        <f>('Monthly Data'!N40/30)/('Monthly Data'!$F40/100000)</f>
        <v>14.736138944555778</v>
      </c>
      <c r="J41" s="24">
        <f>('Monthly Data'!O40/31)/('Monthly Data'!$F40/100000)</f>
        <v>4.874264658348956</v>
      </c>
      <c r="K41" s="24">
        <f>('Monthly Data'!P40/31)/('Monthly Data'!$F40/100000)</f>
        <v>5.6758678647617815</v>
      </c>
      <c r="L41" s="24">
        <f>('Monthly Data'!Q40/31)/('Monthly Data'!$F40/100000)</f>
        <v>0.5042342750016161</v>
      </c>
      <c r="M41" s="24">
        <f>('Monthly Data'!R40/31)/('Monthly Data'!$F40/100000)</f>
        <v>11.054366798112353</v>
      </c>
      <c r="N41" s="24">
        <f>('Monthly Data'!S40/31)/('Monthly Data'!$F40/100000)</f>
        <v>4.744973818604952</v>
      </c>
      <c r="O41" s="24">
        <f>('Monthly Data'!T40/31)/('Monthly Data'!$F40/100000)</f>
        <v>7.434223285280237</v>
      </c>
      <c r="P41" s="24">
        <f>('Monthly Data'!U40/31)/('Monthly Data'!$F40/100000)</f>
        <v>1.0860430538496346</v>
      </c>
      <c r="Q41" s="24">
        <f>('Monthly Data'!V40/31)/('Monthly Data'!$F40/100000)</f>
        <v>13.265240157734823</v>
      </c>
      <c r="R41" s="24">
        <f>('Monthly Data'!W40/28)/('Monthly Data'!$F40/100000)</f>
        <v>6.02633839106785</v>
      </c>
      <c r="S41" s="24">
        <f>('Monthly Data'!X40/28)/('Monthly Data'!$F40/100000)</f>
        <v>12.567993129115374</v>
      </c>
      <c r="T41" s="24">
        <f>('Monthly Data'!Y40/28)/('Monthly Data'!$F40/100000)</f>
        <v>1.145147437732608</v>
      </c>
      <c r="U41" s="24">
        <f>('Monthly Data'!Z40/28)/('Monthly Data'!$F40/100000)</f>
        <v>19.739478957915832</v>
      </c>
      <c r="V41" s="24">
        <f>('Monthly Data'!AA40/31)/('Monthly Data'!$F40/100000)</f>
        <v>5.507789773094576</v>
      </c>
      <c r="W41" s="24">
        <f>('Monthly Data'!AB40/31)/('Monthly Data'!$F40/100000)</f>
        <v>10.00711099618592</v>
      </c>
      <c r="X41" s="24">
        <f>('Monthly Data'!AC40/31)/('Monthly Data'!$F40/100000)</f>
        <v>0.969681298080031</v>
      </c>
      <c r="Y41" s="24">
        <f>('Monthly Data'!AD40/31)/('Monthly Data'!$F40/100000)</f>
        <v>16.484582067360527</v>
      </c>
      <c r="Z41" s="24">
        <f>('Monthly Data'!AE40/30)/('Monthly Data'!$F40/100000)</f>
        <v>3.9412157648630597</v>
      </c>
      <c r="AA41" s="24">
        <f>('Monthly Data'!AF40/30)/('Monthly Data'!$F40/100000)</f>
        <v>6.7869071476285905</v>
      </c>
      <c r="AB41" s="24">
        <f>('Monthly Data'!AG40/30)/('Monthly Data'!$F40/100000)</f>
        <v>1.3092852371409485</v>
      </c>
      <c r="AC41" s="24">
        <f>('Monthly Data'!AH40/30)/('Monthly Data'!$F40/100000)</f>
        <v>12.037408149632599</v>
      </c>
      <c r="AD41" s="24">
        <f>('Monthly Data'!AI40/31)/('Monthly Data'!$F40/100000)</f>
        <v>3.1159092378304996</v>
      </c>
      <c r="AE41" s="24">
        <f>('Monthly Data'!AJ40/31)/('Monthly Data'!$F40/100000)</f>
        <v>6.348180231430603</v>
      </c>
      <c r="AF41" s="24">
        <f>('Monthly Data'!AK40/31)/('Monthly Data'!$F40/100000)</f>
        <v>0.749886870515224</v>
      </c>
      <c r="AG41" s="24">
        <f>('Monthly Data'!AL40/31)/('Monthly Data'!$F40/100000)</f>
        <v>10.213976339776327</v>
      </c>
      <c r="AH41" s="24">
        <f>('Monthly Data'!AM40/30)/('Monthly Data'!$F40/100000)</f>
        <v>2.939211756847027</v>
      </c>
      <c r="AI41" s="24">
        <f>('Monthly Data'!AN40/30)/('Monthly Data'!$F40/100000)</f>
        <v>9.031396125584502</v>
      </c>
      <c r="AJ41" s="24">
        <f>('Monthly Data'!AO40/30)/('Monthly Data'!$F40/100000)</f>
        <v>0.38744154976619904</v>
      </c>
      <c r="AK41" s="24">
        <f>('Monthly Data'!AP40/30)/('Monthly Data'!$F40/100000)</f>
        <v>12.358049432197728</v>
      </c>
      <c r="AL41" s="24">
        <f>('Monthly Data'!AQ40/31)/('Monthly Data'!$F40/100000)</f>
        <v>4.486392139116943</v>
      </c>
      <c r="AM41" s="24">
        <f>('Monthly Data'!AR40/31)/('Monthly Data'!$F40/100000)</f>
        <v>9.903678324390716</v>
      </c>
      <c r="AN41" s="24">
        <f>('Monthly Data'!AS40/31)/('Monthly Data'!$F40/100000)</f>
        <v>0.06464541987200206</v>
      </c>
      <c r="AO41" s="24">
        <f>('Monthly Data'!AT40/31)/('Monthly Data'!$F40/100000)</f>
        <v>14.454715883379661</v>
      </c>
      <c r="AP41" s="24">
        <f>('Monthly Data'!AU40/31)/('Monthly Data'!$F40/100000)</f>
        <v>4.938910078220958</v>
      </c>
      <c r="AQ41" s="24">
        <f>('Monthly Data'!AV40/31)/('Monthly Data'!$F40/100000)</f>
        <v>8.959855194259486</v>
      </c>
      <c r="AR41" s="24">
        <f>('Monthly Data'!AW40/31)/('Monthly Data'!$F40/100000)</f>
        <v>2.2884478634688734</v>
      </c>
      <c r="AS41" s="24">
        <f>('Monthly Data'!AX40/31)/('Monthly Data'!$F40/100000)</f>
        <v>16.187213135949317</v>
      </c>
      <c r="AT41" s="24">
        <f>('Monthly Data'!AY40/30)/('Monthly Data'!$F40/100000)</f>
        <v>3.9412157648630597</v>
      </c>
      <c r="AU41" s="24">
        <f>('Monthly Data'!AZ40/30)/('Monthly Data'!$F40/100000)</f>
        <v>7.989311957247828</v>
      </c>
      <c r="AV41" s="24">
        <f>('Monthly Data'!BA40/30)/('Monthly Data'!$F40/100000)</f>
        <v>4.181696726786907</v>
      </c>
      <c r="AW41" s="24">
        <f>('Monthly Data'!BB40/30)/('Monthly Data'!$F40/100000)</f>
        <v>16.112224448897795</v>
      </c>
      <c r="AX41" s="24">
        <f>('Monthly Data'!BC40/31)/('Monthly Data'!$F40/100000)</f>
        <v>4.3183140474497375</v>
      </c>
      <c r="AY41" s="24">
        <f>('Monthly Data'!BD40/31)/('Monthly Data'!$F40/100000)</f>
        <v>7.149783437843429</v>
      </c>
      <c r="AZ41" s="24">
        <f>('Monthly Data'!BE40/31)/('Monthly Data'!$F40/100000)</f>
        <v>2.1979442756480703</v>
      </c>
      <c r="BA41" s="24">
        <f>('Monthly Data'!BF40/31)/('Monthly Data'!$F40/100000)</f>
        <v>13.666041760941235</v>
      </c>
    </row>
    <row r="42" spans="1:53" ht="15">
      <c r="A42" t="str">
        <f>'Monthly Data'!D41</f>
        <v>Durham</v>
      </c>
      <c r="B42" s="24">
        <f>('Monthly Data'!G41/31)/('Monthly Data'!$F41/100000)</f>
        <v>2.140852824014252</v>
      </c>
      <c r="C42" s="24">
        <f>('Monthly Data'!H41/31)/('Monthly Data'!$F41/100000)</f>
        <v>0.718714876633356</v>
      </c>
      <c r="D42" s="24">
        <f>('Monthly Data'!I41/31)/('Monthly Data'!$F41/100000)</f>
        <v>0</v>
      </c>
      <c r="E42" s="24">
        <f>('Monthly Data'!J41/31)/('Monthly Data'!$F41/100000)</f>
        <v>2.8595677006476077</v>
      </c>
      <c r="F42" s="24">
        <f>('Monthly Data'!K41/30)/('Monthly Data'!$F41/100000)</f>
        <v>2.8679781938848063</v>
      </c>
      <c r="G42" s="24">
        <f>('Monthly Data'!L41/30)/('Monthly Data'!$F41/100000)</f>
        <v>0.711068973690448</v>
      </c>
      <c r="H42" s="24">
        <f>('Monthly Data'!M41/30)/('Monthly Data'!$F41/100000)</f>
        <v>0.01580153274867662</v>
      </c>
      <c r="I42" s="24">
        <f>('Monthly Data'!N41/30)/('Monthly Data'!$F41/100000)</f>
        <v>3.594848700323931</v>
      </c>
      <c r="J42" s="24">
        <f>('Monthly Data'!O41/31)/('Monthly Data'!$F41/100000)</f>
        <v>2.6072529035316423</v>
      </c>
      <c r="K42" s="24">
        <f>('Monthly Data'!P41/31)/('Monthly Data'!$F41/100000)</f>
        <v>0.8410493237198846</v>
      </c>
      <c r="L42" s="24">
        <f>('Monthly Data'!Q41/31)/('Monthly Data'!$F41/100000)</f>
        <v>0.359357438316678</v>
      </c>
      <c r="M42" s="24">
        <f>('Monthly Data'!R41/31)/('Monthly Data'!$F41/100000)</f>
        <v>3.8076596655682056</v>
      </c>
      <c r="N42" s="24">
        <f>('Monthly Data'!S41/31)/('Monthly Data'!$F41/100000)</f>
        <v>1.964997056327367</v>
      </c>
      <c r="O42" s="24">
        <f>('Monthly Data'!T41/31)/('Monthly Data'!$F41/100000)</f>
        <v>0.6422558472042755</v>
      </c>
      <c r="P42" s="24">
        <f>('Monthly Data'!U41/31)/('Monthly Data'!$F41/100000)</f>
        <v>0.32112792360213777</v>
      </c>
      <c r="Q42" s="24">
        <f>('Monthly Data'!V41/31)/('Monthly Data'!$F41/100000)</f>
        <v>2.9283808271337803</v>
      </c>
      <c r="R42" s="24">
        <f>('Monthly Data'!W41/28)/('Monthly Data'!$F41/100000)</f>
        <v>2.954322283547218</v>
      </c>
      <c r="S42" s="24">
        <f>('Monthly Data'!X41/28)/('Monthly Data'!$F41/100000)</f>
        <v>0.5163715166085395</v>
      </c>
      <c r="T42" s="24">
        <f>('Monthly Data'!Y41/28)/('Monthly Data'!$F41/100000)</f>
        <v>0.2370229912301493</v>
      </c>
      <c r="U42" s="24">
        <f>('Monthly Data'!Z41/28)/('Monthly Data'!$F41/100000)</f>
        <v>3.707716791385907</v>
      </c>
      <c r="V42" s="24">
        <f>('Monthly Data'!AA41/31)/('Monthly Data'!$F41/100000)</f>
        <v>2.874859506533424</v>
      </c>
      <c r="W42" s="24">
        <f>('Monthly Data'!AB41/31)/('Monthly Data'!$F41/100000)</f>
        <v>0.6881312648617238</v>
      </c>
      <c r="X42" s="24">
        <f>('Monthly Data'!AC41/31)/('Monthly Data'!$F41/100000)</f>
        <v>0.2370229912301493</v>
      </c>
      <c r="Y42" s="24">
        <f>('Monthly Data'!AD41/31)/('Monthly Data'!$F41/100000)</f>
        <v>3.8000137626252966</v>
      </c>
      <c r="Z42" s="24">
        <f>('Monthly Data'!AE41/30)/('Monthly Data'!$F41/100000)</f>
        <v>2.3623291459271547</v>
      </c>
      <c r="AA42" s="24">
        <f>('Monthly Data'!AF41/30)/('Monthly Data'!$F41/100000)</f>
        <v>0.60835901082405</v>
      </c>
      <c r="AB42" s="24">
        <f>('Monthly Data'!AG41/30)/('Monthly Data'!$F41/100000)</f>
        <v>0.02370229912301493</v>
      </c>
      <c r="AC42" s="24">
        <f>('Monthly Data'!AH41/30)/('Monthly Data'!$F41/100000)</f>
        <v>2.9943904558742194</v>
      </c>
      <c r="AD42" s="24">
        <f>('Monthly Data'!AI41/31)/('Monthly Data'!$F41/100000)</f>
        <v>2.6531283211890906</v>
      </c>
      <c r="AE42" s="24">
        <f>('Monthly Data'!AJ41/31)/('Monthly Data'!$F41/100000)</f>
        <v>0.5199214001177468</v>
      </c>
      <c r="AF42" s="24">
        <f>('Monthly Data'!AK41/31)/('Monthly Data'!$F41/100000)</f>
        <v>0</v>
      </c>
      <c r="AG42" s="24">
        <f>('Monthly Data'!AL41/31)/('Monthly Data'!$F41/100000)</f>
        <v>3.1730497213068376</v>
      </c>
      <c r="AH42" s="24">
        <f>('Monthly Data'!AM41/30)/('Monthly Data'!$F41/100000)</f>
        <v>2.425535276921861</v>
      </c>
      <c r="AI42" s="24">
        <f>('Monthly Data'!AN41/30)/('Monthly Data'!$F41/100000)</f>
        <v>0.6004582444497115</v>
      </c>
      <c r="AJ42" s="24">
        <f>('Monthly Data'!AO41/30)/('Monthly Data'!$F41/100000)</f>
        <v>0.03160306549735324</v>
      </c>
      <c r="AK42" s="24">
        <f>('Monthly Data'!AP41/30)/('Monthly Data'!$F41/100000)</f>
        <v>3.057596586868926</v>
      </c>
      <c r="AL42" s="24">
        <f>('Monthly Data'!AQ41/31)/('Monthly Data'!$F41/100000)</f>
        <v>3.1654038183639295</v>
      </c>
      <c r="AM42" s="24">
        <f>('Monthly Data'!AR41/31)/('Monthly Data'!$F41/100000)</f>
        <v>0.6728394589759078</v>
      </c>
      <c r="AN42" s="24">
        <f>('Monthly Data'!AS41/31)/('Monthly Data'!$F41/100000)</f>
        <v>0</v>
      </c>
      <c r="AO42" s="24">
        <f>('Monthly Data'!AT41/31)/('Monthly Data'!$F41/100000)</f>
        <v>3.8382432773398376</v>
      </c>
      <c r="AP42" s="24">
        <f>('Monthly Data'!AU41/31)/('Monthly Data'!$F41/100000)</f>
        <v>2.469626650559298</v>
      </c>
      <c r="AQ42" s="24">
        <f>('Monthly Data'!AV41/31)/('Monthly Data'!$F41/100000)</f>
        <v>0.894570644320241</v>
      </c>
      <c r="AR42" s="24">
        <f>('Monthly Data'!AW41/31)/('Monthly Data'!$F41/100000)</f>
        <v>0</v>
      </c>
      <c r="AS42" s="24">
        <f>('Monthly Data'!AX41/31)/('Monthly Data'!$F41/100000)</f>
        <v>3.3641972948795384</v>
      </c>
      <c r="AT42" s="24">
        <f>('Monthly Data'!AY41/30)/('Monthly Data'!$F41/100000)</f>
        <v>2.457138342419215</v>
      </c>
      <c r="AU42" s="24">
        <f>('Monthly Data'!AZ41/30)/('Monthly Data'!$F41/100000)</f>
        <v>0.790076637433831</v>
      </c>
      <c r="AV42" s="24">
        <f>('Monthly Data'!BA41/30)/('Monthly Data'!$F41/100000)</f>
        <v>0</v>
      </c>
      <c r="AW42" s="24">
        <f>('Monthly Data'!BB41/30)/('Monthly Data'!$F41/100000)</f>
        <v>3.2472149798530454</v>
      </c>
      <c r="AX42" s="24">
        <f>('Monthly Data'!BC41/31)/('Monthly Data'!$F41/100000)</f>
        <v>3.24186284779301</v>
      </c>
      <c r="AY42" s="24">
        <f>('Monthly Data'!BD41/31)/('Monthly Data'!$F41/100000)</f>
        <v>0.7492984884049881</v>
      </c>
      <c r="AZ42" s="24">
        <f>('Monthly Data'!BE41/31)/('Monthly Data'!$F41/100000)</f>
        <v>0</v>
      </c>
      <c r="BA42" s="24">
        <f>('Monthly Data'!BF41/31)/('Monthly Data'!$F41/100000)</f>
        <v>3.9911613361979983</v>
      </c>
    </row>
    <row r="43" spans="1:53" ht="15">
      <c r="A43" t="str">
        <f>'Monthly Data'!D42</f>
        <v>Ealing</v>
      </c>
      <c r="B43" s="24">
        <f>('Monthly Data'!G42/31)/('Monthly Data'!$F42/100000)</f>
        <v>7.444168734491316</v>
      </c>
      <c r="C43" s="24">
        <f>('Monthly Data'!H42/31)/('Monthly Data'!$F42/100000)</f>
        <v>6.086194338481291</v>
      </c>
      <c r="D43" s="24">
        <f>('Monthly Data'!I42/31)/('Monthly Data'!$F42/100000)</f>
        <v>0.8394750811698332</v>
      </c>
      <c r="E43" s="24">
        <f>('Monthly Data'!J42/31)/('Monthly Data'!$F42/100000)</f>
        <v>14.369838154142439</v>
      </c>
      <c r="F43" s="24">
        <f>('Monthly Data'!K42/30)/('Monthly Data'!$F42/100000)</f>
        <v>6.722796275035081</v>
      </c>
      <c r="G43" s="24">
        <f>('Monthly Data'!L42/30)/('Monthly Data'!$F42/100000)</f>
        <v>6.735553004209721</v>
      </c>
      <c r="H43" s="24">
        <f>('Monthly Data'!M42/30)/('Monthly Data'!$F42/100000)</f>
        <v>0.6761066462559</v>
      </c>
      <c r="I43" s="24">
        <f>('Monthly Data'!N42/30)/('Monthly Data'!$F42/100000)</f>
        <v>14.134455925500701</v>
      </c>
      <c r="J43" s="24">
        <f>('Monthly Data'!O42/31)/('Monthly Data'!$F42/100000)</f>
        <v>4.925743490981816</v>
      </c>
      <c r="K43" s="24">
        <f>('Monthly Data'!P42/31)/('Monthly Data'!$F42/100000)</f>
        <v>8.061429823586781</v>
      </c>
      <c r="L43" s="24">
        <f>('Monthly Data'!Q42/31)/('Monthly Data'!$F42/100000)</f>
        <v>0.4567732059306446</v>
      </c>
      <c r="M43" s="24">
        <f>('Monthly Data'!R42/31)/('Monthly Data'!$F42/100000)</f>
        <v>13.443946520499242</v>
      </c>
      <c r="N43" s="24">
        <f>('Monthly Data'!S42/31)/('Monthly Data'!$F42/100000)</f>
        <v>6.505931879066208</v>
      </c>
      <c r="O43" s="24">
        <f>('Monthly Data'!T42/31)/('Monthly Data'!$F42/100000)</f>
        <v>8.839178795847067</v>
      </c>
      <c r="P43" s="24">
        <f>('Monthly Data'!U42/31)/('Monthly Data'!$F42/100000)</f>
        <v>0.6666419762231028</v>
      </c>
      <c r="Q43" s="24">
        <f>('Monthly Data'!V42/31)/('Monthly Data'!$F42/100000)</f>
        <v>16.011752651136376</v>
      </c>
      <c r="R43" s="24">
        <f>('Monthly Data'!W42/28)/('Monthly Data'!$F42/100000)</f>
        <v>5.836203597397628</v>
      </c>
      <c r="S43" s="24">
        <f>('Monthly Data'!X42/28)/('Monthly Data'!$F42/100000)</f>
        <v>13.749931660379422</v>
      </c>
      <c r="T43" s="24">
        <f>('Monthly Data'!Y42/28)/('Monthly Data'!$F42/100000)</f>
        <v>0.8200754469411186</v>
      </c>
      <c r="U43" s="24">
        <f>('Monthly Data'!Z42/28)/('Monthly Data'!$F42/100000)</f>
        <v>20.406210704718166</v>
      </c>
      <c r="V43" s="24">
        <f>('Monthly Data'!AA42/31)/('Monthly Data'!$F42/100000)</f>
        <v>4.654148611779811</v>
      </c>
      <c r="W43" s="24">
        <f>('Monthly Data'!AB42/31)/('Monthly Data'!$F42/100000)</f>
        <v>12.55509055220177</v>
      </c>
      <c r="X43" s="24">
        <f>('Monthly Data'!AC42/31)/('Monthly Data'!$F42/100000)</f>
        <v>0.8888559682974705</v>
      </c>
      <c r="Y43" s="24">
        <f>('Monthly Data'!AD42/31)/('Monthly Data'!$F42/100000)</f>
        <v>18.098095132279052</v>
      </c>
      <c r="Z43" s="24">
        <f>('Monthly Data'!AE42/30)/('Monthly Data'!$F42/100000)</f>
        <v>3.673938002296211</v>
      </c>
      <c r="AA43" s="24">
        <f>('Monthly Data'!AF42/30)/('Monthly Data'!$F42/100000)</f>
        <v>10.52430156907769</v>
      </c>
      <c r="AB43" s="24">
        <f>('Monthly Data'!AG42/30)/('Monthly Data'!$F42/100000)</f>
        <v>0.3827018752391887</v>
      </c>
      <c r="AC43" s="24">
        <f>('Monthly Data'!AH42/30)/('Monthly Data'!$F42/100000)</f>
        <v>14.580941446613089</v>
      </c>
      <c r="AD43" s="24">
        <f>('Monthly Data'!AI42/31)/('Monthly Data'!$F42/100000)</f>
        <v>5.92570645531647</v>
      </c>
      <c r="AE43" s="24">
        <f>('Monthly Data'!AJ42/31)/('Monthly Data'!$F42/100000)</f>
        <v>8.505857807735516</v>
      </c>
      <c r="AF43" s="24">
        <f>('Monthly Data'!AK42/31)/('Monthly Data'!$F42/100000)</f>
        <v>0.6789871980050122</v>
      </c>
      <c r="AG43" s="24">
        <f>('Monthly Data'!AL42/31)/('Monthly Data'!$F42/100000)</f>
        <v>15.110551461056998</v>
      </c>
      <c r="AH43" s="24">
        <f>('Monthly Data'!AM42/30)/('Monthly Data'!$F42/100000)</f>
        <v>5.306799336650083</v>
      </c>
      <c r="AI43" s="24">
        <f>('Monthly Data'!AN42/30)/('Monthly Data'!$F42/100000)</f>
        <v>9.235871922439086</v>
      </c>
      <c r="AJ43" s="24">
        <f>('Monthly Data'!AO42/30)/('Monthly Data'!$F42/100000)</f>
        <v>0.7654037504783774</v>
      </c>
      <c r="AK43" s="24">
        <f>('Monthly Data'!AP42/30)/('Monthly Data'!$F42/100000)</f>
        <v>15.308075009567547</v>
      </c>
      <c r="AL43" s="24">
        <f>('Monthly Data'!AQ42/31)/('Monthly Data'!$F42/100000)</f>
        <v>5.419552362258188</v>
      </c>
      <c r="AM43" s="24">
        <f>('Monthly Data'!AR42/31)/('Monthly Data'!$F42/100000)</f>
        <v>9.542856437415898</v>
      </c>
      <c r="AN43" s="24">
        <f>('Monthly Data'!AS42/31)/('Monthly Data'!$F42/100000)</f>
        <v>0.6913324197869215</v>
      </c>
      <c r="AO43" s="24">
        <f>('Monthly Data'!AT42/31)/('Monthly Data'!$F42/100000)</f>
        <v>15.65374121946101</v>
      </c>
      <c r="AP43" s="24">
        <f>('Monthly Data'!AU42/31)/('Monthly Data'!$F42/100000)</f>
        <v>4.8640173820722685</v>
      </c>
      <c r="AQ43" s="24">
        <f>('Monthly Data'!AV42/31)/('Monthly Data'!$F42/100000)</f>
        <v>11.406984926484204</v>
      </c>
      <c r="AR43" s="24">
        <f>('Monthly Data'!AW42/31)/('Monthly Data'!$F42/100000)</f>
        <v>1.7653667148130316</v>
      </c>
      <c r="AS43" s="24">
        <f>('Monthly Data'!AX42/31)/('Monthly Data'!$F42/100000)</f>
        <v>18.036369023369506</v>
      </c>
      <c r="AT43" s="24">
        <f>('Monthly Data'!AY42/30)/('Monthly Data'!$F42/100000)</f>
        <v>4.018369690011481</v>
      </c>
      <c r="AU43" s="24">
        <f>('Monthly Data'!AZ42/30)/('Monthly Data'!$F42/100000)</f>
        <v>11.136624569460391</v>
      </c>
      <c r="AV43" s="24">
        <f>('Monthly Data'!BA42/30)/('Monthly Data'!$F42/100000)</f>
        <v>1.1608623548922057</v>
      </c>
      <c r="AW43" s="24">
        <f>('Monthly Data'!BB42/30)/('Monthly Data'!$F42/100000)</f>
        <v>16.315856614364076</v>
      </c>
      <c r="AX43" s="24">
        <f>('Monthly Data'!BC42/31)/('Monthly Data'!$F42/100000)</f>
        <v>3.4319716553707886</v>
      </c>
      <c r="AY43" s="24">
        <f>('Monthly Data'!BD42/31)/('Monthly Data'!$F42/100000)</f>
        <v>8.78979790871943</v>
      </c>
      <c r="AZ43" s="24">
        <f>('Monthly Data'!BE42/31)/('Monthly Data'!$F42/100000)</f>
        <v>1.4320457267014801</v>
      </c>
      <c r="BA43" s="24">
        <f>('Monthly Data'!BF42/31)/('Monthly Data'!$F42/100000)</f>
        <v>13.6538152907917</v>
      </c>
    </row>
    <row r="44" spans="1:53" ht="15">
      <c r="A44" t="str">
        <f>'Monthly Data'!D43</f>
        <v>East Riding Of Yorkshire UA</v>
      </c>
      <c r="B44" s="24">
        <f>('Monthly Data'!G43/31)/('Monthly Data'!$F43/100000)</f>
        <v>4.224410049402128</v>
      </c>
      <c r="C44" s="24">
        <f>('Monthly Data'!H43/31)/('Monthly Data'!$F43/100000)</f>
        <v>3.520341707835107</v>
      </c>
      <c r="D44" s="24">
        <f>('Monthly Data'!I43/31)/('Monthly Data'!$F43/100000)</f>
        <v>0.6923338692075711</v>
      </c>
      <c r="E44" s="24">
        <f>('Monthly Data'!J43/31)/('Monthly Data'!$F43/100000)</f>
        <v>8.437085626444807</v>
      </c>
      <c r="F44" s="24">
        <f>('Monthly Data'!K43/30)/('Monthly Data'!$F43/100000)</f>
        <v>3.9772038316963743</v>
      </c>
      <c r="G44" s="24">
        <f>('Monthly Data'!L43/30)/('Monthly Data'!$F43/100000)</f>
        <v>3.1526615739056623</v>
      </c>
      <c r="H44" s="24">
        <f>('Monthly Data'!M43/30)/('Monthly Data'!$F43/100000)</f>
        <v>0.9336728507336002</v>
      </c>
      <c r="I44" s="24">
        <f>('Monthly Data'!N43/30)/('Monthly Data'!$F43/100000)</f>
        <v>8.063538256335637</v>
      </c>
      <c r="J44" s="24">
        <f>('Monthly Data'!O43/31)/('Monthly Data'!$F43/100000)</f>
        <v>4.646851054342341</v>
      </c>
      <c r="K44" s="24">
        <f>('Monthly Data'!P43/31)/('Monthly Data'!$F43/100000)</f>
        <v>4.564709747826189</v>
      </c>
      <c r="L44" s="24">
        <f>('Monthly Data'!Q43/31)/('Monthly Data'!$F43/100000)</f>
        <v>0.5867236179725178</v>
      </c>
      <c r="M44" s="24">
        <f>('Monthly Data'!R43/31)/('Monthly Data'!$F43/100000)</f>
        <v>9.798284420141048</v>
      </c>
      <c r="N44" s="24">
        <f>('Monthly Data'!S43/31)/('Monthly Data'!$F43/100000)</f>
        <v>4.893274973890799</v>
      </c>
      <c r="O44" s="24">
        <f>('Monthly Data'!T43/31)/('Monthly Data'!$F43/100000)</f>
        <v>4.576444220185639</v>
      </c>
      <c r="P44" s="24">
        <f>('Monthly Data'!U43/31)/('Monthly Data'!$F43/100000)</f>
        <v>0.36376864314296103</v>
      </c>
      <c r="Q44" s="24">
        <f>('Monthly Data'!V43/31)/('Monthly Data'!$F43/100000)</f>
        <v>9.8334878372194</v>
      </c>
      <c r="R44" s="24">
        <f>('Monthly Data'!W43/28)/('Monthly Data'!$F43/100000)</f>
        <v>6.015174349113963</v>
      </c>
      <c r="S44" s="24">
        <f>('Monthly Data'!X43/28)/('Monthly Data'!$F43/100000)</f>
        <v>4.703008886348282</v>
      </c>
      <c r="T44" s="24">
        <f>('Monthly Data'!Y43/28)/('Monthly Data'!$F43/100000)</f>
        <v>0</v>
      </c>
      <c r="U44" s="24">
        <f>('Monthly Data'!Z43/28)/('Monthly Data'!$F43/100000)</f>
        <v>10.718183235462247</v>
      </c>
      <c r="V44" s="24">
        <f>('Monthly Data'!AA43/31)/('Monthly Data'!$F43/100000)</f>
        <v>7.510062310048228</v>
      </c>
      <c r="W44" s="24">
        <f>('Monthly Data'!AB43/31)/('Monthly Data'!$F43/100000)</f>
        <v>5.116229948720355</v>
      </c>
      <c r="X44" s="24">
        <f>('Monthly Data'!AC43/31)/('Monthly Data'!$F43/100000)</f>
        <v>0.5515202008941668</v>
      </c>
      <c r="Y44" s="24">
        <f>('Monthly Data'!AD43/31)/('Monthly Data'!$F43/100000)</f>
        <v>13.177812459662752</v>
      </c>
      <c r="Z44" s="24">
        <f>('Monthly Data'!AE43/30)/('Monthly Data'!$F43/100000)</f>
        <v>7.20261913423063</v>
      </c>
      <c r="AA44" s="24">
        <f>('Monthly Data'!AF43/30)/('Monthly Data'!$F43/100000)</f>
        <v>5.092761004001455</v>
      </c>
      <c r="AB44" s="24">
        <f>('Monthly Data'!AG43/30)/('Monthly Data'!$F43/100000)</f>
        <v>0.06062810719049351</v>
      </c>
      <c r="AC44" s="24">
        <f>('Monthly Data'!AH43/30)/('Monthly Data'!$F43/100000)</f>
        <v>12.356008245422577</v>
      </c>
      <c r="AD44" s="24">
        <f>('Monthly Data'!AI43/31)/('Monthly Data'!$F43/100000)</f>
        <v>6.3835529635409936</v>
      </c>
      <c r="AE44" s="24">
        <f>('Monthly Data'!AJ43/31)/('Monthly Data'!$F43/100000)</f>
        <v>4.9167439186097</v>
      </c>
      <c r="AF44" s="24">
        <f>('Monthly Data'!AK43/31)/('Monthly Data'!$F43/100000)</f>
        <v>0.8448820098804257</v>
      </c>
      <c r="AG44" s="24">
        <f>('Monthly Data'!AL43/31)/('Monthly Data'!$F43/100000)</f>
        <v>12.14517889203112</v>
      </c>
      <c r="AH44" s="24">
        <f>('Monthly Data'!AM43/30)/('Monthly Data'!$F43/100000)</f>
        <v>6.838850491087668</v>
      </c>
      <c r="AI44" s="24">
        <f>('Monthly Data'!AN43/30)/('Monthly Data'!$F43/100000)</f>
        <v>4.231841881896447</v>
      </c>
      <c r="AJ44" s="24">
        <f>('Monthly Data'!AO43/30)/('Monthly Data'!$F43/100000)</f>
        <v>0.6062810719049351</v>
      </c>
      <c r="AK44" s="24">
        <f>('Monthly Data'!AP43/30)/('Monthly Data'!$F43/100000)</f>
        <v>11.67697344488905</v>
      </c>
      <c r="AL44" s="24">
        <f>('Monthly Data'!AQ43/31)/('Monthly Data'!$F43/100000)</f>
        <v>6.113660099273635</v>
      </c>
      <c r="AM44" s="24">
        <f>('Monthly Data'!AR43/31)/('Monthly Data'!$F43/100000)</f>
        <v>4.154003215245426</v>
      </c>
      <c r="AN44" s="24">
        <f>('Monthly Data'!AS43/31)/('Monthly Data'!$F43/100000)</f>
        <v>0.44590994965911357</v>
      </c>
      <c r="AO44" s="24">
        <f>('Monthly Data'!AT43/31)/('Monthly Data'!$F43/100000)</f>
        <v>10.713573264178176</v>
      </c>
      <c r="AP44" s="24">
        <f>('Monthly Data'!AU43/31)/('Monthly Data'!$F43/100000)</f>
        <v>4.494302913669487</v>
      </c>
      <c r="AQ44" s="24">
        <f>('Monthly Data'!AV43/31)/('Monthly Data'!$F43/100000)</f>
        <v>4.165737687604876</v>
      </c>
      <c r="AR44" s="24">
        <f>('Monthly Data'!AW43/31)/('Monthly Data'!$F43/100000)</f>
        <v>0.1877515577512057</v>
      </c>
      <c r="AS44" s="24">
        <f>('Monthly Data'!AX43/31)/('Monthly Data'!$F43/100000)</f>
        <v>8.84779215902557</v>
      </c>
      <c r="AT44" s="24">
        <f>('Monthly Data'!AY43/30)/('Monthly Data'!$F43/100000)</f>
        <v>5.505032132896811</v>
      </c>
      <c r="AU44" s="24">
        <f>('Monthly Data'!AZ43/30)/('Monthly Data'!$F43/100000)</f>
        <v>3.467927731296229</v>
      </c>
      <c r="AV44" s="24">
        <f>('Monthly Data'!BA43/30)/('Monthly Data'!$F43/100000)</f>
        <v>0.24251242876197404</v>
      </c>
      <c r="AW44" s="24">
        <f>('Monthly Data'!BB43/30)/('Monthly Data'!$F43/100000)</f>
        <v>9.215472292955013</v>
      </c>
      <c r="AX44" s="24">
        <f>('Monthly Data'!BC43/31)/('Monthly Data'!$F43/100000)</f>
        <v>5.914174069162979</v>
      </c>
      <c r="AY44" s="24">
        <f>('Monthly Data'!BD43/31)/('Monthly Data'!$F43/100000)</f>
        <v>3.989720602213121</v>
      </c>
      <c r="AZ44" s="24">
        <f>('Monthly Data'!BE43/31)/('Monthly Data'!$F43/100000)</f>
        <v>0.28162733662680856</v>
      </c>
      <c r="BA44" s="24">
        <f>('Monthly Data'!BF43/31)/('Monthly Data'!$F43/100000)</f>
        <v>10.18552200800291</v>
      </c>
    </row>
    <row r="45" spans="1:53" ht="15">
      <c r="A45" t="str">
        <f>'Monthly Data'!D44</f>
        <v>East Sussex</v>
      </c>
      <c r="B45" s="24">
        <f>('Monthly Data'!G44/31)/('Monthly Data'!$F44/100000)</f>
        <v>18.68033199745965</v>
      </c>
      <c r="C45" s="24">
        <f>('Monthly Data'!H44/31)/('Monthly Data'!$F44/100000)</f>
        <v>10.09570111468804</v>
      </c>
      <c r="D45" s="24">
        <f>('Monthly Data'!I44/31)/('Monthly Data'!$F44/100000)</f>
        <v>0.12409755527816102</v>
      </c>
      <c r="E45" s="24">
        <f>('Monthly Data'!J44/31)/('Monthly Data'!$F44/100000)</f>
        <v>28.900130667425852</v>
      </c>
      <c r="F45" s="24">
        <f>('Monthly Data'!K44/30)/('Monthly Data'!$F44/100000)</f>
        <v>14.709210228558499</v>
      </c>
      <c r="G45" s="24">
        <f>('Monthly Data'!L44/30)/('Monthly Data'!$F44/100000)</f>
        <v>10.228558497397604</v>
      </c>
      <c r="H45" s="24">
        <f>('Monthly Data'!M44/30)/('Monthly Data'!$F44/100000)</f>
        <v>0.32435694350154637</v>
      </c>
      <c r="I45" s="24">
        <f>('Monthly Data'!N44/30)/('Monthly Data'!$F44/100000)</f>
        <v>25.26212566945765</v>
      </c>
      <c r="J45" s="24">
        <f>('Monthly Data'!O44/31)/('Monthly Data'!$F44/100000)</f>
        <v>13.314937695727394</v>
      </c>
      <c r="K45" s="24">
        <f>('Monthly Data'!P44/31)/('Monthly Data'!$F44/100000)</f>
        <v>9.599310893575398</v>
      </c>
      <c r="L45" s="24">
        <f>('Monthly Data'!Q44/31)/('Monthly Data'!$F44/100000)</f>
        <v>0.6131879201979721</v>
      </c>
      <c r="M45" s="24">
        <f>('Monthly Data'!R44/31)/('Monthly Data'!$F44/100000)</f>
        <v>23.527436509500767</v>
      </c>
      <c r="N45" s="24">
        <f>('Monthly Data'!S44/31)/('Monthly Data'!$F44/100000)</f>
        <v>15.118002175357148</v>
      </c>
      <c r="O45" s="24">
        <f>('Monthly Data'!T44/31)/('Monthly Data'!$F44/100000)</f>
        <v>8.89852469906343</v>
      </c>
      <c r="P45" s="24">
        <f>('Monthly Data'!U44/31)/('Monthly Data'!$F44/100000)</f>
        <v>0.30659396009898604</v>
      </c>
      <c r="Q45" s="24">
        <f>('Monthly Data'!V44/31)/('Monthly Data'!$F44/100000)</f>
        <v>24.323120834519564</v>
      </c>
      <c r="R45" s="24">
        <f>('Monthly Data'!W44/28)/('Monthly Data'!$F44/100000)</f>
        <v>14.628390392137847</v>
      </c>
      <c r="S45" s="24">
        <f>('Monthly Data'!X44/28)/('Monthly Data'!$F44/100000)</f>
        <v>8.647722497009667</v>
      </c>
      <c r="T45" s="24">
        <f>('Monthly Data'!Y44/28)/('Monthly Data'!$F44/100000)</f>
        <v>0.6950505932175994</v>
      </c>
      <c r="U45" s="24">
        <f>('Monthly Data'!Z44/28)/('Monthly Data'!$F44/100000)</f>
        <v>23.971163482365114</v>
      </c>
      <c r="V45" s="24">
        <f>('Monthly Data'!AA44/31)/('Monthly Data'!$F44/100000)</f>
        <v>13.526633525319552</v>
      </c>
      <c r="W45" s="24">
        <f>('Monthly Data'!AB44/31)/('Monthly Data'!$F44/100000)</f>
        <v>7.2852564804473365</v>
      </c>
      <c r="X45" s="24">
        <f>('Monthly Data'!AC44/31)/('Monthly Data'!$F44/100000)</f>
        <v>1.5256699443020973</v>
      </c>
      <c r="Y45" s="24">
        <f>('Monthly Data'!AD44/31)/('Monthly Data'!$F44/100000)</f>
        <v>22.337559950068986</v>
      </c>
      <c r="Z45" s="24">
        <f>('Monthly Data'!AE44/30)/('Monthly Data'!$F44/100000)</f>
        <v>16.232933544542508</v>
      </c>
      <c r="AA45" s="24">
        <f>('Monthly Data'!AF44/30)/('Monthly Data'!$F44/100000)</f>
        <v>7.656332503583014</v>
      </c>
      <c r="AB45" s="24">
        <f>('Monthly Data'!AG44/30)/('Monthly Data'!$F44/100000)</f>
        <v>0.4525910839556461</v>
      </c>
      <c r="AC45" s="24">
        <f>('Monthly Data'!AH44/30)/('Monthly Data'!$F44/100000)</f>
        <v>24.341857132081167</v>
      </c>
      <c r="AD45" s="24">
        <f>('Monthly Data'!AI44/31)/('Monthly Data'!$F44/100000)</f>
        <v>13.358736832884393</v>
      </c>
      <c r="AE45" s="24">
        <f>('Monthly Data'!AJ44/31)/('Monthly Data'!$F44/100000)</f>
        <v>7.438553460496828</v>
      </c>
      <c r="AF45" s="24">
        <f>('Monthly Data'!AK44/31)/('Monthly Data'!$F44/100000)</f>
        <v>0.29199424771332005</v>
      </c>
      <c r="AG45" s="24">
        <f>('Monthly Data'!AL44/31)/('Monthly Data'!$F44/100000)</f>
        <v>21.089284541094543</v>
      </c>
      <c r="AH45" s="24">
        <f>('Monthly Data'!AM44/30)/('Monthly Data'!$F44/100000)</f>
        <v>10.326619898921326</v>
      </c>
      <c r="AI45" s="24">
        <f>('Monthly Data'!AN44/30)/('Monthly Data'!$F44/100000)</f>
        <v>7.912800784491213</v>
      </c>
      <c r="AJ45" s="24">
        <f>('Monthly Data'!AO44/30)/('Monthly Data'!$F44/100000)</f>
        <v>0.3620728671645169</v>
      </c>
      <c r="AK45" s="24">
        <f>('Monthly Data'!AP44/30)/('Monthly Data'!$F44/100000)</f>
        <v>18.601493550577057</v>
      </c>
      <c r="AL45" s="24">
        <f>('Monthly Data'!AQ44/31)/('Monthly Data'!$F44/100000)</f>
        <v>10.526392630065189</v>
      </c>
      <c r="AM45" s="24">
        <f>('Monthly Data'!AR44/31)/('Monthly Data'!$F44/100000)</f>
        <v>8.818226280942266</v>
      </c>
      <c r="AN45" s="24">
        <f>('Monthly Data'!AS44/31)/('Monthly Data'!$F44/100000)</f>
        <v>0.6934863383191352</v>
      </c>
      <c r="AO45" s="24">
        <f>('Monthly Data'!AT44/31)/('Monthly Data'!$F44/100000)</f>
        <v>20.03810524932659</v>
      </c>
      <c r="AP45" s="24">
        <f>('Monthly Data'!AU44/31)/('Monthly Data'!$F44/100000)</f>
        <v>9.358415639211907</v>
      </c>
      <c r="AQ45" s="24">
        <f>('Monthly Data'!AV44/31)/('Monthly Data'!$F44/100000)</f>
        <v>7.905744256838141</v>
      </c>
      <c r="AR45" s="24">
        <f>('Monthly Data'!AW44/31)/('Monthly Data'!$F44/100000)</f>
        <v>0.5912883516194731</v>
      </c>
      <c r="AS45" s="24">
        <f>('Monthly Data'!AX44/31)/('Monthly Data'!$F44/100000)</f>
        <v>17.855448247669525</v>
      </c>
      <c r="AT45" s="24">
        <f>('Monthly Data'!AY44/30)/('Monthly Data'!$F44/100000)</f>
        <v>9.881571999698274</v>
      </c>
      <c r="AU45" s="24">
        <f>('Monthly Data'!AZ44/30)/('Monthly Data'!$F44/100000)</f>
        <v>7.5054688089311306</v>
      </c>
      <c r="AV45" s="24">
        <f>('Monthly Data'!BA44/30)/('Monthly Data'!$F44/100000)</f>
        <v>0.7015161801312515</v>
      </c>
      <c r="AW45" s="24">
        <f>('Monthly Data'!BB44/30)/('Monthly Data'!$F44/100000)</f>
        <v>18.088556988760658</v>
      </c>
      <c r="AX45" s="24">
        <f>('Monthly Data'!BC44/31)/('Monthly Data'!$F44/100000)</f>
        <v>8.48973275226478</v>
      </c>
      <c r="AY45" s="24">
        <f>('Monthly Data'!BD44/31)/('Monthly Data'!$F44/100000)</f>
        <v>5.255896458839762</v>
      </c>
      <c r="AZ45" s="24">
        <f>('Monthly Data'!BE44/31)/('Monthly Data'!$F44/100000)</f>
        <v>1.2336756965887772</v>
      </c>
      <c r="BA45" s="24">
        <f>('Monthly Data'!BF44/31)/('Monthly Data'!$F44/100000)</f>
        <v>14.979304907693319</v>
      </c>
    </row>
    <row r="46" spans="1:53" ht="15">
      <c r="A46" t="str">
        <f>'Monthly Data'!D45</f>
        <v>Enfield</v>
      </c>
      <c r="B46" s="24">
        <f>('Monthly Data'!G45/31)/('Monthly Data'!$F45/100000)</f>
        <v>3.843347751315858</v>
      </c>
      <c r="C46" s="24">
        <f>('Monthly Data'!H45/31)/('Monthly Data'!$F45/100000)</f>
        <v>2.801083954348846</v>
      </c>
      <c r="D46" s="24">
        <f>('Monthly Data'!I45/31)/('Monthly Data'!$F45/100000)</f>
        <v>0.4038772213247173</v>
      </c>
      <c r="E46" s="24">
        <f>('Monthly Data'!J45/31)/('Monthly Data'!$F45/100000)</f>
        <v>7.048308926989422</v>
      </c>
      <c r="F46" s="24">
        <f>('Monthly Data'!K45/30)/('Monthly Data'!$F45/100000)</f>
        <v>6.00430802369413</v>
      </c>
      <c r="G46" s="24">
        <f>('Monthly Data'!L45/30)/('Monthly Data'!$F45/100000)</f>
        <v>4.267635971997846</v>
      </c>
      <c r="H46" s="24">
        <f>('Monthly Data'!M45/30)/('Monthly Data'!$F45/100000)</f>
        <v>0.4038772213247173</v>
      </c>
      <c r="I46" s="24">
        <f>('Monthly Data'!N45/30)/('Monthly Data'!$F45/100000)</f>
        <v>10.675821217016694</v>
      </c>
      <c r="J46" s="24">
        <f>('Monthly Data'!O45/31)/('Monthly Data'!$F45/100000)</f>
        <v>3.7391213716191567</v>
      </c>
      <c r="K46" s="24">
        <f>('Monthly Data'!P45/31)/('Monthly Data'!$F45/100000)</f>
        <v>3.752149669081245</v>
      </c>
      <c r="L46" s="24">
        <f>('Monthly Data'!Q45/31)/('Monthly Data'!$F45/100000)</f>
        <v>0.4038772213247173</v>
      </c>
      <c r="M46" s="24">
        <f>('Monthly Data'!R45/31)/('Monthly Data'!$F45/100000)</f>
        <v>7.895148262025118</v>
      </c>
      <c r="N46" s="24">
        <f>('Monthly Data'!S45/31)/('Monthly Data'!$F45/100000)</f>
        <v>7.699723800093804</v>
      </c>
      <c r="O46" s="24">
        <f>('Monthly Data'!T45/31)/('Monthly Data'!$F45/100000)</f>
        <v>3.38735734014279</v>
      </c>
      <c r="P46" s="24">
        <f>('Monthly Data'!U45/31)/('Monthly Data'!$F45/100000)</f>
        <v>0.24753765177966544</v>
      </c>
      <c r="Q46" s="24">
        <f>('Monthly Data'!V45/31)/('Monthly Data'!$F45/100000)</f>
        <v>11.33461879201626</v>
      </c>
      <c r="R46" s="24">
        <f>('Monthly Data'!W45/28)/('Monthly Data'!$F45/100000)</f>
        <v>9.476690514654974</v>
      </c>
      <c r="S46" s="24">
        <f>('Monthly Data'!X45/28)/('Monthly Data'!$F45/100000)</f>
        <v>2.0049619201477036</v>
      </c>
      <c r="T46" s="24">
        <f>('Monthly Data'!Y45/28)/('Monthly Data'!$F45/100000)</f>
        <v>0</v>
      </c>
      <c r="U46" s="24">
        <f>('Monthly Data'!Z45/28)/('Monthly Data'!$F45/100000)</f>
        <v>11.481652434802676</v>
      </c>
      <c r="V46" s="24">
        <f>('Monthly Data'!AA45/31)/('Monthly Data'!$F45/100000)</f>
        <v>6.527177028505914</v>
      </c>
      <c r="W46" s="24">
        <f>('Monthly Data'!AB45/31)/('Monthly Data'!$F45/100000)</f>
        <v>1.9281880243889729</v>
      </c>
      <c r="X46" s="24">
        <f>('Monthly Data'!AC45/31)/('Monthly Data'!$F45/100000)</f>
        <v>0</v>
      </c>
      <c r="Y46" s="24">
        <f>('Monthly Data'!AD45/31)/('Monthly Data'!$F45/100000)</f>
        <v>8.455365052894887</v>
      </c>
      <c r="Z46" s="24">
        <f>('Monthly Data'!AE45/30)/('Monthly Data'!$F45/100000)</f>
        <v>5.654281098546042</v>
      </c>
      <c r="AA46" s="24">
        <f>('Monthly Data'!AF45/30)/('Monthly Data'!$F45/100000)</f>
        <v>1.3731825525040386</v>
      </c>
      <c r="AB46" s="24">
        <f>('Monthly Data'!AG45/30)/('Monthly Data'!$F45/100000)</f>
        <v>0.08077544426494346</v>
      </c>
      <c r="AC46" s="24">
        <f>('Monthly Data'!AH45/30)/('Monthly Data'!$F45/100000)</f>
        <v>7.1082390953150245</v>
      </c>
      <c r="AD46" s="24">
        <f>('Monthly Data'!AI45/31)/('Monthly Data'!$F45/100000)</f>
        <v>3.752149669081245</v>
      </c>
      <c r="AE46" s="24">
        <f>('Monthly Data'!AJ45/31)/('Monthly Data'!$F45/100000)</f>
        <v>1.589452290374694</v>
      </c>
      <c r="AF46" s="24">
        <f>('Monthly Data'!AK45/31)/('Monthly Data'!$F45/100000)</f>
        <v>0.4820470060972432</v>
      </c>
      <c r="AG46" s="24">
        <f>('Monthly Data'!AL45/31)/('Monthly Data'!$F45/100000)</f>
        <v>5.823648965553182</v>
      </c>
      <c r="AH46" s="24">
        <f>('Monthly Data'!AM45/30)/('Monthly Data'!$F45/100000)</f>
        <v>5.008077544426494</v>
      </c>
      <c r="AI46" s="24">
        <f>('Monthly Data'!AN45/30)/('Monthly Data'!$F45/100000)</f>
        <v>2.3021001615508885</v>
      </c>
      <c r="AJ46" s="24">
        <f>('Monthly Data'!AO45/30)/('Monthly Data'!$F45/100000)</f>
        <v>0.4038772213247173</v>
      </c>
      <c r="AK46" s="24">
        <f>('Monthly Data'!AP45/30)/('Monthly Data'!$F45/100000)</f>
        <v>7.714054927302101</v>
      </c>
      <c r="AL46" s="24">
        <f>('Monthly Data'!AQ45/31)/('Monthly Data'!$F45/100000)</f>
        <v>5.550054718849341</v>
      </c>
      <c r="AM46" s="24">
        <f>('Monthly Data'!AR45/31)/('Monthly Data'!$F45/100000)</f>
        <v>2.1105841888582</v>
      </c>
      <c r="AN46" s="24">
        <f>('Monthly Data'!AS45/31)/('Monthly Data'!$F45/100000)</f>
        <v>0.41690551878680493</v>
      </c>
      <c r="AO46" s="24">
        <f>('Monthly Data'!AT45/31)/('Monthly Data'!$F45/100000)</f>
        <v>8.077544426494345</v>
      </c>
      <c r="AP46" s="24">
        <f>('Monthly Data'!AU45/31)/('Monthly Data'!$F45/100000)</f>
        <v>6.709573192975142</v>
      </c>
      <c r="AQ46" s="24">
        <f>('Monthly Data'!AV45/31)/('Monthly Data'!$F45/100000)</f>
        <v>1.1074052842774504</v>
      </c>
      <c r="AR46" s="24">
        <f>('Monthly Data'!AW45/31)/('Monthly Data'!$F45/100000)</f>
        <v>0.9119808223461359</v>
      </c>
      <c r="AS46" s="24">
        <f>('Monthly Data'!AX45/31)/('Monthly Data'!$F45/100000)</f>
        <v>8.72895929959873</v>
      </c>
      <c r="AT46" s="24">
        <f>('Monthly Data'!AY45/30)/('Monthly Data'!$F45/100000)</f>
        <v>3.8502961766289716</v>
      </c>
      <c r="AU46" s="24">
        <f>('Monthly Data'!AZ45/30)/('Monthly Data'!$F45/100000)</f>
        <v>1.440495422724825</v>
      </c>
      <c r="AV46" s="24">
        <f>('Monthly Data'!BA45/30)/('Monthly Data'!$F45/100000)</f>
        <v>0.16155088852988692</v>
      </c>
      <c r="AW46" s="24">
        <f>('Monthly Data'!BB45/30)/('Monthly Data'!$F45/100000)</f>
        <v>5.4523424878836835</v>
      </c>
      <c r="AX46" s="24">
        <f>('Monthly Data'!BC45/31)/('Monthly Data'!$F45/100000)</f>
        <v>3.478555422377404</v>
      </c>
      <c r="AY46" s="24">
        <f>('Monthly Data'!BD45/31)/('Monthly Data'!$F45/100000)</f>
        <v>2.410235030486216</v>
      </c>
      <c r="AZ46" s="24">
        <f>('Monthly Data'!BE45/31)/('Monthly Data'!$F45/100000)</f>
        <v>0.41690551878680493</v>
      </c>
      <c r="BA46" s="24">
        <f>('Monthly Data'!BF45/31)/('Monthly Data'!$F45/100000)</f>
        <v>6.305695971650425</v>
      </c>
    </row>
    <row r="47" spans="1:53" ht="15">
      <c r="A47" t="str">
        <f>'Monthly Data'!D46</f>
        <v>Essex</v>
      </c>
      <c r="B47" s="24">
        <f>('Monthly Data'!G46/31)/('Monthly Data'!$F46/100000)</f>
        <v>8.58774878099417</v>
      </c>
      <c r="C47" s="24">
        <f>('Monthly Data'!H46/31)/('Monthly Data'!$F46/100000)</f>
        <v>6.449929581021103</v>
      </c>
      <c r="D47" s="24">
        <f>('Monthly Data'!I46/31)/('Monthly Data'!$F46/100000)</f>
        <v>0.6031904566853141</v>
      </c>
      <c r="E47" s="24">
        <f>('Monthly Data'!J46/31)/('Monthly Data'!$F46/100000)</f>
        <v>15.64086881870059</v>
      </c>
      <c r="F47" s="24">
        <f>('Monthly Data'!K46/30)/('Monthly Data'!$F46/100000)</f>
        <v>8.731953383197078</v>
      </c>
      <c r="G47" s="24">
        <f>('Monthly Data'!L46/30)/('Monthly Data'!$F46/100000)</f>
        <v>6.969327999072304</v>
      </c>
      <c r="H47" s="24">
        <f>('Monthly Data'!M46/30)/('Monthly Data'!$F46/100000)</f>
        <v>0.7827448251869891</v>
      </c>
      <c r="I47" s="24">
        <f>('Monthly Data'!N46/30)/('Monthly Data'!$F46/100000)</f>
        <v>16.48402620745637</v>
      </c>
      <c r="J47" s="24">
        <f>('Monthly Data'!O46/31)/('Monthly Data'!$F46/100000)</f>
        <v>7.2382854802237695</v>
      </c>
      <c r="K47" s="24">
        <f>('Monthly Data'!P46/31)/('Monthly Data'!$F46/100000)</f>
        <v>5.944932919610143</v>
      </c>
      <c r="L47" s="24">
        <f>('Monthly Data'!Q46/31)/('Monthly Data'!$F46/100000)</f>
        <v>0.7911614362105052</v>
      </c>
      <c r="M47" s="24">
        <f>('Monthly Data'!R46/31)/('Monthly Data'!$F46/100000)</f>
        <v>13.974379836044418</v>
      </c>
      <c r="N47" s="24">
        <f>('Monthly Data'!S46/31)/('Monthly Data'!$F46/100000)</f>
        <v>7.201813499121868</v>
      </c>
      <c r="O47" s="24">
        <f>('Monthly Data'!T46/31)/('Monthly Data'!$F46/100000)</f>
        <v>5.908460938508241</v>
      </c>
      <c r="P47" s="24">
        <f>('Monthly Data'!U46/31)/('Monthly Data'!$F46/100000)</f>
        <v>0.7266340850302158</v>
      </c>
      <c r="Q47" s="24">
        <f>('Monthly Data'!V46/31)/('Monthly Data'!$F46/100000)</f>
        <v>13.836908522660323</v>
      </c>
      <c r="R47" s="24">
        <f>('Monthly Data'!W46/28)/('Monthly Data'!$F46/100000)</f>
        <v>6.584996148398479</v>
      </c>
      <c r="S47" s="24">
        <f>('Monthly Data'!X46/28)/('Monthly Data'!$F46/100000)</f>
        <v>5.982406878214846</v>
      </c>
      <c r="T47" s="24">
        <f>('Monthly Data'!Y46/28)/('Monthly Data'!$F46/100000)</f>
        <v>0.5311482742340283</v>
      </c>
      <c r="U47" s="24">
        <f>('Monthly Data'!Z46/28)/('Monthly Data'!$F46/100000)</f>
        <v>13.098551300847353</v>
      </c>
      <c r="V47" s="24">
        <f>('Monthly Data'!AA46/31)/('Monthly Data'!$F46/100000)</f>
        <v>5.678406903865469</v>
      </c>
      <c r="W47" s="24">
        <f>('Monthly Data'!AB46/31)/('Monthly Data'!$F46/100000)</f>
        <v>5.785017310163338</v>
      </c>
      <c r="X47" s="24">
        <f>('Monthly Data'!AC46/31)/('Monthly Data'!$F46/100000)</f>
        <v>0.6059959936931528</v>
      </c>
      <c r="Y47" s="24">
        <f>('Monthly Data'!AD46/31)/('Monthly Data'!$F46/100000)</f>
        <v>12.069420207721961</v>
      </c>
      <c r="Z47" s="24">
        <f>('Monthly Data'!AE46/30)/('Monthly Data'!$F46/100000)</f>
        <v>5.04435554009393</v>
      </c>
      <c r="AA47" s="24">
        <f>('Monthly Data'!AF46/30)/('Monthly Data'!$F46/100000)</f>
        <v>4.380471966139039</v>
      </c>
      <c r="AB47" s="24">
        <f>('Monthly Data'!AG46/30)/('Monthly Data'!$F46/100000)</f>
        <v>0.42906012639879404</v>
      </c>
      <c r="AC47" s="24">
        <f>('Monthly Data'!AH46/30)/('Monthly Data'!$F46/100000)</f>
        <v>9.853887632631762</v>
      </c>
      <c r="AD47" s="24">
        <f>('Monthly Data'!AI46/31)/('Monthly Data'!$F46/100000)</f>
        <v>5.540935590481374</v>
      </c>
      <c r="AE47" s="24">
        <f>('Monthly Data'!AJ46/31)/('Monthly Data'!$F46/100000)</f>
        <v>4.688052340098419</v>
      </c>
      <c r="AF47" s="24">
        <f>('Monthly Data'!AK46/31)/('Monthly Data'!$F46/100000)</f>
        <v>0.46010806928554193</v>
      </c>
      <c r="AG47" s="24">
        <f>('Monthly Data'!AL46/31)/('Monthly Data'!$F46/100000)</f>
        <v>10.689095999865335</v>
      </c>
      <c r="AH47" s="24">
        <f>('Monthly Data'!AM46/30)/('Monthly Data'!$F46/100000)</f>
        <v>5.01246593610483</v>
      </c>
      <c r="AI47" s="24">
        <f>('Monthly Data'!AN46/30)/('Monthly Data'!$F46/100000)</f>
        <v>3.0816953673102567</v>
      </c>
      <c r="AJ47" s="24">
        <f>('Monthly Data'!AO46/30)/('Monthly Data'!$F46/100000)</f>
        <v>0.287006435901896</v>
      </c>
      <c r="AK47" s="24">
        <f>('Monthly Data'!AP46/30)/('Monthly Data'!$F46/100000)</f>
        <v>8.381167739316982</v>
      </c>
      <c r="AL47" s="24">
        <f>('Monthly Data'!AQ46/31)/('Monthly Data'!$F46/100000)</f>
        <v>6.49762371015436</v>
      </c>
      <c r="AM47" s="24">
        <f>('Monthly Data'!AR46/31)/('Monthly Data'!$F46/100000)</f>
        <v>3.770641738535173</v>
      </c>
      <c r="AN47" s="24">
        <f>('Monthly Data'!AS46/31)/('Monthly Data'!$F46/100000)</f>
        <v>0.3142201448779311</v>
      </c>
      <c r="AO47" s="24">
        <f>('Monthly Data'!AT46/31)/('Monthly Data'!$F46/100000)</f>
        <v>10.582485593567466</v>
      </c>
      <c r="AP47" s="24">
        <f>('Monthly Data'!AU46/31)/('Monthly Data'!$F46/100000)</f>
        <v>7.11203631487103</v>
      </c>
      <c r="AQ47" s="24">
        <f>('Monthly Data'!AV46/31)/('Monthly Data'!$F46/100000)</f>
        <v>4.659996970020032</v>
      </c>
      <c r="AR47" s="24">
        <f>('Monthly Data'!AW46/31)/('Monthly Data'!$F46/100000)</f>
        <v>0.3338589039328018</v>
      </c>
      <c r="AS47" s="24">
        <f>('Monthly Data'!AX46/31)/('Monthly Data'!$F46/100000)</f>
        <v>12.105892188823862</v>
      </c>
      <c r="AT47" s="24">
        <f>('Monthly Data'!AY46/30)/('Monthly Data'!$F46/100000)</f>
        <v>7.082391140488202</v>
      </c>
      <c r="AU47" s="24">
        <f>('Monthly Data'!AZ46/30)/('Monthly Data'!$F46/100000)</f>
        <v>3.3802980228445527</v>
      </c>
      <c r="AV47" s="24">
        <f>('Monthly Data'!BA46/30)/('Monthly Data'!$F46/100000)</f>
        <v>0.20873195338319708</v>
      </c>
      <c r="AW47" s="24">
        <f>('Monthly Data'!BB46/30)/('Monthly Data'!$F46/100000)</f>
        <v>10.671421116715951</v>
      </c>
      <c r="AX47" s="24">
        <f>('Monthly Data'!BC46/31)/('Monthly Data'!$F46/100000)</f>
        <v>6.921259798338</v>
      </c>
      <c r="AY47" s="24">
        <f>('Monthly Data'!BD46/31)/('Monthly Data'!$F46/100000)</f>
        <v>3.262839540116374</v>
      </c>
      <c r="AZ47" s="24">
        <f>('Monthly Data'!BE46/31)/('Monthly Data'!$F46/100000)</f>
        <v>0.3226367559014471</v>
      </c>
      <c r="BA47" s="24">
        <f>('Monthly Data'!BF46/31)/('Monthly Data'!$F46/100000)</f>
        <v>10.506736094355821</v>
      </c>
    </row>
    <row r="48" spans="1:53" ht="15">
      <c r="A48" t="str">
        <f>'Monthly Data'!D47</f>
        <v>Gateshead</v>
      </c>
      <c r="B48" s="24">
        <f>('Monthly Data'!G47/31)/('Monthly Data'!$F47/100000)</f>
        <v>5.389651868412647</v>
      </c>
      <c r="C48" s="24">
        <f>('Monthly Data'!H47/31)/('Monthly Data'!$F47/100000)</f>
        <v>4.89061002874481</v>
      </c>
      <c r="D48" s="24">
        <f>('Monthly Data'!I47/31)/('Monthly Data'!$F47/100000)</f>
        <v>0</v>
      </c>
      <c r="E48" s="24">
        <f>('Monthly Data'!J47/31)/('Monthly Data'!$F47/100000)</f>
        <v>10.280261897157457</v>
      </c>
      <c r="F48" s="24">
        <f>('Monthly Data'!K47/30)/('Monthly Data'!$F47/100000)</f>
        <v>6.29125412541254</v>
      </c>
      <c r="G48" s="24">
        <f>('Monthly Data'!L47/30)/('Monthly Data'!$F47/100000)</f>
        <v>6.415016501650165</v>
      </c>
      <c r="H48" s="24">
        <f>('Monthly Data'!M47/30)/('Monthly Data'!$F47/100000)</f>
        <v>0.33003300330033003</v>
      </c>
      <c r="I48" s="24">
        <f>('Monthly Data'!N47/30)/('Monthly Data'!$F47/100000)</f>
        <v>13.036303630363035</v>
      </c>
      <c r="J48" s="24">
        <f>('Monthly Data'!O47/31)/('Monthly Data'!$F47/100000)</f>
        <v>4.61114659853082</v>
      </c>
      <c r="K48" s="24">
        <f>('Monthly Data'!P47/31)/('Monthly Data'!$F47/100000)</f>
        <v>8.02459278185883</v>
      </c>
      <c r="L48" s="24">
        <f>('Monthly Data'!Q47/31)/('Monthly Data'!$F47/100000)</f>
        <v>1.2376237623762376</v>
      </c>
      <c r="M48" s="24">
        <f>('Monthly Data'!R47/31)/('Monthly Data'!$F47/100000)</f>
        <v>13.873363142765887</v>
      </c>
      <c r="N48" s="24">
        <f>('Monthly Data'!S47/31)/('Monthly Data'!$F47/100000)</f>
        <v>3.9524113701692745</v>
      </c>
      <c r="O48" s="24">
        <f>('Monthly Data'!T47/31)/('Monthly Data'!$F47/100000)</f>
        <v>6.527467262855318</v>
      </c>
      <c r="P48" s="24">
        <f>('Monthly Data'!U47/31)/('Monthly Data'!$F47/100000)</f>
        <v>0.3193867773874161</v>
      </c>
      <c r="Q48" s="24">
        <f>('Monthly Data'!V47/31)/('Monthly Data'!$F47/100000)</f>
        <v>10.799265410412008</v>
      </c>
      <c r="R48" s="24">
        <f>('Monthly Data'!W47/28)/('Monthly Data'!$F47/100000)</f>
        <v>6.188118811881187</v>
      </c>
      <c r="S48" s="24">
        <f>('Monthly Data'!X47/28)/('Monthly Data'!$F47/100000)</f>
        <v>4.132779349363508</v>
      </c>
      <c r="T48" s="24">
        <f>('Monthly Data'!Y47/28)/('Monthly Data'!$F47/100000)</f>
        <v>0</v>
      </c>
      <c r="U48" s="24">
        <f>('Monthly Data'!Z47/28)/('Monthly Data'!$F47/100000)</f>
        <v>10.320898161244694</v>
      </c>
      <c r="V48" s="24">
        <f>('Monthly Data'!AA47/31)/('Monthly Data'!$F47/100000)</f>
        <v>4.191951453209837</v>
      </c>
      <c r="W48" s="24">
        <f>('Monthly Data'!AB47/31)/('Monthly Data'!$F47/100000)</f>
        <v>5.369690194825934</v>
      </c>
      <c r="X48" s="24">
        <f>('Monthly Data'!AC47/31)/('Monthly Data'!$F47/100000)</f>
        <v>0</v>
      </c>
      <c r="Y48" s="24">
        <f>('Monthly Data'!AD47/31)/('Monthly Data'!$F47/100000)</f>
        <v>9.56164164803577</v>
      </c>
      <c r="Z48" s="24">
        <f>('Monthly Data'!AE47/30)/('Monthly Data'!$F47/100000)</f>
        <v>5.4661716171617165</v>
      </c>
      <c r="AA48" s="24">
        <f>('Monthly Data'!AF47/30)/('Monthly Data'!$F47/100000)</f>
        <v>3.9397689768976893</v>
      </c>
      <c r="AB48" s="24">
        <f>('Monthly Data'!AG47/30)/('Monthly Data'!$F47/100000)</f>
        <v>0</v>
      </c>
      <c r="AC48" s="24">
        <f>('Monthly Data'!AH47/30)/('Monthly Data'!$F47/100000)</f>
        <v>9.405940594059405</v>
      </c>
      <c r="AD48" s="24">
        <f>('Monthly Data'!AI47/31)/('Monthly Data'!$F47/100000)</f>
        <v>5.62919195145321</v>
      </c>
      <c r="AE48" s="24">
        <f>('Monthly Data'!AJ47/31)/('Monthly Data'!$F47/100000)</f>
        <v>4.171989779623123</v>
      </c>
      <c r="AF48" s="24">
        <f>('Monthly Data'!AK47/31)/('Monthly Data'!$F47/100000)</f>
        <v>0</v>
      </c>
      <c r="AG48" s="24">
        <f>('Monthly Data'!AL47/31)/('Monthly Data'!$F47/100000)</f>
        <v>9.801181731076332</v>
      </c>
      <c r="AH48" s="24">
        <f>('Monthly Data'!AM47/30)/('Monthly Data'!$F47/100000)</f>
        <v>3.238448844884488</v>
      </c>
      <c r="AI48" s="24">
        <f>('Monthly Data'!AN47/30)/('Monthly Data'!$F47/100000)</f>
        <v>5.61056105610561</v>
      </c>
      <c r="AJ48" s="24">
        <f>('Monthly Data'!AO47/30)/('Monthly Data'!$F47/100000)</f>
        <v>0</v>
      </c>
      <c r="AK48" s="24">
        <f>('Monthly Data'!AP47/30)/('Monthly Data'!$F47/100000)</f>
        <v>8.849009900990099</v>
      </c>
      <c r="AL48" s="24">
        <f>('Monthly Data'!AQ47/31)/('Monthly Data'!$F47/100000)</f>
        <v>3.7927179814755667</v>
      </c>
      <c r="AM48" s="24">
        <f>('Monthly Data'!AR47/31)/('Monthly Data'!$F47/100000)</f>
        <v>3.9524113701692745</v>
      </c>
      <c r="AN48" s="24">
        <f>('Monthly Data'!AS47/31)/('Monthly Data'!$F47/100000)</f>
        <v>0</v>
      </c>
      <c r="AO48" s="24">
        <f>('Monthly Data'!AT47/31)/('Monthly Data'!$F47/100000)</f>
        <v>7.745129351644841</v>
      </c>
      <c r="AP48" s="24">
        <f>('Monthly Data'!AU47/31)/('Monthly Data'!$F47/100000)</f>
        <v>3.2936761418077287</v>
      </c>
      <c r="AQ48" s="24">
        <f>('Monthly Data'!AV47/31)/('Monthly Data'!$F47/100000)</f>
        <v>3.8326413286489935</v>
      </c>
      <c r="AR48" s="24">
        <f>('Monthly Data'!AW47/31)/('Monthly Data'!$F47/100000)</f>
        <v>0</v>
      </c>
      <c r="AS48" s="24">
        <f>('Monthly Data'!AX47/31)/('Monthly Data'!$F47/100000)</f>
        <v>7.126317470456723</v>
      </c>
      <c r="AT48" s="24">
        <f>('Monthly Data'!AY47/30)/('Monthly Data'!$F47/100000)</f>
        <v>5.58993399339934</v>
      </c>
      <c r="AU48" s="24">
        <f>('Monthly Data'!AZ47/30)/('Monthly Data'!$F47/100000)</f>
        <v>1.2995049504950495</v>
      </c>
      <c r="AV48" s="24">
        <f>('Monthly Data'!BA47/30)/('Monthly Data'!$F47/100000)</f>
        <v>0</v>
      </c>
      <c r="AW48" s="24">
        <f>('Monthly Data'!BB47/30)/('Monthly Data'!$F47/100000)</f>
        <v>6.889438943894389</v>
      </c>
      <c r="AX48" s="24">
        <f>('Monthly Data'!BC47/31)/('Monthly Data'!$F47/100000)</f>
        <v>2.315554136058767</v>
      </c>
      <c r="AY48" s="24">
        <f>('Monthly Data'!BD47/31)/('Monthly Data'!$F47/100000)</f>
        <v>0.6387735547748322</v>
      </c>
      <c r="AZ48" s="24">
        <f>('Monthly Data'!BE47/31)/('Monthly Data'!$F47/100000)</f>
        <v>0</v>
      </c>
      <c r="BA48" s="24">
        <f>('Monthly Data'!BF47/31)/('Monthly Data'!$F47/100000)</f>
        <v>2.9543276908335994</v>
      </c>
    </row>
    <row r="49" spans="1:53" ht="15">
      <c r="A49" t="str">
        <f>'Monthly Data'!D48</f>
        <v>Gloucestershire</v>
      </c>
      <c r="B49" s="24">
        <f>('Monthly Data'!G48/31)/('Monthly Data'!$F48/100000)</f>
        <v>11.129291984831957</v>
      </c>
      <c r="C49" s="24">
        <f>('Monthly Data'!H48/31)/('Monthly Data'!$F48/100000)</f>
        <v>2.3310477377798553</v>
      </c>
      <c r="D49" s="24">
        <f>('Monthly Data'!I48/31)/('Monthly Data'!$F48/100000)</f>
        <v>0.15583606046439147</v>
      </c>
      <c r="E49" s="24">
        <f>('Monthly Data'!J48/31)/('Monthly Data'!$F48/100000)</f>
        <v>13.616175783076203</v>
      </c>
      <c r="F49" s="24">
        <f>('Monthly Data'!K48/30)/('Monthly Data'!$F48/100000)</f>
        <v>14.46591519055287</v>
      </c>
      <c r="G49" s="24">
        <f>('Monthly Data'!L48/30)/('Monthly Data'!$F48/100000)</f>
        <v>2.569779924852389</v>
      </c>
      <c r="H49" s="24">
        <f>('Monthly Data'!M48/30)/('Monthly Data'!$F48/100000)</f>
        <v>0.1878690284487386</v>
      </c>
      <c r="I49" s="24">
        <f>('Monthly Data'!N48/30)/('Monthly Data'!$F48/100000)</f>
        <v>17.223564143854</v>
      </c>
      <c r="J49" s="24">
        <f>('Monthly Data'!O48/31)/('Monthly Data'!$F48/100000)</f>
        <v>18.635395563866812</v>
      </c>
      <c r="K49" s="24">
        <f>('Monthly Data'!P48/31)/('Monthly Data'!$F48/100000)</f>
        <v>1.7077034959222899</v>
      </c>
      <c r="L49" s="24">
        <f>('Monthly Data'!Q48/31)/('Monthly Data'!$F48/100000)</f>
        <v>0.09090436860422835</v>
      </c>
      <c r="M49" s="24">
        <f>('Monthly Data'!R48/31)/('Monthly Data'!$F48/100000)</f>
        <v>20.43400342839333</v>
      </c>
      <c r="N49" s="24">
        <f>('Monthly Data'!S48/31)/('Monthly Data'!$F48/100000)</f>
        <v>10.096878084255364</v>
      </c>
      <c r="O49" s="24">
        <f>('Monthly Data'!T48/31)/('Monthly Data'!$F48/100000)</f>
        <v>2.4154589371980677</v>
      </c>
      <c r="P49" s="24">
        <f>('Monthly Data'!U48/31)/('Monthly Data'!$F48/100000)</f>
        <v>0.09090436860422835</v>
      </c>
      <c r="Q49" s="24">
        <f>('Monthly Data'!V48/31)/('Monthly Data'!$F48/100000)</f>
        <v>12.60324139005766</v>
      </c>
      <c r="R49" s="24">
        <f>('Monthly Data'!W48/28)/('Monthly Data'!$F48/100000)</f>
        <v>15.614216701173223</v>
      </c>
      <c r="S49" s="24">
        <f>('Monthly Data'!X48/28)/('Monthly Data'!$F48/100000)</f>
        <v>1.96256038647343</v>
      </c>
      <c r="T49" s="24">
        <f>('Monthly Data'!Y48/28)/('Monthly Data'!$F48/100000)</f>
        <v>0.13658845180584311</v>
      </c>
      <c r="U49" s="24">
        <f>('Monthly Data'!Z48/28)/('Monthly Data'!$F48/100000)</f>
        <v>17.713365539452496</v>
      </c>
      <c r="V49" s="24">
        <f>('Monthly Data'!AA48/31)/('Monthly Data'!$F48/100000)</f>
        <v>5.785413744740533</v>
      </c>
      <c r="W49" s="24">
        <f>('Monthly Data'!AB48/31)/('Monthly Data'!$F48/100000)</f>
        <v>7.187938288920057</v>
      </c>
      <c r="X49" s="24">
        <f>('Monthly Data'!AC48/31)/('Monthly Data'!$F48/100000)</f>
        <v>0.16232922965040777</v>
      </c>
      <c r="Y49" s="24">
        <f>('Monthly Data'!AD48/31)/('Monthly Data'!$F48/100000)</f>
        <v>13.135681263310998</v>
      </c>
      <c r="Z49" s="24">
        <f>('Monthly Data'!AE48/30)/('Monthly Data'!$F48/100000)</f>
        <v>5.676328502415458</v>
      </c>
      <c r="AA49" s="24">
        <f>('Monthly Data'!AF48/30)/('Monthly Data'!$F48/100000)</f>
        <v>6.5485775630703165</v>
      </c>
      <c r="AB49" s="24">
        <f>('Monthly Data'!AG48/30)/('Monthly Data'!$F48/100000)</f>
        <v>0.39586688137412773</v>
      </c>
      <c r="AC49" s="24">
        <f>('Monthly Data'!AH48/30)/('Monthly Data'!$F48/100000)</f>
        <v>12.620772946859905</v>
      </c>
      <c r="AD49" s="24">
        <f>('Monthly Data'!AI48/31)/('Monthly Data'!$F48/100000)</f>
        <v>5.376344086021506</v>
      </c>
      <c r="AE49" s="24">
        <f>('Monthly Data'!AJ48/31)/('Monthly Data'!$F48/100000)</f>
        <v>5.012726611604592</v>
      </c>
      <c r="AF49" s="24">
        <f>('Monthly Data'!AK48/31)/('Monthly Data'!$F48/100000)</f>
        <v>1.188249961040985</v>
      </c>
      <c r="AG49" s="24">
        <f>('Monthly Data'!AL48/31)/('Monthly Data'!$F48/100000)</f>
        <v>11.577320658667082</v>
      </c>
      <c r="AH49" s="24">
        <f>('Monthly Data'!AM48/30)/('Monthly Data'!$F48/100000)</f>
        <v>4.26731078904992</v>
      </c>
      <c r="AI49" s="24">
        <f>('Monthly Data'!AN48/30)/('Monthly Data'!$F48/100000)</f>
        <v>4.0928609769189475</v>
      </c>
      <c r="AJ49" s="24">
        <f>('Monthly Data'!AO48/30)/('Monthly Data'!$F48/100000)</f>
        <v>1.650563607085346</v>
      </c>
      <c r="AK49" s="24">
        <f>('Monthly Data'!AP48/30)/('Monthly Data'!$F48/100000)</f>
        <v>10.010735373054214</v>
      </c>
      <c r="AL49" s="24">
        <f>('Monthly Data'!AQ48/31)/('Monthly Data'!$F48/100000)</f>
        <v>7.3048153342683495</v>
      </c>
      <c r="AM49" s="24">
        <f>('Monthly Data'!AR48/31)/('Monthly Data'!$F48/100000)</f>
        <v>5.382837255207522</v>
      </c>
      <c r="AN49" s="24">
        <f>('Monthly Data'!AS48/31)/('Monthly Data'!$F48/100000)</f>
        <v>1.6557581424341594</v>
      </c>
      <c r="AO49" s="24">
        <f>('Monthly Data'!AT48/31)/('Monthly Data'!$F48/100000)</f>
        <v>14.343410731910032</v>
      </c>
      <c r="AP49" s="24">
        <f>('Monthly Data'!AU48/31)/('Monthly Data'!$F48/100000)</f>
        <v>3.6686405900992156</v>
      </c>
      <c r="AQ49" s="24">
        <f>('Monthly Data'!AV48/31)/('Monthly Data'!$F48/100000)</f>
        <v>5.2659602098592275</v>
      </c>
      <c r="AR49" s="24">
        <f>('Monthly Data'!AW48/31)/('Monthly Data'!$F48/100000)</f>
        <v>1.5713469430159472</v>
      </c>
      <c r="AS49" s="24">
        <f>('Monthly Data'!AX48/31)/('Monthly Data'!$F48/100000)</f>
        <v>10.505947742974392</v>
      </c>
      <c r="AT49" s="24">
        <f>('Monthly Data'!AY48/30)/('Monthly Data'!$F48/100000)</f>
        <v>4.146537842190017</v>
      </c>
      <c r="AU49" s="24">
        <f>('Monthly Data'!AZ48/30)/('Monthly Data'!$F48/100000)</f>
        <v>4.24718196457327</v>
      </c>
      <c r="AV49" s="24">
        <f>('Monthly Data'!BA48/30)/('Monthly Data'!$F48/100000)</f>
        <v>0.9259259259259258</v>
      </c>
      <c r="AW49" s="24">
        <f>('Monthly Data'!BB48/30)/('Monthly Data'!$F48/100000)</f>
        <v>9.31964573268921</v>
      </c>
      <c r="AX49" s="24">
        <f>('Monthly Data'!BC48/31)/('Monthly Data'!$F48/100000)</f>
        <v>4.2270531400966185</v>
      </c>
      <c r="AY49" s="24">
        <f>('Monthly Data'!BD48/31)/('Monthly Data'!$F48/100000)</f>
        <v>3.681626928471248</v>
      </c>
      <c r="AZ49" s="24">
        <f>('Monthly Data'!BE48/31)/('Monthly Data'!$F48/100000)</f>
        <v>1.129811438366838</v>
      </c>
      <c r="BA49" s="24">
        <f>('Monthly Data'!BF48/31)/('Monthly Data'!$F48/100000)</f>
        <v>9.038491506934704</v>
      </c>
    </row>
    <row r="50" spans="1:53" ht="15">
      <c r="A50" t="str">
        <f>'Monthly Data'!D49</f>
        <v>Greenwich</v>
      </c>
      <c r="B50" s="24">
        <f>('Monthly Data'!G49/31)/('Monthly Data'!$F49/100000)</f>
        <v>5.649717514124293</v>
      </c>
      <c r="C50" s="24">
        <f>('Monthly Data'!H49/31)/('Monthly Data'!$F49/100000)</f>
        <v>7.183646194034384</v>
      </c>
      <c r="D50" s="24">
        <f>('Monthly Data'!I49/31)/('Monthly Data'!$F49/100000)</f>
        <v>0.4708097928436911</v>
      </c>
      <c r="E50" s="24">
        <f>('Monthly Data'!J49/31)/('Monthly Data'!$F49/100000)</f>
        <v>13.304173501002369</v>
      </c>
      <c r="F50" s="24">
        <f>('Monthly Data'!K49/30)/('Monthly Data'!$F49/100000)</f>
        <v>6.010671688637791</v>
      </c>
      <c r="G50" s="24">
        <f>('Monthly Data'!L49/30)/('Monthly Data'!$F49/100000)</f>
        <v>3.3427495291902067</v>
      </c>
      <c r="H50" s="24">
        <f>('Monthly Data'!M49/30)/('Monthly Data'!$F49/100000)</f>
        <v>0</v>
      </c>
      <c r="I50" s="24">
        <f>('Monthly Data'!N49/30)/('Monthly Data'!$F49/100000)</f>
        <v>9.353421217827997</v>
      </c>
      <c r="J50" s="24">
        <f>('Monthly Data'!O49/31)/('Monthly Data'!$F49/100000)</f>
        <v>4.176538484903712</v>
      </c>
      <c r="K50" s="24">
        <f>('Monthly Data'!P49/31)/('Monthly Data'!$F49/100000)</f>
        <v>3.5082923273191176</v>
      </c>
      <c r="L50" s="24">
        <f>('Monthly Data'!Q49/31)/('Monthly Data'!$F49/100000)</f>
        <v>0</v>
      </c>
      <c r="M50" s="24">
        <f>('Monthly Data'!R49/31)/('Monthly Data'!$F49/100000)</f>
        <v>7.68483081222283</v>
      </c>
      <c r="N50" s="24">
        <f>('Monthly Data'!S49/31)/('Monthly Data'!$F49/100000)</f>
        <v>2.9007958204240323</v>
      </c>
      <c r="O50" s="24">
        <f>('Monthly Data'!T49/31)/('Monthly Data'!$F49/100000)</f>
        <v>1.6858028066338617</v>
      </c>
      <c r="P50" s="24">
        <f>('Monthly Data'!U49/31)/('Monthly Data'!$F49/100000)</f>
        <v>0</v>
      </c>
      <c r="Q50" s="24">
        <f>('Monthly Data'!V49/31)/('Monthly Data'!$F49/100000)</f>
        <v>4.586598627057894</v>
      </c>
      <c r="R50" s="24">
        <f>('Monthly Data'!W49/28)/('Monthly Data'!$F49/100000)</f>
        <v>1.0256927629808985</v>
      </c>
      <c r="S50" s="24">
        <f>('Monthly Data'!X49/28)/('Monthly Data'!$F49/100000)</f>
        <v>2.707156308851224</v>
      </c>
      <c r="T50" s="24">
        <f>('Monthly Data'!Y49/28)/('Monthly Data'!$F49/100000)</f>
        <v>0</v>
      </c>
      <c r="U50" s="24">
        <f>('Monthly Data'!Z49/28)/('Monthly Data'!$F49/100000)</f>
        <v>3.732849071832123</v>
      </c>
      <c r="V50" s="24">
        <f>('Monthly Data'!AA49/31)/('Monthly Data'!$F49/100000)</f>
        <v>1.9743636474090271</v>
      </c>
      <c r="W50" s="24">
        <f>('Monthly Data'!AB49/31)/('Monthly Data'!$F49/100000)</f>
        <v>1.4731790292205817</v>
      </c>
      <c r="X50" s="24">
        <f>('Monthly Data'!AC49/31)/('Monthly Data'!$F49/100000)</f>
        <v>0</v>
      </c>
      <c r="Y50" s="24">
        <f>('Monthly Data'!AD49/31)/('Monthly Data'!$F49/100000)</f>
        <v>3.447542676629609</v>
      </c>
      <c r="Z50" s="24">
        <f>('Monthly Data'!AE49/30)/('Monthly Data'!$F49/100000)</f>
        <v>2.542372881355932</v>
      </c>
      <c r="AA50" s="24">
        <f>('Monthly Data'!AF49/30)/('Monthly Data'!$F49/100000)</f>
        <v>2.840552416823603</v>
      </c>
      <c r="AB50" s="24">
        <f>('Monthly Data'!AG49/30)/('Monthly Data'!$F49/100000)</f>
        <v>0.20401757689893282</v>
      </c>
      <c r="AC50" s="24">
        <f>('Monthly Data'!AH49/30)/('Monthly Data'!$F49/100000)</f>
        <v>5.586942875078468</v>
      </c>
      <c r="AD50" s="24">
        <f>('Monthly Data'!AI49/31)/('Monthly Data'!$F49/100000)</f>
        <v>2.7944839317173926</v>
      </c>
      <c r="AE50" s="24">
        <f>('Monthly Data'!AJ49/31)/('Monthly Data'!$F49/100000)</f>
        <v>1.3516797278415649</v>
      </c>
      <c r="AF50" s="24">
        <f>('Monthly Data'!AK49/31)/('Monthly Data'!$F49/100000)</f>
        <v>0.030374825344754264</v>
      </c>
      <c r="AG50" s="24">
        <f>('Monthly Data'!AL49/31)/('Monthly Data'!$F49/100000)</f>
        <v>4.176538484903712</v>
      </c>
      <c r="AH50" s="24">
        <f>('Monthly Data'!AM49/30)/('Monthly Data'!$F49/100000)</f>
        <v>1.820464532328939</v>
      </c>
      <c r="AI50" s="24">
        <f>('Monthly Data'!AN49/30)/('Monthly Data'!$F49/100000)</f>
        <v>1.8989328311362208</v>
      </c>
      <c r="AJ50" s="24">
        <f>('Monthly Data'!AO49/30)/('Monthly Data'!$F49/100000)</f>
        <v>0</v>
      </c>
      <c r="AK50" s="24">
        <f>('Monthly Data'!AP49/30)/('Monthly Data'!$F49/100000)</f>
        <v>3.71939736346516</v>
      </c>
      <c r="AL50" s="24">
        <f>('Monthly Data'!AQ49/31)/('Monthly Data'!$F49/100000)</f>
        <v>4.3587874369722375</v>
      </c>
      <c r="AM50" s="24">
        <f>('Monthly Data'!AR49/31)/('Monthly Data'!$F49/100000)</f>
        <v>2.885608407751655</v>
      </c>
      <c r="AN50" s="24">
        <f>('Monthly Data'!AS49/31)/('Monthly Data'!$F49/100000)</f>
        <v>0</v>
      </c>
      <c r="AO50" s="24">
        <f>('Monthly Data'!AT49/31)/('Monthly Data'!$F49/100000)</f>
        <v>7.2443958447238925</v>
      </c>
      <c r="AP50" s="24">
        <f>('Monthly Data'!AU49/31)/('Monthly Data'!$F49/100000)</f>
        <v>3.1286070105096897</v>
      </c>
      <c r="AQ50" s="24">
        <f>('Monthly Data'!AV49/31)/('Monthly Data'!$F49/100000)</f>
        <v>5.680092339469048</v>
      </c>
      <c r="AR50" s="24">
        <f>('Monthly Data'!AW49/31)/('Monthly Data'!$F49/100000)</f>
        <v>0.0455622380171314</v>
      </c>
      <c r="AS50" s="24">
        <f>('Monthly Data'!AX49/31)/('Monthly Data'!$F49/100000)</f>
        <v>8.854261587995868</v>
      </c>
      <c r="AT50" s="24">
        <f>('Monthly Data'!AY49/30)/('Monthly Data'!$F49/100000)</f>
        <v>4.62962962962963</v>
      </c>
      <c r="AU50" s="24">
        <f>('Monthly Data'!AZ49/30)/('Monthly Data'!$F49/100000)</f>
        <v>4.959196484620213</v>
      </c>
      <c r="AV50" s="24">
        <f>('Monthly Data'!BA49/30)/('Monthly Data'!$F49/100000)</f>
        <v>0</v>
      </c>
      <c r="AW50" s="24">
        <f>('Monthly Data'!BB49/30)/('Monthly Data'!$F49/100000)</f>
        <v>9.588826114249843</v>
      </c>
      <c r="AX50" s="24">
        <f>('Monthly Data'!BC49/31)/('Monthly Data'!$F49/100000)</f>
        <v>4.692910515764534</v>
      </c>
      <c r="AY50" s="24">
        <f>('Monthly Data'!BD49/31)/('Monthly Data'!$F49/100000)</f>
        <v>4.996658769212077</v>
      </c>
      <c r="AZ50" s="24">
        <f>('Monthly Data'!BE49/31)/('Monthly Data'!$F49/100000)</f>
        <v>0.24299860275803412</v>
      </c>
      <c r="BA50" s="24">
        <f>('Monthly Data'!BF49/31)/('Monthly Data'!$F49/100000)</f>
        <v>9.932567887734645</v>
      </c>
    </row>
    <row r="51" spans="1:53" ht="15">
      <c r="A51" t="str">
        <f>'Monthly Data'!D50</f>
        <v>Hackney</v>
      </c>
      <c r="B51" s="24">
        <f>('Monthly Data'!G50/31)/('Monthly Data'!$F50/100000)</f>
        <v>2.4755122935162968</v>
      </c>
      <c r="C51" s="24">
        <f>('Monthly Data'!H50/31)/('Monthly Data'!$F50/100000)</f>
        <v>5.623385950703687</v>
      </c>
      <c r="D51" s="24">
        <f>('Monthly Data'!I50/31)/('Monthly Data'!$F50/100000)</f>
        <v>0.2903378615852447</v>
      </c>
      <c r="E51" s="24">
        <f>('Monthly Data'!J50/31)/('Monthly Data'!$F50/100000)</f>
        <v>8.389236105805228</v>
      </c>
      <c r="F51" s="24">
        <f>('Monthly Data'!K50/30)/('Monthly Data'!$F50/100000)</f>
        <v>3.6949313121743246</v>
      </c>
      <c r="G51" s="24">
        <f>('Monthly Data'!L50/30)/('Monthly Data'!$F50/100000)</f>
        <v>4.026527711984841</v>
      </c>
      <c r="H51" s="24">
        <f>('Monthly Data'!M50/30)/('Monthly Data'!$F50/100000)</f>
        <v>0.3631770093162798</v>
      </c>
      <c r="I51" s="24">
        <f>('Monthly Data'!N50/30)/('Monthly Data'!$F50/100000)</f>
        <v>8.084636033475444</v>
      </c>
      <c r="J51" s="24">
        <f>('Monthly Data'!O50/31)/('Monthly Data'!$F50/100000)</f>
        <v>3.4076496386057666</v>
      </c>
      <c r="K51" s="24">
        <f>('Monthly Data'!P50/31)/('Monthly Data'!$F50/100000)</f>
        <v>1.6044987087605629</v>
      </c>
      <c r="L51" s="24">
        <f>('Monthly Data'!Q50/31)/('Monthly Data'!$F50/100000)</f>
        <v>0</v>
      </c>
      <c r="M51" s="24">
        <f>('Monthly Data'!R50/31)/('Monthly Data'!$F50/100000)</f>
        <v>5.012148347366329</v>
      </c>
      <c r="N51" s="24">
        <f>('Monthly Data'!S50/31)/('Monthly Data'!$F50/100000)</f>
        <v>3.6674256200241437</v>
      </c>
      <c r="O51" s="24">
        <f>('Monthly Data'!T50/31)/('Monthly Data'!$F50/100000)</f>
        <v>2.872816735685579</v>
      </c>
      <c r="P51" s="24">
        <f>('Monthly Data'!U50/31)/('Monthly Data'!$F50/100000)</f>
        <v>0</v>
      </c>
      <c r="Q51" s="24">
        <f>('Monthly Data'!V50/31)/('Monthly Data'!$F50/100000)</f>
        <v>6.540242355709723</v>
      </c>
      <c r="R51" s="24">
        <f>('Monthly Data'!W50/28)/('Monthly Data'!$F50/100000)</f>
        <v>3.8065913243554172</v>
      </c>
      <c r="S51" s="24">
        <f>('Monthly Data'!X50/28)/('Monthly Data'!$F50/100000)</f>
        <v>6.411991608580903</v>
      </c>
      <c r="T51" s="24">
        <f>('Monthly Data'!Y50/28)/('Monthly Data'!$F50/100000)</f>
        <v>0</v>
      </c>
      <c r="U51" s="24">
        <f>('Monthly Data'!Z50/28)/('Monthly Data'!$F50/100000)</f>
        <v>10.21858293293632</v>
      </c>
      <c r="V51" s="24">
        <f>('Monthly Data'!AA50/31)/('Monthly Data'!$F50/100000)</f>
        <v>4.9663055271160275</v>
      </c>
      <c r="W51" s="24">
        <f>('Monthly Data'!AB50/31)/('Monthly Data'!$F50/100000)</f>
        <v>7.07507525862991</v>
      </c>
      <c r="X51" s="24">
        <f>('Monthly Data'!AC50/31)/('Monthly Data'!$F50/100000)</f>
        <v>0</v>
      </c>
      <c r="Y51" s="24">
        <f>('Monthly Data'!AD50/31)/('Monthly Data'!$F50/100000)</f>
        <v>12.041380785745938</v>
      </c>
      <c r="Z51" s="24">
        <f>('Monthly Data'!AE50/30)/('Monthly Data'!$F50/100000)</f>
        <v>4.721301121111637</v>
      </c>
      <c r="AA51" s="24">
        <f>('Monthly Data'!AF50/30)/('Monthly Data'!$F50/100000)</f>
        <v>8.242539081004262</v>
      </c>
      <c r="AB51" s="24">
        <f>('Monthly Data'!AG50/30)/('Monthly Data'!$F50/100000)</f>
        <v>0</v>
      </c>
      <c r="AC51" s="24">
        <f>('Monthly Data'!AH50/30)/('Monthly Data'!$F50/100000)</f>
        <v>12.9638402021159</v>
      </c>
      <c r="AD51" s="24">
        <f>('Monthly Data'!AI50/31)/('Monthly Data'!$F50/100000)</f>
        <v>4.9663055271160275</v>
      </c>
      <c r="AE51" s="24">
        <f>('Monthly Data'!AJ50/31)/('Monthly Data'!$F50/100000)</f>
        <v>10.604972417903149</v>
      </c>
      <c r="AF51" s="24">
        <f>('Monthly Data'!AK50/31)/('Monthly Data'!$F50/100000)</f>
        <v>0</v>
      </c>
      <c r="AG51" s="24">
        <f>('Monthly Data'!AL50/31)/('Monthly Data'!$F50/100000)</f>
        <v>15.571277945019174</v>
      </c>
      <c r="AH51" s="24">
        <f>('Monthly Data'!AM50/30)/('Monthly Data'!$F50/100000)</f>
        <v>5.02131691141639</v>
      </c>
      <c r="AI51" s="24">
        <f>('Monthly Data'!AN50/30)/('Monthly Data'!$F50/100000)</f>
        <v>8.11621664298121</v>
      </c>
      <c r="AJ51" s="24">
        <f>('Monthly Data'!AO50/30)/('Monthly Data'!$F50/100000)</f>
        <v>0.17369335228169902</v>
      </c>
      <c r="AK51" s="24">
        <f>('Monthly Data'!AP50/30)/('Monthly Data'!$F50/100000)</f>
        <v>13.311226906679298</v>
      </c>
      <c r="AL51" s="24">
        <f>('Monthly Data'!AQ50/31)/('Monthly Data'!$F50/100000)</f>
        <v>3.346525878272031</v>
      </c>
      <c r="AM51" s="24">
        <f>('Monthly Data'!AR50/31)/('Monthly Data'!$F50/100000)</f>
        <v>9.076878409559754</v>
      </c>
      <c r="AN51" s="24">
        <f>('Monthly Data'!AS50/31)/('Monthly Data'!$F50/100000)</f>
        <v>0.36674256200241434</v>
      </c>
      <c r="AO51" s="24">
        <f>('Monthly Data'!AT50/31)/('Monthly Data'!$F50/100000)</f>
        <v>12.790146849834201</v>
      </c>
      <c r="AP51" s="24">
        <f>('Monthly Data'!AU50/31)/('Monthly Data'!$F50/100000)</f>
        <v>3.331244938188597</v>
      </c>
      <c r="AQ51" s="24">
        <f>('Monthly Data'!AV50/31)/('Monthly Data'!$F50/100000)</f>
        <v>9.458901911645604</v>
      </c>
      <c r="AR51" s="24">
        <f>('Monthly Data'!AW50/31)/('Monthly Data'!$F50/100000)</f>
        <v>0.47370914258645186</v>
      </c>
      <c r="AS51" s="24">
        <f>('Monthly Data'!AX50/31)/('Monthly Data'!$F50/100000)</f>
        <v>13.263855992420652</v>
      </c>
      <c r="AT51" s="24">
        <f>('Monthly Data'!AY50/30)/('Monthly Data'!$F50/100000)</f>
        <v>3.552818569398389</v>
      </c>
      <c r="AU51" s="24">
        <f>('Monthly Data'!AZ50/30)/('Monthly Data'!$F50/100000)</f>
        <v>8.100426338228328</v>
      </c>
      <c r="AV51" s="24">
        <f>('Monthly Data'!BA50/30)/('Monthly Data'!$F50/100000)</f>
        <v>0.47370914258645186</v>
      </c>
      <c r="AW51" s="24">
        <f>('Monthly Data'!BB50/30)/('Monthly Data'!$F50/100000)</f>
        <v>12.126954050213168</v>
      </c>
      <c r="AX51" s="24">
        <f>('Monthly Data'!BC50/31)/('Monthly Data'!$F50/100000)</f>
        <v>5.271924328784706</v>
      </c>
      <c r="AY51" s="24">
        <f>('Monthly Data'!BD50/31)/('Monthly Data'!$F50/100000)</f>
        <v>5.134395868033801</v>
      </c>
      <c r="AZ51" s="24">
        <f>('Monthly Data'!BE50/31)/('Monthly Data'!$F50/100000)</f>
        <v>0.4125853822527161</v>
      </c>
      <c r="BA51" s="24">
        <f>('Monthly Data'!BF50/31)/('Monthly Data'!$F50/100000)</f>
        <v>10.818905579071224</v>
      </c>
    </row>
    <row r="52" spans="1:53" ht="15">
      <c r="A52" t="str">
        <f>'Monthly Data'!D51</f>
        <v>Halton UA</v>
      </c>
      <c r="B52" s="24">
        <f>('Monthly Data'!G51/31)/('Monthly Data'!$F51/100000)</f>
        <v>11.385199240986719</v>
      </c>
      <c r="C52" s="24">
        <f>('Monthly Data'!H51/31)/('Monthly Data'!$F51/100000)</f>
        <v>5.725315710266309</v>
      </c>
      <c r="D52" s="24">
        <f>('Monthly Data'!I51/31)/('Monthly Data'!$F51/100000)</f>
        <v>1.5376562193286658</v>
      </c>
      <c r="E52" s="24">
        <f>('Monthly Data'!J51/31)/('Monthly Data'!$F51/100000)</f>
        <v>18.64817117058169</v>
      </c>
      <c r="F52" s="24">
        <f>('Monthly Data'!K51/30)/('Monthly Data'!$F51/100000)</f>
        <v>12.677484787018257</v>
      </c>
      <c r="G52" s="24">
        <f>('Monthly Data'!L51/30)/('Monthly Data'!$F51/100000)</f>
        <v>6.118999323867478</v>
      </c>
      <c r="H52" s="24">
        <f>('Monthly Data'!M51/30)/('Monthly Data'!$F51/100000)</f>
        <v>1.0141987829614605</v>
      </c>
      <c r="I52" s="24">
        <f>('Monthly Data'!N51/30)/('Monthly Data'!$F51/100000)</f>
        <v>19.810682893847197</v>
      </c>
      <c r="J52" s="24">
        <f>('Monthly Data'!O51/31)/('Monthly Data'!$F51/100000)</f>
        <v>15.311130013740758</v>
      </c>
      <c r="K52" s="24">
        <f>('Monthly Data'!P51/31)/('Monthly Data'!$F51/100000)</f>
        <v>4.220375580710593</v>
      </c>
      <c r="L52" s="24">
        <f>('Monthly Data'!Q51/31)/('Monthly Data'!$F51/100000)</f>
        <v>1.0141987829614605</v>
      </c>
      <c r="M52" s="24">
        <f>('Monthly Data'!R51/31)/('Monthly Data'!$F51/100000)</f>
        <v>20.54570437741281</v>
      </c>
      <c r="N52" s="24">
        <f>('Monthly Data'!S51/31)/('Monthly Data'!$F51/100000)</f>
        <v>12.988287639861284</v>
      </c>
      <c r="O52" s="24">
        <f>('Monthly Data'!T51/31)/('Monthly Data'!$F51/100000)</f>
        <v>3.3697572466138848</v>
      </c>
      <c r="P52" s="24">
        <f>('Monthly Data'!U51/31)/('Monthly Data'!$F51/100000)</f>
        <v>0.6216057056860564</v>
      </c>
      <c r="Q52" s="24">
        <f>('Monthly Data'!V51/31)/('Monthly Data'!$F51/100000)</f>
        <v>16.979650592161224</v>
      </c>
      <c r="R52" s="24">
        <f>('Monthly Data'!W51/28)/('Monthly Data'!$F51/100000)</f>
        <v>15.104317589104607</v>
      </c>
      <c r="S52" s="24">
        <f>('Monthly Data'!X51/28)/('Monthly Data'!$F51/100000)</f>
        <v>4.563894523326572</v>
      </c>
      <c r="T52" s="24">
        <f>('Monthly Data'!Y51/28)/('Monthly Data'!$F51/100000)</f>
        <v>0.4346566212691973</v>
      </c>
      <c r="U52" s="24">
        <f>('Monthly Data'!Z51/28)/('Monthly Data'!$F51/100000)</f>
        <v>20.10286873370038</v>
      </c>
      <c r="V52" s="24">
        <f>('Monthly Data'!AA51/31)/('Monthly Data'!$F51/100000)</f>
        <v>18.026565464895636</v>
      </c>
      <c r="W52" s="24">
        <f>('Monthly Data'!AB51/31)/('Monthly Data'!$F51/100000)</f>
        <v>3.009880259111431</v>
      </c>
      <c r="X52" s="24">
        <f>('Monthly Data'!AC51/31)/('Monthly Data'!$F51/100000)</f>
        <v>0</v>
      </c>
      <c r="Y52" s="24">
        <f>('Monthly Data'!AD51/31)/('Monthly Data'!$F51/100000)</f>
        <v>21.036445724007066</v>
      </c>
      <c r="Z52" s="24">
        <f>('Monthly Data'!AE51/30)/('Monthly Data'!$F51/100000)</f>
        <v>15.48343475321163</v>
      </c>
      <c r="AA52" s="24">
        <f>('Monthly Data'!AF51/30)/('Monthly Data'!$F51/100000)</f>
        <v>2.0960108181203516</v>
      </c>
      <c r="AB52" s="24">
        <f>('Monthly Data'!AG51/30)/('Monthly Data'!$F51/100000)</f>
        <v>0</v>
      </c>
      <c r="AC52" s="24">
        <f>('Monthly Data'!AH51/30)/('Monthly Data'!$F51/100000)</f>
        <v>17.57944557133198</v>
      </c>
      <c r="AD52" s="24">
        <f>('Monthly Data'!AI51/31)/('Monthly Data'!$F51/100000)</f>
        <v>10.927173984165412</v>
      </c>
      <c r="AE52" s="24">
        <f>('Monthly Data'!AJ51/31)/('Monthly Data'!$F51/100000)</f>
        <v>2.388274553425375</v>
      </c>
      <c r="AF52" s="24">
        <f>('Monthly Data'!AK51/31)/('Monthly Data'!$F51/100000)</f>
        <v>0</v>
      </c>
      <c r="AG52" s="24">
        <f>('Monthly Data'!AL51/31)/('Monthly Data'!$F51/100000)</f>
        <v>13.315448537590788</v>
      </c>
      <c r="AH52" s="24">
        <f>('Monthly Data'!AM51/30)/('Monthly Data'!$F51/100000)</f>
        <v>5.780933062880325</v>
      </c>
      <c r="AI52" s="24">
        <f>('Monthly Data'!AN51/30)/('Monthly Data'!$F51/100000)</f>
        <v>2.873563218390805</v>
      </c>
      <c r="AJ52" s="24">
        <f>('Monthly Data'!AO51/30)/('Monthly Data'!$F51/100000)</f>
        <v>0.0676132521974307</v>
      </c>
      <c r="AK52" s="24">
        <f>('Monthly Data'!AP51/30)/('Monthly Data'!$F51/100000)</f>
        <v>8.72210953346856</v>
      </c>
      <c r="AL52" s="24">
        <f>('Monthly Data'!AQ51/31)/('Monthly Data'!$F51/100000)</f>
        <v>8.375318981875287</v>
      </c>
      <c r="AM52" s="24">
        <f>('Monthly Data'!AR51/31)/('Monthly Data'!$F51/100000)</f>
        <v>2.257410194333573</v>
      </c>
      <c r="AN52" s="24">
        <f>('Monthly Data'!AS51/31)/('Monthly Data'!$F51/100000)</f>
        <v>0</v>
      </c>
      <c r="AO52" s="24">
        <f>('Monthly Data'!AT51/31)/('Monthly Data'!$F51/100000)</f>
        <v>10.63272917620886</v>
      </c>
      <c r="AP52" s="24">
        <f>('Monthly Data'!AU51/31)/('Monthly Data'!$F51/100000)</f>
        <v>12.759275011450631</v>
      </c>
      <c r="AQ52" s="24">
        <f>('Monthly Data'!AV51/31)/('Monthly Data'!$F51/100000)</f>
        <v>2.290126284106524</v>
      </c>
      <c r="AR52" s="24">
        <f>('Monthly Data'!AW51/31)/('Monthly Data'!$F51/100000)</f>
        <v>1.7666688477393182</v>
      </c>
      <c r="AS52" s="24">
        <f>('Monthly Data'!AX51/31)/('Monthly Data'!$F51/100000)</f>
        <v>16.816070143296475</v>
      </c>
      <c r="AT52" s="24">
        <f>('Monthly Data'!AY51/30)/('Monthly Data'!$F51/100000)</f>
        <v>14.16497633536173</v>
      </c>
      <c r="AU52" s="24">
        <f>('Monthly Data'!AZ51/30)/('Monthly Data'!$F51/100000)</f>
        <v>3.6173089925625423</v>
      </c>
      <c r="AV52" s="24">
        <f>('Monthly Data'!BA51/30)/('Monthly Data'!$F51/100000)</f>
        <v>2.1636240703177823</v>
      </c>
      <c r="AW52" s="24">
        <f>('Monthly Data'!BB51/30)/('Monthly Data'!$F51/100000)</f>
        <v>19.94590939824206</v>
      </c>
      <c r="AX52" s="24">
        <f>('Monthly Data'!BC51/31)/('Monthly Data'!$F51/100000)</f>
        <v>15.801871360335012</v>
      </c>
      <c r="AY52" s="24">
        <f>('Monthly Data'!BD51/31)/('Monthly Data'!$F51/100000)</f>
        <v>1.832101027285219</v>
      </c>
      <c r="AZ52" s="24">
        <f>('Monthly Data'!BE51/31)/('Monthly Data'!$F51/100000)</f>
        <v>0.7851861545508081</v>
      </c>
      <c r="BA52" s="24">
        <f>('Monthly Data'!BF51/31)/('Monthly Data'!$F51/100000)</f>
        <v>18.41915854217104</v>
      </c>
    </row>
    <row r="53" spans="1:53" ht="15">
      <c r="A53" t="str">
        <f>'Monthly Data'!D52</f>
        <v>Hammersmith &amp; Fulham</v>
      </c>
      <c r="B53" s="24">
        <f>('Monthly Data'!G52/31)/('Monthly Data'!$F52/100000)</f>
        <v>3.368580734395217</v>
      </c>
      <c r="C53" s="24">
        <f>('Monthly Data'!H52/31)/('Monthly Data'!$F52/100000)</f>
        <v>4.12706911167626</v>
      </c>
      <c r="D53" s="24">
        <f>('Monthly Data'!I52/31)/('Monthly Data'!$F52/100000)</f>
        <v>1.6062106813010308</v>
      </c>
      <c r="E53" s="24">
        <f>('Monthly Data'!J52/31)/('Monthly Data'!$F52/100000)</f>
        <v>9.101860527372509</v>
      </c>
      <c r="F53" s="24">
        <f>('Monthly Data'!K52/30)/('Monthly Data'!$F52/100000)</f>
        <v>3.7113877362840015</v>
      </c>
      <c r="G53" s="24">
        <f>('Monthly Data'!L52/30)/('Monthly Data'!$F52/100000)</f>
        <v>5.601659751037344</v>
      </c>
      <c r="H53" s="24">
        <f>('Monthly Data'!M52/30)/('Monthly Data'!$F52/100000)</f>
        <v>1.3831258644536653</v>
      </c>
      <c r="I53" s="24">
        <f>('Monthly Data'!N52/30)/('Monthly Data'!$F52/100000)</f>
        <v>10.696173351775013</v>
      </c>
      <c r="J53" s="24">
        <f>('Monthly Data'!O52/31)/('Monthly Data'!$F52/100000)</f>
        <v>4.484004818632044</v>
      </c>
      <c r="K53" s="24">
        <f>('Monthly Data'!P52/31)/('Monthly Data'!$F52/100000)</f>
        <v>6.045598536563602</v>
      </c>
      <c r="L53" s="24">
        <f>('Monthly Data'!Q52/31)/('Monthly Data'!$F52/100000)</f>
        <v>3.011645027439432</v>
      </c>
      <c r="M53" s="24">
        <f>('Monthly Data'!R52/31)/('Monthly Data'!$F52/100000)</f>
        <v>13.541248382635079</v>
      </c>
      <c r="N53" s="24">
        <f>('Monthly Data'!S52/31)/('Monthly Data'!$F52/100000)</f>
        <v>3.7255164413510014</v>
      </c>
      <c r="O53" s="24">
        <f>('Monthly Data'!T52/31)/('Monthly Data'!$F52/100000)</f>
        <v>3.8147503680899484</v>
      </c>
      <c r="P53" s="24">
        <f>('Monthly Data'!U52/31)/('Monthly Data'!$F52/100000)</f>
        <v>2.3870075402668096</v>
      </c>
      <c r="Q53" s="24">
        <f>('Monthly Data'!V52/31)/('Monthly Data'!$F52/100000)</f>
        <v>9.92727434970776</v>
      </c>
      <c r="R53" s="24">
        <f>('Monthly Data'!W52/28)/('Monthly Data'!$F52/100000)</f>
        <v>5.606599486267537</v>
      </c>
      <c r="S53" s="24">
        <f>('Monthly Data'!X52/28)/('Monthly Data'!$F52/100000)</f>
        <v>4.766844497134954</v>
      </c>
      <c r="T53" s="24">
        <f>('Monthly Data'!Y52/28)/('Monthly Data'!$F52/100000)</f>
        <v>1.4078245406046235</v>
      </c>
      <c r="U53" s="24">
        <f>('Monthly Data'!Z52/28)/('Monthly Data'!$F52/100000)</f>
        <v>11.781268524007112</v>
      </c>
      <c r="V53" s="24">
        <f>('Monthly Data'!AA52/31)/('Monthly Data'!$F52/100000)</f>
        <v>7.3617989559630574</v>
      </c>
      <c r="W53" s="24">
        <f>('Monthly Data'!AB52/31)/('Monthly Data'!$F52/100000)</f>
        <v>4.684781153794673</v>
      </c>
      <c r="X53" s="24">
        <f>('Monthly Data'!AC52/31)/('Monthly Data'!$F52/100000)</f>
        <v>1.3831258644536653</v>
      </c>
      <c r="Y53" s="24">
        <f>('Monthly Data'!AD52/31)/('Monthly Data'!$F52/100000)</f>
        <v>13.429705974211394</v>
      </c>
      <c r="Z53" s="24">
        <f>('Monthly Data'!AE52/30)/('Monthly Data'!$F52/100000)</f>
        <v>6.800368833563855</v>
      </c>
      <c r="AA53" s="24">
        <f>('Monthly Data'!AF52/30)/('Monthly Data'!$F52/100000)</f>
        <v>6.224066390041494</v>
      </c>
      <c r="AB53" s="24">
        <f>('Monthly Data'!AG52/30)/('Monthly Data'!$F52/100000)</f>
        <v>0.6915629322268326</v>
      </c>
      <c r="AC53" s="24">
        <f>('Monthly Data'!AH52/30)/('Monthly Data'!$F52/100000)</f>
        <v>13.71599815583218</v>
      </c>
      <c r="AD53" s="24">
        <f>('Monthly Data'!AI52/31)/('Monthly Data'!$F52/100000)</f>
        <v>6.447151206888859</v>
      </c>
      <c r="AE53" s="24">
        <f>('Monthly Data'!AJ52/31)/('Monthly Data'!$F52/100000)</f>
        <v>6.603310578682016</v>
      </c>
      <c r="AF53" s="24">
        <f>('Monthly Data'!AK52/31)/('Monthly Data'!$F52/100000)</f>
        <v>0.6915629322268326</v>
      </c>
      <c r="AG53" s="24">
        <f>('Monthly Data'!AL52/31)/('Monthly Data'!$F52/100000)</f>
        <v>13.742024717797706</v>
      </c>
      <c r="AH53" s="24">
        <f>('Monthly Data'!AM52/30)/('Monthly Data'!$F52/100000)</f>
        <v>5.186721991701245</v>
      </c>
      <c r="AI53" s="24">
        <f>('Monthly Data'!AN52/30)/('Monthly Data'!$F52/100000)</f>
        <v>8.506224066390041</v>
      </c>
      <c r="AJ53" s="24">
        <f>('Monthly Data'!AO52/30)/('Monthly Data'!$F52/100000)</f>
        <v>1.4522821576763487</v>
      </c>
      <c r="AK53" s="24">
        <f>('Monthly Data'!AP52/30)/('Monthly Data'!$F52/100000)</f>
        <v>15.145228215767634</v>
      </c>
      <c r="AL53" s="24">
        <f>('Monthly Data'!AQ52/31)/('Monthly Data'!$F52/100000)</f>
        <v>3.8816758131441578</v>
      </c>
      <c r="AM53" s="24">
        <f>('Monthly Data'!AR52/31)/('Monthly Data'!$F52/100000)</f>
        <v>5.398652567706242</v>
      </c>
      <c r="AN53" s="24">
        <f>('Monthly Data'!AS52/31)/('Monthly Data'!$F52/100000)</f>
        <v>0.9369562307589345</v>
      </c>
      <c r="AO53" s="24">
        <f>('Monthly Data'!AT52/31)/('Monthly Data'!$F52/100000)</f>
        <v>10.217284611609333</v>
      </c>
      <c r="AP53" s="24">
        <f>('Monthly Data'!AU52/31)/('Monthly Data'!$F52/100000)</f>
        <v>4.394770891893097</v>
      </c>
      <c r="AQ53" s="24">
        <f>('Monthly Data'!AV52/31)/('Monthly Data'!$F52/100000)</f>
        <v>4.595547227055727</v>
      </c>
      <c r="AR53" s="24">
        <f>('Monthly Data'!AW52/31)/('Monthly Data'!$F52/100000)</f>
        <v>0.9369562307589345</v>
      </c>
      <c r="AS53" s="24">
        <f>('Monthly Data'!AX52/31)/('Monthly Data'!$F52/100000)</f>
        <v>9.92727434970776</v>
      </c>
      <c r="AT53" s="24">
        <f>('Monthly Data'!AY52/30)/('Monthly Data'!$F52/100000)</f>
        <v>2.236053480866759</v>
      </c>
      <c r="AU53" s="24">
        <f>('Monthly Data'!AZ52/30)/('Monthly Data'!$F52/100000)</f>
        <v>3.2964499769479025</v>
      </c>
      <c r="AV53" s="24">
        <f>('Monthly Data'!BA52/30)/('Monthly Data'!$F52/100000)</f>
        <v>0.9451360073766714</v>
      </c>
      <c r="AW53" s="24">
        <f>('Monthly Data'!BB52/30)/('Monthly Data'!$F52/100000)</f>
        <v>6.477639465191333</v>
      </c>
      <c r="AX53" s="24">
        <f>('Monthly Data'!BC52/31)/('Monthly Data'!$F52/100000)</f>
        <v>2.2085396867889173</v>
      </c>
      <c r="AY53" s="24">
        <f>('Monthly Data'!BD52/31)/('Monthly Data'!$F52/100000)</f>
        <v>1.3385089010841924</v>
      </c>
      <c r="AZ53" s="24">
        <f>('Monthly Data'!BE52/31)/('Monthly Data'!$F52/100000)</f>
        <v>2.0523803149957613</v>
      </c>
      <c r="BA53" s="24">
        <f>('Monthly Data'!BF52/31)/('Monthly Data'!$F52/100000)</f>
        <v>5.599428902868872</v>
      </c>
    </row>
    <row r="54" spans="1:53" ht="15">
      <c r="A54" t="str">
        <f>'Monthly Data'!D53</f>
        <v>Hampshire</v>
      </c>
      <c r="B54" s="24">
        <f>('Monthly Data'!G53/31)/('Monthly Data'!$F53/100000)</f>
        <v>10.519194386569916</v>
      </c>
      <c r="C54" s="24">
        <f>('Monthly Data'!H53/31)/('Monthly Data'!$F53/100000)</f>
        <v>13.479775845965946</v>
      </c>
      <c r="D54" s="24">
        <f>('Monthly Data'!I53/31)/('Monthly Data'!$F53/100000)</f>
        <v>1.5805733170486385</v>
      </c>
      <c r="E54" s="24">
        <f>('Monthly Data'!J53/31)/('Monthly Data'!$F53/100000)</f>
        <v>25.5795435495845</v>
      </c>
      <c r="F54" s="24">
        <f>('Monthly Data'!K53/30)/('Monthly Data'!$F53/100000)</f>
        <v>9.0602573620391</v>
      </c>
      <c r="G54" s="24">
        <f>('Monthly Data'!L53/30)/('Monthly Data'!$F53/100000)</f>
        <v>14.690051967334819</v>
      </c>
      <c r="H54" s="24">
        <f>('Monthly Data'!M53/30)/('Monthly Data'!$F53/100000)</f>
        <v>1.3239297203662461</v>
      </c>
      <c r="I54" s="24">
        <f>('Monthly Data'!N53/30)/('Monthly Data'!$F53/100000)</f>
        <v>25.074239049740164</v>
      </c>
      <c r="J54" s="24">
        <f>('Monthly Data'!O53/31)/('Monthly Data'!$F53/100000)</f>
        <v>9.178101875134708</v>
      </c>
      <c r="K54" s="24">
        <f>('Monthly Data'!P53/31)/('Monthly Data'!$F53/100000)</f>
        <v>13.351054912948728</v>
      </c>
      <c r="L54" s="24">
        <f>('Monthly Data'!Q53/31)/('Monthly Data'!$F53/100000)</f>
        <v>1.0686830950499318</v>
      </c>
      <c r="M54" s="24">
        <f>('Monthly Data'!R53/31)/('Monthly Data'!$F53/100000)</f>
        <v>23.597839883133368</v>
      </c>
      <c r="N54" s="24">
        <f>('Monthly Data'!S53/31)/('Monthly Data'!$F53/100000)</f>
        <v>8.20221759225998</v>
      </c>
      <c r="O54" s="24">
        <f>('Monthly Data'!T53/31)/('Monthly Data'!$F53/100000)</f>
        <v>11.279545944392558</v>
      </c>
      <c r="P54" s="24">
        <f>('Monthly Data'!U53/31)/('Monthly Data'!$F53/100000)</f>
        <v>1.7242618004166967</v>
      </c>
      <c r="Q54" s="24">
        <f>('Monthly Data'!V53/31)/('Monthly Data'!$F53/100000)</f>
        <v>21.206025337069235</v>
      </c>
      <c r="R54" s="24">
        <f>('Monthly Data'!W53/28)/('Monthly Data'!$F53/100000)</f>
        <v>8.554061936578641</v>
      </c>
      <c r="S54" s="24">
        <f>('Monthly Data'!X53/28)/('Monthly Data'!$F53/100000)</f>
        <v>11.66613638773995</v>
      </c>
      <c r="T54" s="24">
        <f>('Monthly Data'!Y53/28)/('Monthly Data'!$F53/100000)</f>
        <v>1.511294941139039</v>
      </c>
      <c r="U54" s="24">
        <f>('Monthly Data'!Z53/28)/('Monthly Data'!$F53/100000)</f>
        <v>21.73149326545763</v>
      </c>
      <c r="V54" s="24">
        <f>('Monthly Data'!AA53/31)/('Monthly Data'!$F53/100000)</f>
        <v>9.75285580860694</v>
      </c>
      <c r="W54" s="24">
        <f>('Monthly Data'!AB53/31)/('Monthly Data'!$F53/100000)</f>
        <v>13.006801254879422</v>
      </c>
      <c r="X54" s="24">
        <f>('Monthly Data'!AC53/31)/('Monthly Data'!$F53/100000)</f>
        <v>1.7811384917498865</v>
      </c>
      <c r="Y54" s="24">
        <f>('Monthly Data'!AD53/31)/('Monthly Data'!$F53/100000)</f>
        <v>24.540795555236247</v>
      </c>
      <c r="Z54" s="24">
        <f>('Monthly Data'!AE53/30)/('Monthly Data'!$F53/100000)</f>
        <v>8.367359564464243</v>
      </c>
      <c r="AA54" s="24">
        <f>('Monthly Data'!AF53/30)/('Monthly Data'!$F53/100000)</f>
        <v>15.302524127691166</v>
      </c>
      <c r="AB54" s="24">
        <f>('Monthly Data'!AG53/30)/('Monthly Data'!$F53/100000)</f>
        <v>1.8497896560257363</v>
      </c>
      <c r="AC54" s="24">
        <f>('Monthly Data'!AH53/30)/('Monthly Data'!$F53/100000)</f>
        <v>25.519673348181144</v>
      </c>
      <c r="AD54" s="24">
        <f>('Monthly Data'!AI53/31)/('Monthly Data'!$F53/100000)</f>
        <v>9.4026151303973</v>
      </c>
      <c r="AE54" s="24">
        <f>('Monthly Data'!AJ53/31)/('Monthly Data'!$F53/100000)</f>
        <v>15.949421653854444</v>
      </c>
      <c r="AF54" s="24">
        <f>('Monthly Data'!AK53/31)/('Monthly Data'!$F53/100000)</f>
        <v>2.0355868477141557</v>
      </c>
      <c r="AG54" s="24">
        <f>('Monthly Data'!AL53/31)/('Monthly Data'!$F53/100000)</f>
        <v>27.387623631965898</v>
      </c>
      <c r="AH54" s="24">
        <f>('Monthly Data'!AM53/30)/('Monthly Data'!$F53/100000)</f>
        <v>9.29225439247711</v>
      </c>
      <c r="AI54" s="24">
        <f>('Monthly Data'!AN53/30)/('Monthly Data'!$F53/100000)</f>
        <v>12.484533531304132</v>
      </c>
      <c r="AJ54" s="24">
        <f>('Monthly Data'!AO53/30)/('Monthly Data'!$F53/100000)</f>
        <v>1.8652561247216037</v>
      </c>
      <c r="AK54" s="24">
        <f>('Monthly Data'!AP53/30)/('Monthly Data'!$F53/100000)</f>
        <v>23.642044048502846</v>
      </c>
      <c r="AL54" s="24">
        <f>('Monthly Data'!AQ53/31)/('Monthly Data'!$F53/100000)</f>
        <v>10.561103527552268</v>
      </c>
      <c r="AM54" s="24">
        <f>('Monthly Data'!AR53/31)/('Monthly Data'!$F53/100000)</f>
        <v>13.99765308810499</v>
      </c>
      <c r="AN54" s="24">
        <f>('Monthly Data'!AS53/31)/('Monthly Data'!$F53/100000)</f>
        <v>1.841008693153244</v>
      </c>
      <c r="AO54" s="24">
        <f>('Monthly Data'!AT53/31)/('Monthly Data'!$F53/100000)</f>
        <v>26.3997653088105</v>
      </c>
      <c r="AP54" s="24">
        <f>('Monthly Data'!AU53/31)/('Monthly Data'!$F53/100000)</f>
        <v>13.404938094211747</v>
      </c>
      <c r="AQ54" s="24">
        <f>('Monthly Data'!AV53/31)/('Monthly Data'!$F53/100000)</f>
        <v>12.252436717197117</v>
      </c>
      <c r="AR54" s="24">
        <f>('Monthly Data'!AW53/31)/('Monthly Data'!$F53/100000)</f>
        <v>1.6344564983116603</v>
      </c>
      <c r="AS54" s="24">
        <f>('Monthly Data'!AX53/31)/('Monthly Data'!$F53/100000)</f>
        <v>27.29183130972053</v>
      </c>
      <c r="AT54" s="24">
        <f>('Monthly Data'!AY53/30)/('Monthly Data'!$F53/100000)</f>
        <v>10.84199455580302</v>
      </c>
      <c r="AU54" s="24">
        <f>('Monthly Data'!AZ53/30)/('Monthly Data'!$F53/100000)</f>
        <v>14.346696362286563</v>
      </c>
      <c r="AV54" s="24">
        <f>('Monthly Data'!BA53/30)/('Monthly Data'!$F53/100000)</f>
        <v>2.023014105419451</v>
      </c>
      <c r="AW54" s="24">
        <f>('Monthly Data'!BB53/30)/('Monthly Data'!$F53/100000)</f>
        <v>27.211705023509033</v>
      </c>
      <c r="AX54" s="24">
        <f>('Monthly Data'!BC53/31)/('Monthly Data'!$F53/100000)</f>
        <v>11.222669253059367</v>
      </c>
      <c r="AY54" s="24">
        <f>('Monthly Data'!BD53/31)/('Monthly Data'!$F53/100000)</f>
        <v>15.081303733505761</v>
      </c>
      <c r="AZ54" s="24">
        <f>('Monthly Data'!BE53/31)/('Monthly Data'!$F53/100000)</f>
        <v>1.496755035083938</v>
      </c>
      <c r="BA54" s="24">
        <f>('Monthly Data'!BF53/31)/('Monthly Data'!$F53/100000)</f>
        <v>27.800728021649064</v>
      </c>
    </row>
    <row r="55" spans="1:53" ht="15">
      <c r="A55" t="str">
        <f>'Monthly Data'!D54</f>
        <v>Haringey</v>
      </c>
      <c r="B55" s="24">
        <f>('Monthly Data'!G54/31)/('Monthly Data'!$F54/100000)</f>
        <v>2.437936673108369</v>
      </c>
      <c r="C55" s="24">
        <f>('Monthly Data'!H54/31)/('Monthly Data'!$F54/100000)</f>
        <v>3.8501560874089495</v>
      </c>
      <c r="D55" s="24">
        <f>('Monthly Data'!I54/31)/('Monthly Data'!$F54/100000)</f>
        <v>0.22298201278430207</v>
      </c>
      <c r="E55" s="24">
        <f>('Monthly Data'!J54/31)/('Monthly Data'!$F54/100000)</f>
        <v>6.511074773301621</v>
      </c>
      <c r="F55" s="24">
        <f>('Monthly Data'!K54/30)/('Monthly Data'!$F54/100000)</f>
        <v>2.565284178187404</v>
      </c>
      <c r="G55" s="24">
        <f>('Monthly Data'!L54/30)/('Monthly Data'!$F54/100000)</f>
        <v>4.331797235023042</v>
      </c>
      <c r="H55" s="24">
        <f>('Monthly Data'!M54/30)/('Monthly Data'!$F54/100000)</f>
        <v>0.15360983102918588</v>
      </c>
      <c r="I55" s="24">
        <f>('Monthly Data'!N54/30)/('Monthly Data'!$F54/100000)</f>
        <v>7.050691244239632</v>
      </c>
      <c r="J55" s="24">
        <f>('Monthly Data'!O54/31)/('Monthly Data'!$F54/100000)</f>
        <v>2.616322283335811</v>
      </c>
      <c r="K55" s="24">
        <f>('Monthly Data'!P54/31)/('Monthly Data'!$F54/100000)</f>
        <v>3.523115801991973</v>
      </c>
      <c r="L55" s="24">
        <f>('Monthly Data'!Q54/31)/('Monthly Data'!$F54/100000)</f>
        <v>0</v>
      </c>
      <c r="M55" s="24">
        <f>('Monthly Data'!R54/31)/('Monthly Data'!$F54/100000)</f>
        <v>6.139438085327783</v>
      </c>
      <c r="N55" s="24">
        <f>('Monthly Data'!S54/31)/('Monthly Data'!$F54/100000)</f>
        <v>4.742084138546158</v>
      </c>
      <c r="O55" s="24">
        <f>('Monthly Data'!T54/31)/('Monthly Data'!$F54/100000)</f>
        <v>3.523115801991973</v>
      </c>
      <c r="P55" s="24">
        <f>('Monthly Data'!U54/31)/('Monthly Data'!$F54/100000)</f>
        <v>0.43109855804965064</v>
      </c>
      <c r="Q55" s="24">
        <f>('Monthly Data'!V54/31)/('Monthly Data'!$F54/100000)</f>
        <v>8.696298498587781</v>
      </c>
      <c r="R55" s="24">
        <f>('Monthly Data'!W54/28)/('Monthly Data'!$F54/100000)</f>
        <v>5.595786701777485</v>
      </c>
      <c r="S55" s="24">
        <f>('Monthly Data'!X54/28)/('Monthly Data'!$F54/100000)</f>
        <v>3.110599078341014</v>
      </c>
      <c r="T55" s="24">
        <f>('Monthly Data'!Y54/28)/('Monthly Data'!$F54/100000)</f>
        <v>0.42791310072416067</v>
      </c>
      <c r="U55" s="24">
        <f>('Monthly Data'!Z54/28)/('Monthly Data'!$F54/100000)</f>
        <v>9.13429888084266</v>
      </c>
      <c r="V55" s="24">
        <f>('Monthly Data'!AA54/31)/('Monthly Data'!$F54/100000)</f>
        <v>4.370447450572321</v>
      </c>
      <c r="W55" s="24">
        <f>('Monthly Data'!AB54/31)/('Monthly Data'!$F54/100000)</f>
        <v>4.474505723204994</v>
      </c>
      <c r="X55" s="24">
        <f>('Monthly Data'!AC54/31)/('Monthly Data'!$F54/100000)</f>
        <v>0</v>
      </c>
      <c r="Y55" s="24">
        <f>('Monthly Data'!AD54/31)/('Monthly Data'!$F54/100000)</f>
        <v>8.844953173777316</v>
      </c>
      <c r="Z55" s="24">
        <f>('Monthly Data'!AE54/30)/('Monthly Data'!$F54/100000)</f>
        <v>8.325652841781874</v>
      </c>
      <c r="AA55" s="24">
        <f>('Monthly Data'!AF54/30)/('Monthly Data'!$F54/100000)</f>
        <v>5.714285714285714</v>
      </c>
      <c r="AB55" s="24">
        <f>('Monthly Data'!AG54/30)/('Monthly Data'!$F54/100000)</f>
        <v>0</v>
      </c>
      <c r="AC55" s="24">
        <f>('Monthly Data'!AH54/30)/('Monthly Data'!$F54/100000)</f>
        <v>14.039938556067588</v>
      </c>
      <c r="AD55" s="24">
        <f>('Monthly Data'!AI54/31)/('Monthly Data'!$F54/100000)</f>
        <v>7.655715772261038</v>
      </c>
      <c r="AE55" s="24">
        <f>('Monthly Data'!AJ54/31)/('Monthly Data'!$F54/100000)</f>
        <v>4.890738813735692</v>
      </c>
      <c r="AF55" s="24">
        <f>('Monthly Data'!AK54/31)/('Monthly Data'!$F54/100000)</f>
        <v>0</v>
      </c>
      <c r="AG55" s="24">
        <f>('Monthly Data'!AL54/31)/('Monthly Data'!$F54/100000)</f>
        <v>12.546454585996731</v>
      </c>
      <c r="AH55" s="24">
        <f>('Monthly Data'!AM54/30)/('Monthly Data'!$F54/100000)</f>
        <v>3.118279569892473</v>
      </c>
      <c r="AI55" s="24">
        <f>('Monthly Data'!AN54/30)/('Monthly Data'!$F54/100000)</f>
        <v>6.451612903225807</v>
      </c>
      <c r="AJ55" s="24">
        <f>('Monthly Data'!AO54/30)/('Monthly Data'!$F54/100000)</f>
        <v>0.07680491551459294</v>
      </c>
      <c r="AK55" s="24">
        <f>('Monthly Data'!AP54/30)/('Monthly Data'!$F54/100000)</f>
        <v>9.646697388632873</v>
      </c>
      <c r="AL55" s="24">
        <f>('Monthly Data'!AQ54/31)/('Monthly Data'!$F54/100000)</f>
        <v>4.920469748773599</v>
      </c>
      <c r="AM55" s="24">
        <f>('Monthly Data'!AR54/31)/('Monthly Data'!$F54/100000)</f>
        <v>4.62316039839453</v>
      </c>
      <c r="AN55" s="24">
        <f>('Monthly Data'!AS54/31)/('Monthly Data'!$F54/100000)</f>
        <v>0.02973093503790694</v>
      </c>
      <c r="AO55" s="24">
        <f>('Monthly Data'!AT54/31)/('Monthly Data'!$F54/100000)</f>
        <v>9.573361082206036</v>
      </c>
      <c r="AP55" s="24">
        <f>('Monthly Data'!AU54/31)/('Monthly Data'!$F54/100000)</f>
        <v>3.6420395421436007</v>
      </c>
      <c r="AQ55" s="24">
        <f>('Monthly Data'!AV54/31)/('Monthly Data'!$F54/100000)</f>
        <v>2.4082057380704622</v>
      </c>
      <c r="AR55" s="24">
        <f>('Monthly Data'!AW54/31)/('Monthly Data'!$F54/100000)</f>
        <v>0</v>
      </c>
      <c r="AS55" s="24">
        <f>('Monthly Data'!AX54/31)/('Monthly Data'!$F54/100000)</f>
        <v>6.050245280214063</v>
      </c>
      <c r="AT55" s="24">
        <f>('Monthly Data'!AY54/30)/('Monthly Data'!$F54/100000)</f>
        <v>1.2749615975422428</v>
      </c>
      <c r="AU55" s="24">
        <f>('Monthly Data'!AZ54/30)/('Monthly Data'!$F54/100000)</f>
        <v>3.579109062980031</v>
      </c>
      <c r="AV55" s="24">
        <f>('Monthly Data'!BA54/30)/('Monthly Data'!$F54/100000)</f>
        <v>0.09216589861751152</v>
      </c>
      <c r="AW55" s="24">
        <f>('Monthly Data'!BB54/30)/('Monthly Data'!$F54/100000)</f>
        <v>4.946236559139785</v>
      </c>
      <c r="AX55" s="24">
        <f>('Monthly Data'!BC54/31)/('Monthly Data'!$F54/100000)</f>
        <v>4.340716515534414</v>
      </c>
      <c r="AY55" s="24">
        <f>('Monthly Data'!BD54/31)/('Monthly Data'!$F54/100000)</f>
        <v>3.047420841385462</v>
      </c>
      <c r="AZ55" s="24">
        <f>('Monthly Data'!BE54/31)/('Monthly Data'!$F54/100000)</f>
        <v>0.252712947822209</v>
      </c>
      <c r="BA55" s="24">
        <f>('Monthly Data'!BF54/31)/('Monthly Data'!$F54/100000)</f>
        <v>7.640850304742085</v>
      </c>
    </row>
    <row r="56" spans="1:53" ht="15">
      <c r="A56" t="str">
        <f>'Monthly Data'!D55</f>
        <v>Harrow</v>
      </c>
      <c r="B56" s="24">
        <f>('Monthly Data'!G55/31)/('Monthly Data'!$F55/100000)</f>
        <v>4.904439275963192</v>
      </c>
      <c r="C56" s="24">
        <f>('Monthly Data'!H55/31)/('Monthly Data'!$F55/100000)</f>
        <v>1.2134695115785217</v>
      </c>
      <c r="D56" s="24">
        <f>('Monthly Data'!I55/31)/('Monthly Data'!$F55/100000)</f>
        <v>1.3482994573094684</v>
      </c>
      <c r="E56" s="24">
        <f>('Monthly Data'!J55/31)/('Monthly Data'!$F55/100000)</f>
        <v>7.466208244851182</v>
      </c>
      <c r="F56" s="24">
        <f>('Monthly Data'!K55/30)/('Monthly Data'!$F55/100000)</f>
        <v>5.346569139672588</v>
      </c>
      <c r="G56" s="24">
        <f>('Monthly Data'!L55/30)/('Monthly Data'!$F55/100000)</f>
        <v>1.2016718913270636</v>
      </c>
      <c r="H56" s="24">
        <f>('Monthly Data'!M55/30)/('Monthly Data'!$F55/100000)</f>
        <v>0.8359456635318705</v>
      </c>
      <c r="I56" s="24">
        <f>('Monthly Data'!N55/30)/('Monthly Data'!$F55/100000)</f>
        <v>7.384186694531522</v>
      </c>
      <c r="J56" s="24">
        <f>('Monthly Data'!O55/31)/('Monthly Data'!$F55/100000)</f>
        <v>5.511174031752453</v>
      </c>
      <c r="K56" s="24">
        <f>('Monthly Data'!P55/31)/('Monthly Data'!$F55/100000)</f>
        <v>2.0393029291805713</v>
      </c>
      <c r="L56" s="24">
        <f>('Monthly Data'!Q55/31)/('Monthly Data'!$F55/100000)</f>
        <v>0.9606633633329963</v>
      </c>
      <c r="M56" s="24">
        <f>('Monthly Data'!R55/31)/('Monthly Data'!$F55/100000)</f>
        <v>8.51114032426602</v>
      </c>
      <c r="N56" s="24">
        <f>('Monthly Data'!S55/31)/('Monthly Data'!$F55/100000)</f>
        <v>2.9494050628644626</v>
      </c>
      <c r="O56" s="24">
        <f>('Monthly Data'!T55/31)/('Monthly Data'!$F55/100000)</f>
        <v>1.9887416995314662</v>
      </c>
      <c r="P56" s="24">
        <f>('Monthly Data'!U55/31)/('Monthly Data'!$F55/100000)</f>
        <v>2.089864158829676</v>
      </c>
      <c r="Q56" s="24">
        <f>('Monthly Data'!V55/31)/('Monthly Data'!$F55/100000)</f>
        <v>7.028010921225604</v>
      </c>
      <c r="R56" s="24">
        <f>('Monthly Data'!W55/28)/('Monthly Data'!$F55/100000)</f>
        <v>6.6801015076877155</v>
      </c>
      <c r="S56" s="24">
        <f>('Monthly Data'!X55/28)/('Monthly Data'!$F55/100000)</f>
        <v>1.4927601134497688</v>
      </c>
      <c r="T56" s="24">
        <f>('Monthly Data'!Y55/28)/('Monthly Data'!$F55/100000)</f>
        <v>1.4741006120316467</v>
      </c>
      <c r="U56" s="24">
        <f>('Monthly Data'!Z55/28)/('Monthly Data'!$F55/100000)</f>
        <v>9.64696223316913</v>
      </c>
      <c r="V56" s="24">
        <f>('Monthly Data'!AA55/31)/('Monthly Data'!$F55/100000)</f>
        <v>5.157245424208717</v>
      </c>
      <c r="W56" s="24">
        <f>('Monthly Data'!AB55/31)/('Monthly Data'!$F55/100000)</f>
        <v>3.370748643273671</v>
      </c>
      <c r="X56" s="24">
        <f>('Monthly Data'!AC55/31)/('Monthly Data'!$F55/100000)</f>
        <v>0.522466039707419</v>
      </c>
      <c r="Y56" s="24">
        <f>('Monthly Data'!AD55/31)/('Monthly Data'!$F55/100000)</f>
        <v>9.050460107189808</v>
      </c>
      <c r="Z56" s="24">
        <f>('Monthly Data'!AE55/30)/('Monthly Data'!$F55/100000)</f>
        <v>3.988157436433299</v>
      </c>
      <c r="AA56" s="24">
        <f>('Monthly Data'!AF55/30)/('Monthly Data'!$F55/100000)</f>
        <v>1.8808777429467085</v>
      </c>
      <c r="AB56" s="24">
        <f>('Monthly Data'!AG55/30)/('Monthly Data'!$F55/100000)</f>
        <v>0.034831069313827935</v>
      </c>
      <c r="AC56" s="24">
        <f>('Monthly Data'!AH55/30)/('Monthly Data'!$F55/100000)</f>
        <v>5.903866248693835</v>
      </c>
      <c r="AD56" s="24">
        <f>('Monthly Data'!AI55/31)/('Monthly Data'!$F55/100000)</f>
        <v>3.5729935618700916</v>
      </c>
      <c r="AE56" s="24">
        <f>('Monthly Data'!AJ55/31)/('Monthly Data'!$F55/100000)</f>
        <v>2.292109077426096</v>
      </c>
      <c r="AF56" s="24">
        <f>('Monthly Data'!AK55/31)/('Monthly Data'!$F55/100000)</f>
        <v>0.35392860754373545</v>
      </c>
      <c r="AG56" s="24">
        <f>('Monthly Data'!AL55/31)/('Monthly Data'!$F55/100000)</f>
        <v>6.219031246839923</v>
      </c>
      <c r="AH56" s="24">
        <f>('Monthly Data'!AM55/30)/('Monthly Data'!$F55/100000)</f>
        <v>6.774642981539533</v>
      </c>
      <c r="AI56" s="24">
        <f>('Monthly Data'!AN55/30)/('Monthly Data'!$F55/100000)</f>
        <v>3.134796238244514</v>
      </c>
      <c r="AJ56" s="24">
        <f>('Monthly Data'!AO55/30)/('Monthly Data'!$F55/100000)</f>
        <v>0.7662835249042146</v>
      </c>
      <c r="AK56" s="24">
        <f>('Monthly Data'!AP55/30)/('Monthly Data'!$F55/100000)</f>
        <v>10.675722744688262</v>
      </c>
      <c r="AL56" s="24">
        <f>('Monthly Data'!AQ55/31)/('Monthly Data'!$F55/100000)</f>
        <v>5.12353793777598</v>
      </c>
      <c r="AM56" s="24">
        <f>('Monthly Data'!AR55/31)/('Monthly Data'!$F55/100000)</f>
        <v>2.7303064010516738</v>
      </c>
      <c r="AN56" s="24">
        <f>('Monthly Data'!AS55/31)/('Monthly Data'!$F55/100000)</f>
        <v>0</v>
      </c>
      <c r="AO56" s="24">
        <f>('Monthly Data'!AT55/31)/('Monthly Data'!$F55/100000)</f>
        <v>7.853844338827654</v>
      </c>
      <c r="AP56" s="24">
        <f>('Monthly Data'!AU55/31)/('Monthly Data'!$F55/100000)</f>
        <v>5.831395152863451</v>
      </c>
      <c r="AQ56" s="24">
        <f>('Monthly Data'!AV55/31)/('Monthly Data'!$F55/100000)</f>
        <v>5.376344086021506</v>
      </c>
      <c r="AR56" s="24">
        <f>('Monthly Data'!AW55/31)/('Monthly Data'!$F55/100000)</f>
        <v>0.35392860754373545</v>
      </c>
      <c r="AS56" s="24">
        <f>('Monthly Data'!AX55/31)/('Monthly Data'!$F55/100000)</f>
        <v>11.561667846428692</v>
      </c>
      <c r="AT56" s="24">
        <f>('Monthly Data'!AY55/30)/('Monthly Data'!$F55/100000)</f>
        <v>4.144897248345525</v>
      </c>
      <c r="AU56" s="24">
        <f>('Monthly Data'!AZ55/30)/('Monthly Data'!$F55/100000)</f>
        <v>8.063392546151167</v>
      </c>
      <c r="AV56" s="24">
        <f>('Monthly Data'!BA55/30)/('Monthly Data'!$F55/100000)</f>
        <v>0.12190874259839778</v>
      </c>
      <c r="AW56" s="24">
        <f>('Monthly Data'!BB55/30)/('Monthly Data'!$F55/100000)</f>
        <v>12.33019853709509</v>
      </c>
      <c r="AX56" s="24">
        <f>('Monthly Data'!BC55/31)/('Monthly Data'!$F55/100000)</f>
        <v>3.606701048302828</v>
      </c>
      <c r="AY56" s="24">
        <f>('Monthly Data'!BD55/31)/('Monthly Data'!$F55/100000)</f>
        <v>3.134796238244514</v>
      </c>
      <c r="AZ56" s="24">
        <f>('Monthly Data'!BE55/31)/('Monthly Data'!$F55/100000)</f>
        <v>0.522466039707419</v>
      </c>
      <c r="BA56" s="24">
        <f>('Monthly Data'!BF55/31)/('Monthly Data'!$F55/100000)</f>
        <v>7.263963326254761</v>
      </c>
    </row>
    <row r="57" spans="1:53" ht="15">
      <c r="A57" t="str">
        <f>'Monthly Data'!D56</f>
        <v>Hartlepool UA</v>
      </c>
      <c r="B57" s="24">
        <f>('Monthly Data'!G56/31)/('Monthly Data'!$F56/100000)</f>
        <v>19.319390287132222</v>
      </c>
      <c r="C57" s="24">
        <f>('Monthly Data'!H56/31)/('Monthly Data'!$F56/100000)</f>
        <v>16.084721729883018</v>
      </c>
      <c r="D57" s="24">
        <f>('Monthly Data'!I56/31)/('Monthly Data'!$F56/100000)</f>
        <v>0.22155264090747961</v>
      </c>
      <c r="E57" s="24">
        <f>('Monthly Data'!J56/31)/('Monthly Data'!$F56/100000)</f>
        <v>35.62566465792272</v>
      </c>
      <c r="F57" s="24">
        <f>('Monthly Data'!K56/30)/('Monthly Data'!$F56/100000)</f>
        <v>13.415750915750918</v>
      </c>
      <c r="G57" s="24">
        <f>('Monthly Data'!L56/30)/('Monthly Data'!$F56/100000)</f>
        <v>14.880952380952381</v>
      </c>
      <c r="H57" s="24">
        <f>('Monthly Data'!M56/30)/('Monthly Data'!$F56/100000)</f>
        <v>0.5952380952380952</v>
      </c>
      <c r="I57" s="24">
        <f>('Monthly Data'!N56/30)/('Monthly Data'!$F56/100000)</f>
        <v>28.891941391941394</v>
      </c>
      <c r="J57" s="24">
        <f>('Monthly Data'!O56/31)/('Monthly Data'!$F56/100000)</f>
        <v>21.047500886210564</v>
      </c>
      <c r="K57" s="24">
        <f>('Monthly Data'!P56/31)/('Monthly Data'!$F56/100000)</f>
        <v>7.532789790854307</v>
      </c>
      <c r="L57" s="24">
        <f>('Monthly Data'!Q56/31)/('Monthly Data'!$F56/100000)</f>
        <v>0</v>
      </c>
      <c r="M57" s="24">
        <f>('Monthly Data'!R56/31)/('Monthly Data'!$F56/100000)</f>
        <v>28.58029067706487</v>
      </c>
      <c r="N57" s="24">
        <f>('Monthly Data'!S56/31)/('Monthly Data'!$F56/100000)</f>
        <v>18.433179723502306</v>
      </c>
      <c r="O57" s="24">
        <f>('Monthly Data'!T56/31)/('Monthly Data'!$F56/100000)</f>
        <v>0.7975895072669267</v>
      </c>
      <c r="P57" s="24">
        <f>('Monthly Data'!U56/31)/('Monthly Data'!$F56/100000)</f>
        <v>0</v>
      </c>
      <c r="Q57" s="24">
        <f>('Monthly Data'!V56/31)/('Monthly Data'!$F56/100000)</f>
        <v>19.23076923076923</v>
      </c>
      <c r="R57" s="24">
        <f>('Monthly Data'!W56/28)/('Monthly Data'!$F56/100000)</f>
        <v>14.864599686028258</v>
      </c>
      <c r="S57" s="24">
        <f>('Monthly Data'!X56/28)/('Monthly Data'!$F56/100000)</f>
        <v>0.24529042386185246</v>
      </c>
      <c r="T57" s="24">
        <f>('Monthly Data'!Y56/28)/('Monthly Data'!$F56/100000)</f>
        <v>0</v>
      </c>
      <c r="U57" s="24">
        <f>('Monthly Data'!Z56/28)/('Monthly Data'!$F56/100000)</f>
        <v>15.10989010989011</v>
      </c>
      <c r="V57" s="24">
        <f>('Monthly Data'!AA56/31)/('Monthly Data'!$F56/100000)</f>
        <v>17.015242821694436</v>
      </c>
      <c r="W57" s="24">
        <f>('Monthly Data'!AB56/31)/('Monthly Data'!$F56/100000)</f>
        <v>0.13293158454448778</v>
      </c>
      <c r="X57" s="24">
        <f>('Monthly Data'!AC56/31)/('Monthly Data'!$F56/100000)</f>
        <v>0</v>
      </c>
      <c r="Y57" s="24">
        <f>('Monthly Data'!AD56/31)/('Monthly Data'!$F56/100000)</f>
        <v>17.148174406238923</v>
      </c>
      <c r="Z57" s="24">
        <f>('Monthly Data'!AE56/30)/('Monthly Data'!$F56/100000)</f>
        <v>16.666666666666668</v>
      </c>
      <c r="AA57" s="24">
        <f>('Monthly Data'!AF56/30)/('Monthly Data'!$F56/100000)</f>
        <v>0.6410256410256411</v>
      </c>
      <c r="AB57" s="24">
        <f>('Monthly Data'!AG56/30)/('Monthly Data'!$F56/100000)</f>
        <v>0</v>
      </c>
      <c r="AC57" s="24">
        <f>('Monthly Data'!AH56/30)/('Monthly Data'!$F56/100000)</f>
        <v>17.307692307692307</v>
      </c>
      <c r="AD57" s="24">
        <f>('Monthly Data'!AI56/31)/('Monthly Data'!$F56/100000)</f>
        <v>20.29422190712513</v>
      </c>
      <c r="AE57" s="24">
        <f>('Monthly Data'!AJ56/31)/('Monthly Data'!$F56/100000)</f>
        <v>0.39879475363346334</v>
      </c>
      <c r="AF57" s="24">
        <f>('Monthly Data'!AK56/31)/('Monthly Data'!$F56/100000)</f>
        <v>0</v>
      </c>
      <c r="AG57" s="24">
        <f>('Monthly Data'!AL56/31)/('Monthly Data'!$F56/100000)</f>
        <v>20.693016660758598</v>
      </c>
      <c r="AH57" s="24">
        <f>('Monthly Data'!AM56/30)/('Monthly Data'!$F56/100000)</f>
        <v>15.65934065934066</v>
      </c>
      <c r="AI57" s="24">
        <f>('Monthly Data'!AN56/30)/('Monthly Data'!$F56/100000)</f>
        <v>0.13736263736263737</v>
      </c>
      <c r="AJ57" s="24">
        <f>('Monthly Data'!AO56/30)/('Monthly Data'!$F56/100000)</f>
        <v>0</v>
      </c>
      <c r="AK57" s="24">
        <f>('Monthly Data'!AP56/30)/('Monthly Data'!$F56/100000)</f>
        <v>15.796703296703297</v>
      </c>
      <c r="AL57" s="24">
        <f>('Monthly Data'!AQ56/31)/('Monthly Data'!$F56/100000)</f>
        <v>11.830911024459413</v>
      </c>
      <c r="AM57" s="24">
        <f>('Monthly Data'!AR56/31)/('Monthly Data'!$F56/100000)</f>
        <v>0.4874158099964552</v>
      </c>
      <c r="AN57" s="24">
        <f>('Monthly Data'!AS56/31)/('Monthly Data'!$F56/100000)</f>
        <v>0</v>
      </c>
      <c r="AO57" s="24">
        <f>('Monthly Data'!AT56/31)/('Monthly Data'!$F56/100000)</f>
        <v>12.318326834455865</v>
      </c>
      <c r="AP57" s="24">
        <f>('Monthly Data'!AU56/31)/('Monthly Data'!$F56/100000)</f>
        <v>11.609358383551932</v>
      </c>
      <c r="AQ57" s="24">
        <f>('Monthly Data'!AV56/31)/('Monthly Data'!$F56/100000)</f>
        <v>1.6838000708968452</v>
      </c>
      <c r="AR57" s="24">
        <f>('Monthly Data'!AW56/31)/('Monthly Data'!$F56/100000)</f>
        <v>0</v>
      </c>
      <c r="AS57" s="24">
        <f>('Monthly Data'!AX56/31)/('Monthly Data'!$F56/100000)</f>
        <v>13.293158454448777</v>
      </c>
      <c r="AT57" s="24">
        <f>('Monthly Data'!AY56/30)/('Monthly Data'!$F56/100000)</f>
        <v>11.813186813186814</v>
      </c>
      <c r="AU57" s="24">
        <f>('Monthly Data'!AZ56/30)/('Monthly Data'!$F56/100000)</f>
        <v>1.3736263736263736</v>
      </c>
      <c r="AV57" s="24">
        <f>('Monthly Data'!BA56/30)/('Monthly Data'!$F56/100000)</f>
        <v>0.7326007326007327</v>
      </c>
      <c r="AW57" s="24">
        <f>('Monthly Data'!BB56/30)/('Monthly Data'!$F56/100000)</f>
        <v>13.91941391941392</v>
      </c>
      <c r="AX57" s="24">
        <f>('Monthly Data'!BC56/31)/('Monthly Data'!$F56/100000)</f>
        <v>11.74228996809642</v>
      </c>
      <c r="AY57" s="24">
        <f>('Monthly Data'!BD56/31)/('Monthly Data'!$F56/100000)</f>
        <v>1.772421127259837</v>
      </c>
      <c r="AZ57" s="24">
        <f>('Monthly Data'!BE56/31)/('Monthly Data'!$F56/100000)</f>
        <v>1.3736263736263736</v>
      </c>
      <c r="BA57" s="24">
        <f>('Monthly Data'!BF56/31)/('Monthly Data'!$F56/100000)</f>
        <v>14.88833746898263</v>
      </c>
    </row>
    <row r="58" spans="1:53" ht="15">
      <c r="A58" t="str">
        <f>'Monthly Data'!D57</f>
        <v>Havering</v>
      </c>
      <c r="B58" s="24">
        <f>('Monthly Data'!G57/31)/('Monthly Data'!$F57/100000)</f>
        <v>6.363279460838841</v>
      </c>
      <c r="C58" s="24">
        <f>('Monthly Data'!H57/31)/('Monthly Data'!$F57/100000)</f>
        <v>1.4231499051233398</v>
      </c>
      <c r="D58" s="24">
        <f>('Monthly Data'!I57/31)/('Monthly Data'!$F57/100000)</f>
        <v>0.049074134659425506</v>
      </c>
      <c r="E58" s="24">
        <f>('Monthly Data'!J57/31)/('Monthly Data'!$F57/100000)</f>
        <v>7.835503500621606</v>
      </c>
      <c r="F58" s="24">
        <f>('Monthly Data'!K57/30)/('Monthly Data'!$F57/100000)</f>
        <v>6.423258958755916</v>
      </c>
      <c r="G58" s="24">
        <f>('Monthly Data'!L57/30)/('Monthly Data'!$F57/100000)</f>
        <v>2.332657200811359</v>
      </c>
      <c r="H58" s="24">
        <f>('Monthly Data'!M57/30)/('Monthly Data'!$F57/100000)</f>
        <v>0</v>
      </c>
      <c r="I58" s="24">
        <f>('Monthly Data'!N57/30)/('Monthly Data'!$F57/100000)</f>
        <v>8.755916159567274</v>
      </c>
      <c r="J58" s="24">
        <f>('Monthly Data'!O57/31)/('Monthly Data'!$F57/100000)</f>
        <v>5.741673755152784</v>
      </c>
      <c r="K58" s="24">
        <f>('Monthly Data'!P57/31)/('Monthly Data'!$F57/100000)</f>
        <v>2.0938297454688217</v>
      </c>
      <c r="L58" s="24">
        <f>('Monthly Data'!Q57/31)/('Monthly Data'!$F57/100000)</f>
        <v>0</v>
      </c>
      <c r="M58" s="24">
        <f>('Monthly Data'!R57/31)/('Monthly Data'!$F57/100000)</f>
        <v>7.835503500621606</v>
      </c>
      <c r="N58" s="24">
        <f>('Monthly Data'!S57/31)/('Monthly Data'!$F57/100000)</f>
        <v>5.414512857423281</v>
      </c>
      <c r="O58" s="24">
        <f>('Monthly Data'!T57/31)/('Monthly Data'!$F57/100000)</f>
        <v>1.6194464437610416</v>
      </c>
      <c r="P58" s="24">
        <f>('Monthly Data'!U57/31)/('Monthly Data'!$F57/100000)</f>
        <v>0.06543217954590068</v>
      </c>
      <c r="Q58" s="24">
        <f>('Monthly Data'!V57/31)/('Monthly Data'!$F57/100000)</f>
        <v>7.099391480730223</v>
      </c>
      <c r="R58" s="24">
        <f>('Monthly Data'!W57/28)/('Monthly Data'!$F57/100000)</f>
        <v>5.107215299913069</v>
      </c>
      <c r="S58" s="24">
        <f>('Monthly Data'!X57/28)/('Monthly Data'!$F57/100000)</f>
        <v>1.4307447116777747</v>
      </c>
      <c r="T58" s="24">
        <f>('Monthly Data'!Y57/28)/('Monthly Data'!$F57/100000)</f>
        <v>0.07244277021153289</v>
      </c>
      <c r="U58" s="24">
        <f>('Monthly Data'!Z57/28)/('Monthly Data'!$F57/100000)</f>
        <v>6.610402781802376</v>
      </c>
      <c r="V58" s="24">
        <f>('Monthly Data'!AA57/31)/('Monthly Data'!$F57/100000)</f>
        <v>3.7132761892298634</v>
      </c>
      <c r="W58" s="24">
        <f>('Monthly Data'!AB57/31)/('Monthly Data'!$F57/100000)</f>
        <v>1.439507950009815</v>
      </c>
      <c r="X58" s="24">
        <f>('Monthly Data'!AC57/31)/('Monthly Data'!$F57/100000)</f>
        <v>0.5070993914807302</v>
      </c>
      <c r="Y58" s="24">
        <f>('Monthly Data'!AD57/31)/('Monthly Data'!$F57/100000)</f>
        <v>5.659883530720409</v>
      </c>
      <c r="Z58" s="24">
        <f>('Monthly Data'!AE57/30)/('Monthly Data'!$F57/100000)</f>
        <v>3.972278566599053</v>
      </c>
      <c r="AA58" s="24">
        <f>('Monthly Data'!AF57/30)/('Monthly Data'!$F57/100000)</f>
        <v>1.0141987829614605</v>
      </c>
      <c r="AB58" s="24">
        <f>('Monthly Data'!AG57/30)/('Monthly Data'!$F57/100000)</f>
        <v>0</v>
      </c>
      <c r="AC58" s="24">
        <f>('Monthly Data'!AH57/30)/('Monthly Data'!$F57/100000)</f>
        <v>4.986477349560515</v>
      </c>
      <c r="AD58" s="24">
        <f>('Monthly Data'!AI57/31)/('Monthly Data'!$F57/100000)</f>
        <v>3.8277825034351896</v>
      </c>
      <c r="AE58" s="24">
        <f>('Monthly Data'!AJ57/31)/('Monthly Data'!$F57/100000)</f>
        <v>0.8833344238696591</v>
      </c>
      <c r="AF58" s="24">
        <f>('Monthly Data'!AK57/31)/('Monthly Data'!$F57/100000)</f>
        <v>0</v>
      </c>
      <c r="AG58" s="24">
        <f>('Monthly Data'!AL57/31)/('Monthly Data'!$F57/100000)</f>
        <v>4.7111169273048485</v>
      </c>
      <c r="AH58" s="24">
        <f>('Monthly Data'!AM57/30)/('Monthly Data'!$F57/100000)</f>
        <v>4.530087897227856</v>
      </c>
      <c r="AI58" s="24">
        <f>('Monthly Data'!AN57/30)/('Monthly Data'!$F57/100000)</f>
        <v>0.6592292089249493</v>
      </c>
      <c r="AJ58" s="24">
        <f>('Monthly Data'!AO57/30)/('Monthly Data'!$F57/100000)</f>
        <v>0</v>
      </c>
      <c r="AK58" s="24">
        <f>('Monthly Data'!AP57/30)/('Monthly Data'!$F57/100000)</f>
        <v>5.189317106152806</v>
      </c>
      <c r="AL58" s="24">
        <f>('Monthly Data'!AQ57/31)/('Monthly Data'!$F57/100000)</f>
        <v>5.234574363672054</v>
      </c>
      <c r="AM58" s="24">
        <f>('Monthly Data'!AR57/31)/('Monthly Data'!$F57/100000)</f>
        <v>0.572531571026631</v>
      </c>
      <c r="AN58" s="24">
        <f>('Monthly Data'!AS57/31)/('Monthly Data'!$F57/100000)</f>
        <v>0</v>
      </c>
      <c r="AO58" s="24">
        <f>('Monthly Data'!AT57/31)/('Monthly Data'!$F57/100000)</f>
        <v>5.807105934698685</v>
      </c>
      <c r="AP58" s="24">
        <f>('Monthly Data'!AU57/31)/('Monthly Data'!$F57/100000)</f>
        <v>5.038277825034352</v>
      </c>
      <c r="AQ58" s="24">
        <f>('Monthly Data'!AV57/31)/('Monthly Data'!$F57/100000)</f>
        <v>1.5867303539880913</v>
      </c>
      <c r="AR58" s="24">
        <f>('Monthly Data'!AW57/31)/('Monthly Data'!$F57/100000)</f>
        <v>0.6870378852319571</v>
      </c>
      <c r="AS58" s="24">
        <f>('Monthly Data'!AX57/31)/('Monthly Data'!$F57/100000)</f>
        <v>7.3120460642544005</v>
      </c>
      <c r="AT58" s="24">
        <f>('Monthly Data'!AY57/30)/('Monthly Data'!$F57/100000)</f>
        <v>5.848546315077756</v>
      </c>
      <c r="AU58" s="24">
        <f>('Monthly Data'!AZ57/30)/('Monthly Data'!$F57/100000)</f>
        <v>1.4198782961460445</v>
      </c>
      <c r="AV58" s="24">
        <f>('Monthly Data'!BA57/30)/('Monthly Data'!$F57/100000)</f>
        <v>1.250845165652468</v>
      </c>
      <c r="AW58" s="24">
        <f>('Monthly Data'!BB57/30)/('Monthly Data'!$F57/100000)</f>
        <v>8.519269776876268</v>
      </c>
      <c r="AX58" s="24">
        <f>('Monthly Data'!BC57/31)/('Monthly Data'!$F57/100000)</f>
        <v>4.383956029575345</v>
      </c>
      <c r="AY58" s="24">
        <f>('Monthly Data'!BD57/31)/('Monthly Data'!$F57/100000)</f>
        <v>0.11450631420532618</v>
      </c>
      <c r="AZ58" s="24">
        <f>('Monthly Data'!BE57/31)/('Monthly Data'!$F57/100000)</f>
        <v>0.08179022443237584</v>
      </c>
      <c r="BA58" s="24">
        <f>('Monthly Data'!BF57/31)/('Monthly Data'!$F57/100000)</f>
        <v>4.580252568213048</v>
      </c>
    </row>
    <row r="59" spans="1:53" ht="15">
      <c r="A59" t="str">
        <f>'Monthly Data'!D58</f>
        <v>Herefordshire UA</v>
      </c>
      <c r="B59" s="24">
        <f>('Monthly Data'!G58/31)/('Monthly Data'!$F58/100000)</f>
        <v>12.099404498874229</v>
      </c>
      <c r="C59" s="24">
        <f>('Monthly Data'!H58/31)/('Monthly Data'!$F58/100000)</f>
        <v>4.0401489804936555</v>
      </c>
      <c r="D59" s="24">
        <f>('Monthly Data'!I58/31)/('Monthly Data'!$F58/100000)</f>
        <v>0.6523157208088716</v>
      </c>
      <c r="E59" s="24">
        <f>('Monthly Data'!J58/31)/('Monthly Data'!$F58/100000)</f>
        <v>16.79186920017676</v>
      </c>
      <c r="F59" s="24">
        <f>('Monthly Data'!K58/30)/('Monthly Data'!$F58/100000)</f>
        <v>12.002609262883235</v>
      </c>
      <c r="G59" s="24">
        <f>('Monthly Data'!L58/30)/('Monthly Data'!$F58/100000)</f>
        <v>2.696238312676669</v>
      </c>
      <c r="H59" s="24">
        <f>('Monthly Data'!M58/30)/('Monthly Data'!$F58/100000)</f>
        <v>0.91324200913242</v>
      </c>
      <c r="I59" s="24">
        <f>('Monthly Data'!N58/30)/('Monthly Data'!$F58/100000)</f>
        <v>15.612089584692326</v>
      </c>
      <c r="J59" s="24">
        <f>('Monthly Data'!O58/31)/('Monthly Data'!$F58/100000)</f>
        <v>8.879910780043348</v>
      </c>
      <c r="K59" s="24">
        <f>('Monthly Data'!P58/31)/('Monthly Data'!$F58/100000)</f>
        <v>5.42895019253835</v>
      </c>
      <c r="L59" s="24">
        <f>('Monthly Data'!Q58/31)/('Monthly Data'!$F58/100000)</f>
        <v>0.6523157208088716</v>
      </c>
      <c r="M59" s="24">
        <f>('Monthly Data'!R58/31)/('Monthly Data'!$F58/100000)</f>
        <v>14.961176693390568</v>
      </c>
      <c r="N59" s="24">
        <f>('Monthly Data'!S58/31)/('Monthly Data'!$F58/100000)</f>
        <v>9.72160848431286</v>
      </c>
      <c r="O59" s="24">
        <f>('Monthly Data'!T58/31)/('Monthly Data'!$F58/100000)</f>
        <v>7.7857037644929825</v>
      </c>
      <c r="P59" s="24">
        <f>('Monthly Data'!U58/31)/('Monthly Data'!$F58/100000)</f>
        <v>0.06312732782021337</v>
      </c>
      <c r="Q59" s="24">
        <f>('Monthly Data'!V58/31)/('Monthly Data'!$F58/100000)</f>
        <v>17.570439576626054</v>
      </c>
      <c r="R59" s="24">
        <f>('Monthly Data'!W58/28)/('Monthly Data'!$F58/100000)</f>
        <v>9.41198397167086</v>
      </c>
      <c r="S59" s="24">
        <f>('Monthly Data'!X58/28)/('Monthly Data'!$F58/100000)</f>
        <v>8.22383748019756</v>
      </c>
      <c r="T59" s="24">
        <f>('Monthly Data'!Y58/28)/('Monthly Data'!$F58/100000)</f>
        <v>0</v>
      </c>
      <c r="U59" s="24">
        <f>('Monthly Data'!Z58/28)/('Monthly Data'!$F58/100000)</f>
        <v>17.63582145186842</v>
      </c>
      <c r="V59" s="24">
        <f>('Monthly Data'!AA58/31)/('Monthly Data'!$F58/100000)</f>
        <v>7.322770027144752</v>
      </c>
      <c r="W59" s="24">
        <f>('Monthly Data'!AB58/31)/('Monthly Data'!$F58/100000)</f>
        <v>4.797676914336217</v>
      </c>
      <c r="X59" s="24">
        <f>('Monthly Data'!AC58/31)/('Monthly Data'!$F58/100000)</f>
        <v>0</v>
      </c>
      <c r="Y59" s="24">
        <f>('Monthly Data'!AD58/31)/('Monthly Data'!$F58/100000)</f>
        <v>12.120446941480969</v>
      </c>
      <c r="Z59" s="24">
        <f>('Monthly Data'!AE58/30)/('Monthly Data'!$F58/100000)</f>
        <v>10.089149815177214</v>
      </c>
      <c r="AA59" s="24">
        <f>('Monthly Data'!AF58/30)/('Monthly Data'!$F58/100000)</f>
        <v>3.3268101761252447</v>
      </c>
      <c r="AB59" s="24">
        <f>('Monthly Data'!AG58/30)/('Monthly Data'!$F58/100000)</f>
        <v>0</v>
      </c>
      <c r="AC59" s="24">
        <f>('Monthly Data'!AH58/30)/('Monthly Data'!$F58/100000)</f>
        <v>13.415959991302458</v>
      </c>
      <c r="AD59" s="24">
        <f>('Monthly Data'!AI58/31)/('Monthly Data'!$F58/100000)</f>
        <v>7.091303158470636</v>
      </c>
      <c r="AE59" s="24">
        <f>('Monthly Data'!AJ58/31)/('Monthly Data'!$F58/100000)</f>
        <v>3.3457483744713086</v>
      </c>
      <c r="AF59" s="24">
        <f>('Monthly Data'!AK58/31)/('Monthly Data'!$F58/100000)</f>
        <v>0</v>
      </c>
      <c r="AG59" s="24">
        <f>('Monthly Data'!AL58/31)/('Monthly Data'!$F58/100000)</f>
        <v>10.437051532941945</v>
      </c>
      <c r="AH59" s="24">
        <f>('Monthly Data'!AM58/30)/('Monthly Data'!$F58/100000)</f>
        <v>9.936942813655142</v>
      </c>
      <c r="AI59" s="24">
        <f>('Monthly Data'!AN58/30)/('Monthly Data'!$F58/100000)</f>
        <v>3.0658838878016965</v>
      </c>
      <c r="AJ59" s="24">
        <f>('Monthly Data'!AO58/30)/('Monthly Data'!$F58/100000)</f>
        <v>0</v>
      </c>
      <c r="AK59" s="24">
        <f>('Monthly Data'!AP58/30)/('Monthly Data'!$F58/100000)</f>
        <v>13.00282670145684</v>
      </c>
      <c r="AL59" s="24">
        <f>('Monthly Data'!AQ58/31)/('Monthly Data'!$F58/100000)</f>
        <v>10.163499779054353</v>
      </c>
      <c r="AM59" s="24">
        <f>('Monthly Data'!AR58/31)/('Monthly Data'!$F58/100000)</f>
        <v>4.166403636134082</v>
      </c>
      <c r="AN59" s="24">
        <f>('Monthly Data'!AS58/31)/('Monthly Data'!$F58/100000)</f>
        <v>0.4208488521347558</v>
      </c>
      <c r="AO59" s="24">
        <f>('Monthly Data'!AT58/31)/('Monthly Data'!$F58/100000)</f>
        <v>14.750752267323191</v>
      </c>
      <c r="AP59" s="24">
        <f>('Monthly Data'!AU58/31)/('Monthly Data'!$F58/100000)</f>
        <v>9.174504976537676</v>
      </c>
      <c r="AQ59" s="24">
        <f>('Monthly Data'!AV58/31)/('Monthly Data'!$F58/100000)</f>
        <v>6.081265913347221</v>
      </c>
      <c r="AR59" s="24">
        <f>('Monthly Data'!AW58/31)/('Monthly Data'!$F58/100000)</f>
        <v>0.23146686867411573</v>
      </c>
      <c r="AS59" s="24">
        <f>('Monthly Data'!AX58/31)/('Monthly Data'!$F58/100000)</f>
        <v>15.487237758559015</v>
      </c>
      <c r="AT59" s="24">
        <f>('Monthly Data'!AY58/30)/('Monthly Data'!$F58/100000)</f>
        <v>9.067188519243315</v>
      </c>
      <c r="AU59" s="24">
        <f>('Monthly Data'!AZ58/30)/('Monthly Data'!$F58/100000)</f>
        <v>2.544031311154599</v>
      </c>
      <c r="AV59" s="24">
        <f>('Monthly Data'!BA58/30)/('Monthly Data'!$F58/100000)</f>
        <v>0.15220700152207003</v>
      </c>
      <c r="AW59" s="24">
        <f>('Monthly Data'!BB58/30)/('Monthly Data'!$F58/100000)</f>
        <v>11.763426831919984</v>
      </c>
      <c r="AX59" s="24">
        <f>('Monthly Data'!BC58/31)/('Monthly Data'!$F58/100000)</f>
        <v>4.923931569976643</v>
      </c>
      <c r="AY59" s="24">
        <f>('Monthly Data'!BD58/31)/('Monthly Data'!$F58/100000)</f>
        <v>2.9880268501567664</v>
      </c>
      <c r="AZ59" s="24">
        <f>('Monthly Data'!BE58/31)/('Monthly Data'!$F58/100000)</f>
        <v>0.6312732782021337</v>
      </c>
      <c r="BA59" s="24">
        <f>('Monthly Data'!BF58/31)/('Monthly Data'!$F58/100000)</f>
        <v>8.543231698335545</v>
      </c>
    </row>
    <row r="60" spans="1:53" ht="15">
      <c r="A60" t="str">
        <f>'Monthly Data'!D59</f>
        <v>Hertfordshire</v>
      </c>
      <c r="B60" s="24">
        <f>('Monthly Data'!G59/31)/('Monthly Data'!$F59/100000)</f>
        <v>11.237309712170266</v>
      </c>
      <c r="C60" s="24">
        <f>('Monthly Data'!H59/31)/('Monthly Data'!$F59/100000)</f>
        <v>5.06725010372083</v>
      </c>
      <c r="D60" s="24">
        <f>('Monthly Data'!I59/31)/('Monthly Data'!$F59/100000)</f>
        <v>0.10283432680749059</v>
      </c>
      <c r="E60" s="24">
        <f>('Monthly Data'!J59/31)/('Monthly Data'!$F59/100000)</f>
        <v>16.407394142698585</v>
      </c>
      <c r="F60" s="24">
        <f>('Monthly Data'!K59/30)/('Monthly Data'!$F59/100000)</f>
        <v>10.897365431827344</v>
      </c>
      <c r="G60" s="24">
        <f>('Monthly Data'!L59/30)/('Monthly Data'!$F59/100000)</f>
        <v>4.316441317650508</v>
      </c>
      <c r="H60" s="24">
        <f>('Monthly Data'!M59/30)/('Monthly Data'!$F59/100000)</f>
        <v>0.35176431790700236</v>
      </c>
      <c r="I60" s="24">
        <f>('Monthly Data'!N59/30)/('Monthly Data'!$F59/100000)</f>
        <v>15.565571067384852</v>
      </c>
      <c r="J60" s="24">
        <f>('Monthly Data'!O59/31)/('Monthly Data'!$F59/100000)</f>
        <v>9.652242674827221</v>
      </c>
      <c r="K60" s="24">
        <f>('Monthly Data'!P59/31)/('Monthly Data'!$F59/100000)</f>
        <v>4.8864035289904155</v>
      </c>
      <c r="L60" s="24">
        <f>('Monthly Data'!Q59/31)/('Monthly Data'!$F59/100000)</f>
        <v>0.304956969153248</v>
      </c>
      <c r="M60" s="24">
        <f>('Monthly Data'!R59/31)/('Monthly Data'!$F59/100000)</f>
        <v>14.843603172970884</v>
      </c>
      <c r="N60" s="24">
        <f>('Monthly Data'!S59/31)/('Monthly Data'!$F59/100000)</f>
        <v>10.258610601864493</v>
      </c>
      <c r="O60" s="24">
        <f>('Monthly Data'!T59/31)/('Monthly Data'!$F59/100000)</f>
        <v>5.255188700989692</v>
      </c>
      <c r="P60" s="24">
        <f>('Monthly Data'!U59/31)/('Monthly Data'!$F59/100000)</f>
        <v>0.3829692170761719</v>
      </c>
      <c r="Q60" s="24">
        <f>('Monthly Data'!V59/31)/('Monthly Data'!$F59/100000)</f>
        <v>15.896768519930358</v>
      </c>
      <c r="R60" s="24">
        <f>('Monthly Data'!W59/28)/('Monthly Data'!$F59/100000)</f>
        <v>14.934279746855323</v>
      </c>
      <c r="S60" s="24">
        <f>('Monthly Data'!X59/28)/('Monthly Data'!$F59/100000)</f>
        <v>6.988175065563215</v>
      </c>
      <c r="T60" s="24">
        <f>('Monthly Data'!Y59/28)/('Monthly Data'!$F59/100000)</f>
        <v>0.28659369650905325</v>
      </c>
      <c r="U60" s="24">
        <f>('Monthly Data'!Z59/28)/('Monthly Data'!$F59/100000)</f>
        <v>22.20904850892759</v>
      </c>
      <c r="V60" s="24">
        <f>('Monthly Data'!AA59/31)/('Monthly Data'!$F59/100000)</f>
        <v>13.159247820089572</v>
      </c>
      <c r="W60" s="24">
        <f>('Monthly Data'!AB59/31)/('Monthly Data'!$F59/100000)</f>
        <v>8.748009801175149</v>
      </c>
      <c r="X60" s="24">
        <f>('Monthly Data'!AC59/31)/('Monthly Data'!$F59/100000)</f>
        <v>0.19857663107653356</v>
      </c>
      <c r="Y60" s="24">
        <f>('Monthly Data'!AD59/31)/('Monthly Data'!$F59/100000)</f>
        <v>22.105834252341253</v>
      </c>
      <c r="Z60" s="24">
        <f>('Monthly Data'!AE59/30)/('Monthly Data'!$F59/100000)</f>
        <v>12.538932248726686</v>
      </c>
      <c r="AA60" s="24">
        <f>('Monthly Data'!AF59/30)/('Monthly Data'!$F59/100000)</f>
        <v>7.390714887691914</v>
      </c>
      <c r="AB60" s="24">
        <f>('Monthly Data'!AG59/30)/('Monthly Data'!$F59/100000)</f>
        <v>0.39573485764537764</v>
      </c>
      <c r="AC60" s="24">
        <f>('Monthly Data'!AH59/30)/('Monthly Data'!$F59/100000)</f>
        <v>20.325381994063978</v>
      </c>
      <c r="AD60" s="24">
        <f>('Monthly Data'!AI59/31)/('Monthly Data'!$F59/100000)</f>
        <v>9.708978855134802</v>
      </c>
      <c r="AE60" s="24">
        <f>('Monthly Data'!AJ59/31)/('Monthly Data'!$F59/100000)</f>
        <v>7.08493051590918</v>
      </c>
      <c r="AF60" s="24">
        <f>('Monthly Data'!AK59/31)/('Monthly Data'!$F59/100000)</f>
        <v>0.34750910438393373</v>
      </c>
      <c r="AG60" s="24">
        <f>('Monthly Data'!AL59/31)/('Monthly Data'!$F59/100000)</f>
        <v>17.141418475427916</v>
      </c>
      <c r="AH60" s="24">
        <f>('Monthly Data'!AM59/30)/('Monthly Data'!$F59/100000)</f>
        <v>11.029277051042468</v>
      </c>
      <c r="AI60" s="24">
        <f>('Monthly Data'!AN59/30)/('Monthly Data'!$F59/100000)</f>
        <v>6.639551500494669</v>
      </c>
      <c r="AJ60" s="24">
        <f>('Monthly Data'!AO59/30)/('Monthly Data'!$F59/100000)</f>
        <v>0.3590927411967315</v>
      </c>
      <c r="AK60" s="24">
        <f>('Monthly Data'!AP59/30)/('Monthly Data'!$F59/100000)</f>
        <v>18.02792129273387</v>
      </c>
      <c r="AL60" s="24">
        <f>('Monthly Data'!AQ59/31)/('Monthly Data'!$F59/100000)</f>
        <v>9.141617052058992</v>
      </c>
      <c r="AM60" s="24">
        <f>('Monthly Data'!AR59/31)/('Monthly Data'!$F59/100000)</f>
        <v>4.8048452697982675</v>
      </c>
      <c r="AN60" s="24">
        <f>('Monthly Data'!AS59/31)/('Monthly Data'!$F59/100000)</f>
        <v>0.20566865361498118</v>
      </c>
      <c r="AO60" s="24">
        <f>('Monthly Data'!AT59/31)/('Monthly Data'!$F59/100000)</f>
        <v>14.152130975472241</v>
      </c>
      <c r="AP60" s="24">
        <f>('Monthly Data'!AU59/31)/('Monthly Data'!$F59/100000)</f>
        <v>9.368561773289315</v>
      </c>
      <c r="AQ60" s="24">
        <f>('Monthly Data'!AV59/31)/('Monthly Data'!$F59/100000)</f>
        <v>3.5921094157237237</v>
      </c>
      <c r="AR60" s="24">
        <f>('Monthly Data'!AW59/31)/('Monthly Data'!$F59/100000)</f>
        <v>0.12056438315360966</v>
      </c>
      <c r="AS60" s="24">
        <f>('Monthly Data'!AX59/31)/('Monthly Data'!$F59/100000)</f>
        <v>13.08123557216665</v>
      </c>
      <c r="AT60" s="24">
        <f>('Monthly Data'!AY59/30)/('Monthly Data'!$F59/100000)</f>
        <v>9.897035652779305</v>
      </c>
      <c r="AU60" s="24">
        <f>('Monthly Data'!AZ59/30)/('Monthly Data'!$F59/100000)</f>
        <v>3.565277930453263</v>
      </c>
      <c r="AV60" s="24">
        <f>('Monthly Data'!BA59/30)/('Monthly Data'!$F59/100000)</f>
        <v>0.2088600637572826</v>
      </c>
      <c r="AW60" s="24">
        <f>('Monthly Data'!BB59/30)/('Monthly Data'!$F59/100000)</f>
        <v>13.67117364698985</v>
      </c>
      <c r="AX60" s="24">
        <f>('Monthly Data'!BC59/31)/('Monthly Data'!$F59/100000)</f>
        <v>10.113224139826317</v>
      </c>
      <c r="AY60" s="24">
        <f>('Monthly Data'!BD59/31)/('Monthly Data'!$F59/100000)</f>
        <v>3.8864283510692994</v>
      </c>
      <c r="AZ60" s="24">
        <f>('Monthly Data'!BE59/31)/('Monthly Data'!$F59/100000)</f>
        <v>0.18793859726886214</v>
      </c>
      <c r="BA60" s="24">
        <f>('Monthly Data'!BF59/31)/('Monthly Data'!$F59/100000)</f>
        <v>14.18759108816448</v>
      </c>
    </row>
    <row r="61" spans="1:53" ht="15">
      <c r="A61" t="str">
        <f>'Monthly Data'!D60</f>
        <v>Hillingdon</v>
      </c>
      <c r="B61" s="24">
        <f>('Monthly Data'!G60/31)/('Monthly Data'!$F60/100000)</f>
        <v>3.7382392473118284</v>
      </c>
      <c r="C61" s="24">
        <f>('Monthly Data'!H60/31)/('Monthly Data'!$F60/100000)</f>
        <v>2.5901657706093193</v>
      </c>
      <c r="D61" s="24">
        <f>('Monthly Data'!I60/31)/('Monthly Data'!$F60/100000)</f>
        <v>0.8680555555555556</v>
      </c>
      <c r="E61" s="24">
        <f>('Monthly Data'!J60/31)/('Monthly Data'!$F60/100000)</f>
        <v>7.1964605734767035</v>
      </c>
      <c r="F61" s="24">
        <f>('Monthly Data'!K60/30)/('Monthly Data'!$F60/100000)</f>
        <v>7.277199074074074</v>
      </c>
      <c r="G61" s="24">
        <f>('Monthly Data'!L60/30)/('Monthly Data'!$F60/100000)</f>
        <v>3.8773148148148153</v>
      </c>
      <c r="H61" s="24">
        <f>('Monthly Data'!M60/30)/('Monthly Data'!$F60/100000)</f>
        <v>0.8680555555555556</v>
      </c>
      <c r="I61" s="24">
        <f>('Monthly Data'!N60/30)/('Monthly Data'!$F60/100000)</f>
        <v>12.022569444444445</v>
      </c>
      <c r="J61" s="24">
        <f>('Monthly Data'!O60/31)/('Monthly Data'!$F60/100000)</f>
        <v>6.440412186379929</v>
      </c>
      <c r="K61" s="24">
        <f>('Monthly Data'!P60/31)/('Monthly Data'!$F60/100000)</f>
        <v>3.3042114695340508</v>
      </c>
      <c r="L61" s="24">
        <f>('Monthly Data'!Q60/31)/('Monthly Data'!$F60/100000)</f>
        <v>1.1340725806451613</v>
      </c>
      <c r="M61" s="24">
        <f>('Monthly Data'!R60/31)/('Monthly Data'!$F60/100000)</f>
        <v>10.878696236559142</v>
      </c>
      <c r="N61" s="24">
        <f>('Monthly Data'!S60/31)/('Monthly Data'!$F60/100000)</f>
        <v>5.600358422939069</v>
      </c>
      <c r="O61" s="24">
        <f>('Monthly Data'!T60/31)/('Monthly Data'!$F60/100000)</f>
        <v>2.0861335125448033</v>
      </c>
      <c r="P61" s="24">
        <f>('Monthly Data'!U60/31)/('Monthly Data'!$F60/100000)</f>
        <v>2.0721326164874556</v>
      </c>
      <c r="Q61" s="24">
        <f>('Monthly Data'!V60/31)/('Monthly Data'!$F60/100000)</f>
        <v>9.758624551971327</v>
      </c>
      <c r="R61" s="24">
        <f>('Monthly Data'!W60/28)/('Monthly Data'!$F60/100000)</f>
        <v>7.114955357142858</v>
      </c>
      <c r="S61" s="24">
        <f>('Monthly Data'!X60/28)/('Monthly Data'!$F60/100000)</f>
        <v>2.7746775793650795</v>
      </c>
      <c r="T61" s="24">
        <f>('Monthly Data'!Y60/28)/('Monthly Data'!$F60/100000)</f>
        <v>1.7361111111111112</v>
      </c>
      <c r="U61" s="24">
        <f>('Monthly Data'!Z60/28)/('Monthly Data'!$F60/100000)</f>
        <v>11.625744047619047</v>
      </c>
      <c r="V61" s="24">
        <f>('Monthly Data'!AA60/31)/('Monthly Data'!$F60/100000)</f>
        <v>8.568548387096776</v>
      </c>
      <c r="W61" s="24">
        <f>('Monthly Data'!AB60/31)/('Monthly Data'!$F60/100000)</f>
        <v>2.898185483870968</v>
      </c>
      <c r="X61" s="24">
        <f>('Monthly Data'!AC60/31)/('Monthly Data'!$F60/100000)</f>
        <v>1.5540994623655915</v>
      </c>
      <c r="Y61" s="24">
        <f>('Monthly Data'!AD60/31)/('Monthly Data'!$F60/100000)</f>
        <v>13.020833333333334</v>
      </c>
      <c r="Z61" s="24">
        <f>('Monthly Data'!AE60/30)/('Monthly Data'!$F60/100000)</f>
        <v>8.608217592592593</v>
      </c>
      <c r="AA61" s="24">
        <f>('Monthly Data'!AF60/30)/('Monthly Data'!$F60/100000)</f>
        <v>2.575231481481482</v>
      </c>
      <c r="AB61" s="24">
        <f>('Monthly Data'!AG60/30)/('Monthly Data'!$F60/100000)</f>
        <v>0.607638888888889</v>
      </c>
      <c r="AC61" s="24">
        <f>('Monthly Data'!AH60/30)/('Monthly Data'!$F60/100000)</f>
        <v>11.791087962962964</v>
      </c>
      <c r="AD61" s="24">
        <f>('Monthly Data'!AI60/31)/('Monthly Data'!$F60/100000)</f>
        <v>8.820564516129034</v>
      </c>
      <c r="AE61" s="24">
        <f>('Monthly Data'!AJ60/31)/('Monthly Data'!$F60/100000)</f>
        <v>2.7861783154121866</v>
      </c>
      <c r="AF61" s="24">
        <f>('Monthly Data'!AK60/31)/('Monthly Data'!$F60/100000)</f>
        <v>0.5180331541218639</v>
      </c>
      <c r="AG61" s="24">
        <f>('Monthly Data'!AL60/31)/('Monthly Data'!$F60/100000)</f>
        <v>12.124775985663083</v>
      </c>
      <c r="AH61" s="24">
        <f>('Monthly Data'!AM60/30)/('Monthly Data'!$F60/100000)</f>
        <v>7.0457175925925934</v>
      </c>
      <c r="AI61" s="24">
        <f>('Monthly Data'!AN60/30)/('Monthly Data'!$F60/100000)</f>
        <v>3.313078703703704</v>
      </c>
      <c r="AJ61" s="24">
        <f>('Monthly Data'!AO60/30)/('Monthly Data'!$F60/100000)</f>
        <v>0.535300925925926</v>
      </c>
      <c r="AK61" s="24">
        <f>('Monthly Data'!AP60/30)/('Monthly Data'!$F60/100000)</f>
        <v>10.894097222222223</v>
      </c>
      <c r="AL61" s="24">
        <f>('Monthly Data'!AQ60/31)/('Monthly Data'!$F60/100000)</f>
        <v>5.404345878136201</v>
      </c>
      <c r="AM61" s="24">
        <f>('Monthly Data'!AR60/31)/('Monthly Data'!$F60/100000)</f>
        <v>3.2762096774193554</v>
      </c>
      <c r="AN61" s="24">
        <f>('Monthly Data'!AS60/31)/('Monthly Data'!$F60/100000)</f>
        <v>0.9520609318996416</v>
      </c>
      <c r="AO61" s="24">
        <f>('Monthly Data'!AT60/31)/('Monthly Data'!$F60/100000)</f>
        <v>9.632616487455198</v>
      </c>
      <c r="AP61" s="24">
        <f>('Monthly Data'!AU60/31)/('Monthly Data'!$F60/100000)</f>
        <v>5.012320788530467</v>
      </c>
      <c r="AQ61" s="24">
        <f>('Monthly Data'!AV60/31)/('Monthly Data'!$F60/100000)</f>
        <v>3.2482078853046596</v>
      </c>
      <c r="AR61" s="24">
        <f>('Monthly Data'!AW60/31)/('Monthly Data'!$F60/100000)</f>
        <v>0.5320340501792116</v>
      </c>
      <c r="AS61" s="24">
        <f>('Monthly Data'!AX60/31)/('Monthly Data'!$F60/100000)</f>
        <v>8.792562724014337</v>
      </c>
      <c r="AT61" s="24">
        <f>('Monthly Data'!AY60/30)/('Monthly Data'!$F60/100000)</f>
        <v>4.325810185185185</v>
      </c>
      <c r="AU61" s="24">
        <f>('Monthly Data'!AZ60/30)/('Monthly Data'!$F60/100000)</f>
        <v>3.168402777777778</v>
      </c>
      <c r="AV61" s="24">
        <f>('Monthly Data'!BA60/30)/('Monthly Data'!$F60/100000)</f>
        <v>0.47743055555555564</v>
      </c>
      <c r="AW61" s="24">
        <f>('Monthly Data'!BB60/30)/('Monthly Data'!$F60/100000)</f>
        <v>7.971643518518519</v>
      </c>
      <c r="AX61" s="24">
        <f>('Monthly Data'!BC60/31)/('Monthly Data'!$F60/100000)</f>
        <v>3.528225806451613</v>
      </c>
      <c r="AY61" s="24">
        <f>('Monthly Data'!BD60/31)/('Monthly Data'!$F60/100000)</f>
        <v>1.8201164874551972</v>
      </c>
      <c r="AZ61" s="24">
        <f>('Monthly Data'!BE60/31)/('Monthly Data'!$F60/100000)</f>
        <v>0.9520609318996416</v>
      </c>
      <c r="BA61" s="24">
        <f>('Monthly Data'!BF60/31)/('Monthly Data'!$F60/100000)</f>
        <v>6.300403225806452</v>
      </c>
    </row>
    <row r="62" spans="1:53" ht="15">
      <c r="A62" t="str">
        <f>'Monthly Data'!D61</f>
        <v>Hounslow</v>
      </c>
      <c r="B62" s="24">
        <f>('Monthly Data'!G61/31)/('Monthly Data'!$F61/100000)</f>
        <v>3.5911387485425568</v>
      </c>
      <c r="C62" s="24">
        <f>('Monthly Data'!H61/31)/('Monthly Data'!$F61/100000)</f>
        <v>3.2802176447726388</v>
      </c>
      <c r="D62" s="24">
        <f>('Monthly Data'!I61/31)/('Monthly Data'!$F61/100000)</f>
        <v>0.6684803731053245</v>
      </c>
      <c r="E62" s="24">
        <f>('Monthly Data'!J61/31)/('Monthly Data'!$F61/100000)</f>
        <v>7.53983676642052</v>
      </c>
      <c r="F62" s="24">
        <f>('Monthly Data'!K61/30)/('Monthly Data'!$F61/100000)</f>
        <v>2.0080321285140563</v>
      </c>
      <c r="G62" s="24">
        <f>('Monthly Data'!L61/30)/('Monthly Data'!$F61/100000)</f>
        <v>2.9879518072289155</v>
      </c>
      <c r="H62" s="24">
        <f>('Monthly Data'!M61/30)/('Monthly Data'!$F61/100000)</f>
        <v>0</v>
      </c>
      <c r="I62" s="24">
        <f>('Monthly Data'!N61/30)/('Monthly Data'!$F61/100000)</f>
        <v>4.995983935742972</v>
      </c>
      <c r="J62" s="24">
        <f>('Monthly Data'!O61/31)/('Monthly Data'!$F61/100000)</f>
        <v>1.321414691022153</v>
      </c>
      <c r="K62" s="24">
        <f>('Monthly Data'!P61/31)/('Monthly Data'!$F61/100000)</f>
        <v>3.995336183443451</v>
      </c>
      <c r="L62" s="24">
        <f>('Monthly Data'!Q61/31)/('Monthly Data'!$F61/100000)</f>
        <v>0.6995724834823164</v>
      </c>
      <c r="M62" s="24">
        <f>('Monthly Data'!R61/31)/('Monthly Data'!$F61/100000)</f>
        <v>6.01632335794792</v>
      </c>
      <c r="N62" s="24">
        <f>('Monthly Data'!S61/31)/('Monthly Data'!$F61/100000)</f>
        <v>1.6167897396035755</v>
      </c>
      <c r="O62" s="24">
        <f>('Monthly Data'!T61/31)/('Monthly Data'!$F61/100000)</f>
        <v>5.223474543334628</v>
      </c>
      <c r="P62" s="24">
        <f>('Monthly Data'!U61/31)/('Monthly Data'!$F61/100000)</f>
        <v>0.6529343179168285</v>
      </c>
      <c r="Q62" s="24">
        <f>('Monthly Data'!V61/31)/('Monthly Data'!$F61/100000)</f>
        <v>7.493198600855033</v>
      </c>
      <c r="R62" s="24">
        <f>('Monthly Data'!W61/28)/('Monthly Data'!$F61/100000)</f>
        <v>2.9604130808950084</v>
      </c>
      <c r="S62" s="24">
        <f>('Monthly Data'!X61/28)/('Monthly Data'!$F61/100000)</f>
        <v>3.3562822719449223</v>
      </c>
      <c r="T62" s="24">
        <f>('Monthly Data'!Y61/28)/('Monthly Data'!$F61/100000)</f>
        <v>0.48192771084337344</v>
      </c>
      <c r="U62" s="24">
        <f>('Monthly Data'!Z61/28)/('Monthly Data'!$F61/100000)</f>
        <v>6.798623063683304</v>
      </c>
      <c r="V62" s="24">
        <f>('Monthly Data'!AA61/31)/('Monthly Data'!$F61/100000)</f>
        <v>3.124757092887679</v>
      </c>
      <c r="W62" s="24">
        <f>('Monthly Data'!AB61/31)/('Monthly Data'!$F61/100000)</f>
        <v>4.3995336183443445</v>
      </c>
      <c r="X62" s="24">
        <f>('Monthly Data'!AC61/31)/('Monthly Data'!$F61/100000)</f>
        <v>0.48192771084337344</v>
      </c>
      <c r="Y62" s="24">
        <f>('Monthly Data'!AD61/31)/('Monthly Data'!$F61/100000)</f>
        <v>8.006218422075397</v>
      </c>
      <c r="Z62" s="24">
        <f>('Monthly Data'!AE61/30)/('Monthly Data'!$F61/100000)</f>
        <v>4.562248995983936</v>
      </c>
      <c r="AA62" s="24">
        <f>('Monthly Data'!AF61/30)/('Monthly Data'!$F61/100000)</f>
        <v>6.409638554216867</v>
      </c>
      <c r="AB62" s="24">
        <f>('Monthly Data'!AG61/30)/('Monthly Data'!$F61/100000)</f>
        <v>0.4337349397590361</v>
      </c>
      <c r="AC62" s="24">
        <f>('Monthly Data'!AH61/30)/('Monthly Data'!$F61/100000)</f>
        <v>11.405622489959839</v>
      </c>
      <c r="AD62" s="24">
        <f>('Monthly Data'!AI61/31)/('Monthly Data'!$F61/100000)</f>
        <v>5.503303536727556</v>
      </c>
      <c r="AE62" s="24">
        <f>('Monthly Data'!AJ61/31)/('Monthly Data'!$F61/100000)</f>
        <v>5.923047026816945</v>
      </c>
      <c r="AF62" s="24">
        <f>('Monthly Data'!AK61/31)/('Monthly Data'!$F61/100000)</f>
        <v>0.48192771084337344</v>
      </c>
      <c r="AG62" s="24">
        <f>('Monthly Data'!AL61/31)/('Monthly Data'!$F61/100000)</f>
        <v>11.908278274387873</v>
      </c>
      <c r="AH62" s="24">
        <f>('Monthly Data'!AM61/30)/('Monthly Data'!$F61/100000)</f>
        <v>3.3574297188755016</v>
      </c>
      <c r="AI62" s="24">
        <f>('Monthly Data'!AN61/30)/('Monthly Data'!$F61/100000)</f>
        <v>3.8232931726907626</v>
      </c>
      <c r="AJ62" s="24">
        <f>('Monthly Data'!AO61/30)/('Monthly Data'!$F61/100000)</f>
        <v>0.48192771084337344</v>
      </c>
      <c r="AK62" s="24">
        <f>('Monthly Data'!AP61/30)/('Monthly Data'!$F61/100000)</f>
        <v>7.662650602409638</v>
      </c>
      <c r="AL62" s="24">
        <f>('Monthly Data'!AQ61/31)/('Monthly Data'!$F61/100000)</f>
        <v>7.026816945200155</v>
      </c>
      <c r="AM62" s="24">
        <f>('Monthly Data'!AR61/31)/('Monthly Data'!$F61/100000)</f>
        <v>2.7671978235522734</v>
      </c>
      <c r="AN62" s="24">
        <f>('Monthly Data'!AS61/31)/('Monthly Data'!$F61/100000)</f>
        <v>0.6529343179168285</v>
      </c>
      <c r="AO62" s="24">
        <f>('Monthly Data'!AT61/31)/('Monthly Data'!$F61/100000)</f>
        <v>10.446949086669257</v>
      </c>
      <c r="AP62" s="24">
        <f>('Monthly Data'!AU61/31)/('Monthly Data'!$F61/100000)</f>
        <v>3.606684803731053</v>
      </c>
      <c r="AQ62" s="24">
        <f>('Monthly Data'!AV61/31)/('Monthly Data'!$F61/100000)</f>
        <v>2.70501360279829</v>
      </c>
      <c r="AR62" s="24">
        <f>('Monthly Data'!AW61/31)/('Monthly Data'!$F61/100000)</f>
        <v>0.5130198212203653</v>
      </c>
      <c r="AS62" s="24">
        <f>('Monthly Data'!AX61/31)/('Monthly Data'!$F61/100000)</f>
        <v>6.824718227749709</v>
      </c>
      <c r="AT62" s="24">
        <f>('Monthly Data'!AY61/30)/('Monthly Data'!$F61/100000)</f>
        <v>4.851405622489959</v>
      </c>
      <c r="AU62" s="24">
        <f>('Monthly Data'!AZ61/30)/('Monthly Data'!$F61/100000)</f>
        <v>2.0883534136546182</v>
      </c>
      <c r="AV62" s="24">
        <f>('Monthly Data'!BA61/30)/('Monthly Data'!$F61/100000)</f>
        <v>0.1285140562248996</v>
      </c>
      <c r="AW62" s="24">
        <f>('Monthly Data'!BB61/30)/('Monthly Data'!$F61/100000)</f>
        <v>7.068273092369477</v>
      </c>
      <c r="AX62" s="24">
        <f>('Monthly Data'!BC61/31)/('Monthly Data'!$F61/100000)</f>
        <v>3.4978624174115813</v>
      </c>
      <c r="AY62" s="24">
        <f>('Monthly Data'!BD61/31)/('Monthly Data'!$F61/100000)</f>
        <v>1.9743490089389815</v>
      </c>
      <c r="AZ62" s="24">
        <f>('Monthly Data'!BE61/31)/('Monthly Data'!$F61/100000)</f>
        <v>0.3575592693354061</v>
      </c>
      <c r="BA62" s="24">
        <f>('Monthly Data'!BF61/31)/('Monthly Data'!$F61/100000)</f>
        <v>5.829770695685969</v>
      </c>
    </row>
    <row r="63" spans="1:53" ht="15">
      <c r="A63" t="str">
        <f>'Monthly Data'!D62</f>
        <v>Isle Of Wight UA</v>
      </c>
      <c r="B63" s="24">
        <f>('Monthly Data'!G62/31)/('Monthly Data'!$F62/100000)</f>
        <v>4.391150143556832</v>
      </c>
      <c r="C63" s="24">
        <f>('Monthly Data'!H62/31)/('Monthly Data'!$F62/100000)</f>
        <v>10.837133367111413</v>
      </c>
      <c r="D63" s="24">
        <f>('Monthly Data'!I62/31)/('Monthly Data'!$F62/100000)</f>
        <v>0</v>
      </c>
      <c r="E63" s="24">
        <f>('Monthly Data'!J62/31)/('Monthly Data'!$F62/100000)</f>
        <v>15.228283510668245</v>
      </c>
      <c r="F63" s="24">
        <f>('Monthly Data'!K62/30)/('Monthly Data'!$F62/100000)</f>
        <v>6.399069226294357</v>
      </c>
      <c r="G63" s="24">
        <f>('Monthly Data'!L62/30)/('Monthly Data'!$F62/100000)</f>
        <v>10.209424083769633</v>
      </c>
      <c r="H63" s="24">
        <f>('Monthly Data'!M62/30)/('Monthly Data'!$F62/100000)</f>
        <v>0</v>
      </c>
      <c r="I63" s="24">
        <f>('Monthly Data'!N62/30)/('Monthly Data'!$F62/100000)</f>
        <v>16.608493310063995</v>
      </c>
      <c r="J63" s="24">
        <f>('Monthly Data'!O62/31)/('Monthly Data'!$F62/100000)</f>
        <v>3.8563305747902943</v>
      </c>
      <c r="K63" s="24">
        <f>('Monthly Data'!P62/31)/('Monthly Data'!$F62/100000)</f>
        <v>12.413443675054891</v>
      </c>
      <c r="L63" s="24">
        <f>('Monthly Data'!Q62/31)/('Monthly Data'!$F62/100000)</f>
        <v>0</v>
      </c>
      <c r="M63" s="24">
        <f>('Monthly Data'!R62/31)/('Monthly Data'!$F62/100000)</f>
        <v>16.269774249845184</v>
      </c>
      <c r="N63" s="24">
        <f>('Monthly Data'!S62/31)/('Monthly Data'!$F62/100000)</f>
        <v>1.2666779260260093</v>
      </c>
      <c r="O63" s="24">
        <f>('Monthly Data'!T62/31)/('Monthly Data'!$F62/100000)</f>
        <v>9.317119855880202</v>
      </c>
      <c r="P63" s="24">
        <f>('Monthly Data'!U62/31)/('Monthly Data'!$F62/100000)</f>
        <v>0</v>
      </c>
      <c r="Q63" s="24">
        <f>('Monthly Data'!V62/31)/('Monthly Data'!$F62/100000)</f>
        <v>10.58379778190621</v>
      </c>
      <c r="R63" s="24">
        <f>('Monthly Data'!W62/28)/('Monthly Data'!$F62/100000)</f>
        <v>4.144851657940664</v>
      </c>
      <c r="S63" s="24">
        <f>('Monthly Data'!X62/28)/('Monthly Data'!$F62/100000)</f>
        <v>13.7434554973822</v>
      </c>
      <c r="T63" s="24">
        <f>('Monthly Data'!Y62/28)/('Monthly Data'!$F62/100000)</f>
        <v>0</v>
      </c>
      <c r="U63" s="24">
        <f>('Monthly Data'!Z62/28)/('Monthly Data'!$F62/100000)</f>
        <v>17.888307155322863</v>
      </c>
      <c r="V63" s="24">
        <f>('Monthly Data'!AA62/31)/('Monthly Data'!$F62/100000)</f>
        <v>1.632607104655745</v>
      </c>
      <c r="W63" s="24">
        <f>('Monthly Data'!AB62/31)/('Monthly Data'!$F62/100000)</f>
        <v>10.246017001632609</v>
      </c>
      <c r="X63" s="24">
        <f>('Monthly Data'!AC62/31)/('Monthly Data'!$F62/100000)</f>
        <v>0</v>
      </c>
      <c r="Y63" s="24">
        <f>('Monthly Data'!AD62/31)/('Monthly Data'!$F62/100000)</f>
        <v>11.878624106288353</v>
      </c>
      <c r="Z63" s="24">
        <f>('Monthly Data'!AE62/30)/('Monthly Data'!$F62/100000)</f>
        <v>3.839441535776615</v>
      </c>
      <c r="AA63" s="24">
        <f>('Monthly Data'!AF62/30)/('Monthly Data'!$F62/100000)</f>
        <v>4.159394997091333</v>
      </c>
      <c r="AB63" s="24">
        <f>('Monthly Data'!AG62/30)/('Monthly Data'!$F62/100000)</f>
        <v>0</v>
      </c>
      <c r="AC63" s="24">
        <f>('Monthly Data'!AH62/30)/('Monthly Data'!$F62/100000)</f>
        <v>7.998836532867947</v>
      </c>
      <c r="AD63" s="24">
        <f>('Monthly Data'!AI62/31)/('Monthly Data'!$F62/100000)</f>
        <v>3.7437369813657604</v>
      </c>
      <c r="AE63" s="24">
        <f>('Monthly Data'!AJ62/31)/('Monthly Data'!$F62/100000)</f>
        <v>3.940775769858696</v>
      </c>
      <c r="AF63" s="24">
        <f>('Monthly Data'!AK62/31)/('Monthly Data'!$F62/100000)</f>
        <v>0</v>
      </c>
      <c r="AG63" s="24">
        <f>('Monthly Data'!AL62/31)/('Monthly Data'!$F62/100000)</f>
        <v>7.684512751224456</v>
      </c>
      <c r="AH63" s="24">
        <f>('Monthly Data'!AM62/30)/('Monthly Data'!$F62/100000)</f>
        <v>3.606748109365911</v>
      </c>
      <c r="AI63" s="24">
        <f>('Monthly Data'!AN62/30)/('Monthly Data'!$F62/100000)</f>
        <v>2.792321116928447</v>
      </c>
      <c r="AJ63" s="24">
        <f>('Monthly Data'!AO62/30)/('Monthly Data'!$F62/100000)</f>
        <v>0</v>
      </c>
      <c r="AK63" s="24">
        <f>('Monthly Data'!AP62/30)/('Monthly Data'!$F62/100000)</f>
        <v>6.399069226294357</v>
      </c>
      <c r="AL63" s="24">
        <f>('Monthly Data'!AQ62/31)/('Monthly Data'!$F62/100000)</f>
        <v>9.908236221359006</v>
      </c>
      <c r="AM63" s="24">
        <f>('Monthly Data'!AR62/31)/('Monthly Data'!$F62/100000)</f>
        <v>1.0696391375330745</v>
      </c>
      <c r="AN63" s="24">
        <f>('Monthly Data'!AS62/31)/('Monthly Data'!$F62/100000)</f>
        <v>0</v>
      </c>
      <c r="AO63" s="24">
        <f>('Monthly Data'!AT62/31)/('Monthly Data'!$F62/100000)</f>
        <v>10.97787535889208</v>
      </c>
      <c r="AP63" s="24">
        <f>('Monthly Data'!AU62/31)/('Monthly Data'!$F62/100000)</f>
        <v>7.712661149580589</v>
      </c>
      <c r="AQ63" s="24">
        <f>('Monthly Data'!AV62/31)/('Monthly Data'!$F62/100000)</f>
        <v>3.434104599448292</v>
      </c>
      <c r="AR63" s="24">
        <f>('Monthly Data'!AW62/31)/('Monthly Data'!$F62/100000)</f>
        <v>0</v>
      </c>
      <c r="AS63" s="24">
        <f>('Monthly Data'!AX62/31)/('Monthly Data'!$F62/100000)</f>
        <v>11.14676574902888</v>
      </c>
      <c r="AT63" s="24">
        <f>('Monthly Data'!AY62/30)/('Monthly Data'!$F62/100000)</f>
        <v>1.2216404886561956</v>
      </c>
      <c r="AU63" s="24">
        <f>('Monthly Data'!AZ62/30)/('Monthly Data'!$F62/100000)</f>
        <v>1.1634671320535195</v>
      </c>
      <c r="AV63" s="24">
        <f>('Monthly Data'!BA62/30)/('Monthly Data'!$F62/100000)</f>
        <v>0</v>
      </c>
      <c r="AW63" s="24">
        <f>('Monthly Data'!BB62/30)/('Monthly Data'!$F62/100000)</f>
        <v>2.3851076207097153</v>
      </c>
      <c r="AX63" s="24">
        <f>('Monthly Data'!BC62/31)/('Monthly Data'!$F62/100000)</f>
        <v>1.2666779260260093</v>
      </c>
      <c r="AY63" s="24">
        <f>('Monthly Data'!BD62/31)/('Monthly Data'!$F62/100000)</f>
        <v>3.771885379721894</v>
      </c>
      <c r="AZ63" s="24">
        <f>('Monthly Data'!BE62/31)/('Monthly Data'!$F62/100000)</f>
        <v>0</v>
      </c>
      <c r="BA63" s="24">
        <f>('Monthly Data'!BF62/31)/('Monthly Data'!$F62/100000)</f>
        <v>5.038563305747903</v>
      </c>
    </row>
    <row r="64" spans="1:53" ht="15">
      <c r="A64" t="str">
        <f>'Monthly Data'!D63</f>
        <v>Islington</v>
      </c>
      <c r="B64" s="24">
        <f>('Monthly Data'!G63/31)/('Monthly Data'!$F63/100000)</f>
        <v>6.686827956989247</v>
      </c>
      <c r="C64" s="24">
        <f>('Monthly Data'!H63/31)/('Monthly Data'!$F63/100000)</f>
        <v>5.006720430107527</v>
      </c>
      <c r="D64" s="24">
        <f>('Monthly Data'!I63/31)/('Monthly Data'!$F63/100000)</f>
        <v>0</v>
      </c>
      <c r="E64" s="24">
        <f>('Monthly Data'!J63/31)/('Monthly Data'!$F63/100000)</f>
        <v>11.693548387096776</v>
      </c>
      <c r="F64" s="24">
        <f>('Monthly Data'!K63/30)/('Monthly Data'!$F63/100000)</f>
        <v>6.684027777777779</v>
      </c>
      <c r="G64" s="24">
        <f>('Monthly Data'!L63/30)/('Monthly Data'!$F63/100000)</f>
        <v>4.149305555555555</v>
      </c>
      <c r="H64" s="24">
        <f>('Monthly Data'!M63/30)/('Monthly Data'!$F63/100000)</f>
        <v>0.6597222222222222</v>
      </c>
      <c r="I64" s="24">
        <f>('Monthly Data'!N63/30)/('Monthly Data'!$F63/100000)</f>
        <v>11.493055555555555</v>
      </c>
      <c r="J64" s="24">
        <f>('Monthly Data'!O63/31)/('Monthly Data'!$F63/100000)</f>
        <v>4.099462365591398</v>
      </c>
      <c r="K64" s="24">
        <f>('Monthly Data'!P63/31)/('Monthly Data'!$F63/100000)</f>
        <v>2.8393817204301075</v>
      </c>
      <c r="L64" s="24">
        <f>('Monthly Data'!Q63/31)/('Monthly Data'!$F63/100000)</f>
        <v>0.6048387096774194</v>
      </c>
      <c r="M64" s="24">
        <f>('Monthly Data'!R63/31)/('Monthly Data'!$F63/100000)</f>
        <v>7.543682795698925</v>
      </c>
      <c r="N64" s="24">
        <f>('Monthly Data'!S63/31)/('Monthly Data'!$F63/100000)</f>
        <v>4.586693548387097</v>
      </c>
      <c r="O64" s="24">
        <f>('Monthly Data'!T63/31)/('Monthly Data'!$F63/100000)</f>
        <v>1.965725806451613</v>
      </c>
      <c r="P64" s="24">
        <f>('Monthly Data'!U63/31)/('Monthly Data'!$F63/100000)</f>
        <v>0.5208333333333334</v>
      </c>
      <c r="Q64" s="24">
        <f>('Monthly Data'!V63/31)/('Monthly Data'!$F63/100000)</f>
        <v>7.073252688172043</v>
      </c>
      <c r="R64" s="24">
        <f>('Monthly Data'!W63/28)/('Monthly Data'!$F63/100000)</f>
        <v>6.417410714285714</v>
      </c>
      <c r="S64" s="24">
        <f>('Monthly Data'!X63/28)/('Monthly Data'!$F63/100000)</f>
        <v>2.5483630952380953</v>
      </c>
      <c r="T64" s="24">
        <f>('Monthly Data'!Y63/28)/('Monthly Data'!$F63/100000)</f>
        <v>0.3348214285714286</v>
      </c>
      <c r="U64" s="24">
        <f>('Monthly Data'!Z63/28)/('Monthly Data'!$F63/100000)</f>
        <v>9.300595238095239</v>
      </c>
      <c r="V64" s="24">
        <f>('Monthly Data'!AA63/31)/('Monthly Data'!$F63/100000)</f>
        <v>6.451612903225807</v>
      </c>
      <c r="W64" s="24">
        <f>('Monthly Data'!AB63/31)/('Monthly Data'!$F63/100000)</f>
        <v>2.9905913978494625</v>
      </c>
      <c r="X64" s="24">
        <f>('Monthly Data'!AC63/31)/('Monthly Data'!$F63/100000)</f>
        <v>0.08400537634408602</v>
      </c>
      <c r="Y64" s="24">
        <f>('Monthly Data'!AD63/31)/('Monthly Data'!$F63/100000)</f>
        <v>9.526209677419354</v>
      </c>
      <c r="Z64" s="24">
        <f>('Monthly Data'!AE63/30)/('Monthly Data'!$F63/100000)</f>
        <v>4.878472222222222</v>
      </c>
      <c r="AA64" s="24">
        <f>('Monthly Data'!AF63/30)/('Monthly Data'!$F63/100000)</f>
        <v>2.447916666666667</v>
      </c>
      <c r="AB64" s="24">
        <f>('Monthly Data'!AG63/30)/('Monthly Data'!$F63/100000)</f>
        <v>0</v>
      </c>
      <c r="AC64" s="24">
        <f>('Monthly Data'!AH63/30)/('Monthly Data'!$F63/100000)</f>
        <v>7.326388888888889</v>
      </c>
      <c r="AD64" s="24">
        <f>('Monthly Data'!AI63/31)/('Monthly Data'!$F63/100000)</f>
        <v>5.628360215053764</v>
      </c>
      <c r="AE64" s="24">
        <f>('Monthly Data'!AJ63/31)/('Monthly Data'!$F63/100000)</f>
        <v>3.696236559139785</v>
      </c>
      <c r="AF64" s="24">
        <f>('Monthly Data'!AK63/31)/('Monthly Data'!$F63/100000)</f>
        <v>0.08400537634408602</v>
      </c>
      <c r="AG64" s="24">
        <f>('Monthly Data'!AL63/31)/('Monthly Data'!$F63/100000)</f>
        <v>9.408602150537636</v>
      </c>
      <c r="AH64" s="24">
        <f>('Monthly Data'!AM63/30)/('Monthly Data'!$F63/100000)</f>
        <v>3.420138888888889</v>
      </c>
      <c r="AI64" s="24">
        <f>('Monthly Data'!AN63/30)/('Monthly Data'!$F63/100000)</f>
        <v>3.9756944444444446</v>
      </c>
      <c r="AJ64" s="24">
        <f>('Monthly Data'!AO63/30)/('Monthly Data'!$F63/100000)</f>
        <v>0</v>
      </c>
      <c r="AK64" s="24">
        <f>('Monthly Data'!AP63/30)/('Monthly Data'!$F63/100000)</f>
        <v>7.395833333333333</v>
      </c>
      <c r="AL64" s="24">
        <f>('Monthly Data'!AQ63/31)/('Monthly Data'!$F63/100000)</f>
        <v>5.510752688172043</v>
      </c>
      <c r="AM64" s="24">
        <f>('Monthly Data'!AR63/31)/('Monthly Data'!$F63/100000)</f>
        <v>3.377016129032258</v>
      </c>
      <c r="AN64" s="24">
        <f>('Monthly Data'!AS63/31)/('Monthly Data'!$F63/100000)</f>
        <v>0</v>
      </c>
      <c r="AO64" s="24">
        <f>('Monthly Data'!AT63/31)/('Monthly Data'!$F63/100000)</f>
        <v>8.887768817204302</v>
      </c>
      <c r="AP64" s="24">
        <f>('Monthly Data'!AU63/31)/('Monthly Data'!$F63/100000)</f>
        <v>6.384408602150538</v>
      </c>
      <c r="AQ64" s="24">
        <f>('Monthly Data'!AV63/31)/('Monthly Data'!$F63/100000)</f>
        <v>3.125</v>
      </c>
      <c r="AR64" s="24">
        <f>('Monthly Data'!AW63/31)/('Monthly Data'!$F63/100000)</f>
        <v>0</v>
      </c>
      <c r="AS64" s="24">
        <f>('Monthly Data'!AX63/31)/('Monthly Data'!$F63/100000)</f>
        <v>9.509408602150538</v>
      </c>
      <c r="AT64" s="24">
        <f>('Monthly Data'!AY63/30)/('Monthly Data'!$F63/100000)</f>
        <v>8.055555555555555</v>
      </c>
      <c r="AU64" s="24">
        <f>('Monthly Data'!AZ63/30)/('Monthly Data'!$F63/100000)</f>
        <v>4.288194444444444</v>
      </c>
      <c r="AV64" s="24">
        <f>('Monthly Data'!BA63/30)/('Monthly Data'!$F63/100000)</f>
        <v>0</v>
      </c>
      <c r="AW64" s="24">
        <f>('Monthly Data'!BB63/30)/('Monthly Data'!$F63/100000)</f>
        <v>12.34375</v>
      </c>
      <c r="AX64" s="24">
        <f>('Monthly Data'!BC63/31)/('Monthly Data'!$F63/100000)</f>
        <v>7.644489247311828</v>
      </c>
      <c r="AY64" s="24">
        <f>('Monthly Data'!BD63/31)/('Monthly Data'!$F63/100000)</f>
        <v>4.418682795698925</v>
      </c>
      <c r="AZ64" s="24">
        <f>('Monthly Data'!BE63/31)/('Monthly Data'!$F63/100000)</f>
        <v>0.38642473118279574</v>
      </c>
      <c r="BA64" s="24">
        <f>('Monthly Data'!BF63/31)/('Monthly Data'!$F63/100000)</f>
        <v>12.449596774193548</v>
      </c>
    </row>
    <row r="65" spans="1:53" ht="15">
      <c r="A65" t="str">
        <f>'Monthly Data'!D64</f>
        <v>Kensington &amp; Chelsea</v>
      </c>
      <c r="B65" s="24">
        <f>('Monthly Data'!G64/31)/('Monthly Data'!$F64/100000)</f>
        <v>2.541391978259776</v>
      </c>
      <c r="C65" s="24">
        <f>('Monthly Data'!H64/31)/('Monthly Data'!$F64/100000)</f>
        <v>1.5600624024960998</v>
      </c>
      <c r="D65" s="24">
        <f>('Monthly Data'!I64/31)/('Monthly Data'!$F64/100000)</f>
        <v>0.02516229681445322</v>
      </c>
      <c r="E65" s="24">
        <f>('Monthly Data'!J64/31)/('Monthly Data'!$F64/100000)</f>
        <v>4.126616677570328</v>
      </c>
      <c r="F65" s="24">
        <f>('Monthly Data'!K64/30)/('Monthly Data'!$F64/100000)</f>
        <v>3.068122724908996</v>
      </c>
      <c r="G65" s="24">
        <f>('Monthly Data'!L64/30)/('Monthly Data'!$F64/100000)</f>
        <v>0.8320332813312532</v>
      </c>
      <c r="H65" s="24">
        <f>('Monthly Data'!M64/30)/('Monthly Data'!$F64/100000)</f>
        <v>0</v>
      </c>
      <c r="I65" s="24">
        <f>('Monthly Data'!N64/30)/('Monthly Data'!$F64/100000)</f>
        <v>3.9001560062402496</v>
      </c>
      <c r="J65" s="24">
        <f>('Monthly Data'!O64/31)/('Monthly Data'!$F64/100000)</f>
        <v>2.6923657591464947</v>
      </c>
      <c r="K65" s="24">
        <f>('Monthly Data'!P64/31)/('Monthly Data'!$F64/100000)</f>
        <v>2.5665542750742287</v>
      </c>
      <c r="L65" s="24">
        <f>('Monthly Data'!Q64/31)/('Monthly Data'!$F64/100000)</f>
        <v>0.7800312012480499</v>
      </c>
      <c r="M65" s="24">
        <f>('Monthly Data'!R64/31)/('Monthly Data'!$F64/100000)</f>
        <v>6.038951235468773</v>
      </c>
      <c r="N65" s="24">
        <f>('Monthly Data'!S64/31)/('Monthly Data'!$F64/100000)</f>
        <v>2.591716571888682</v>
      </c>
      <c r="O65" s="24">
        <f>('Monthly Data'!T64/31)/('Monthly Data'!$F64/100000)</f>
        <v>1.8620099642695385</v>
      </c>
      <c r="P65" s="24">
        <f>('Monthly Data'!U64/31)/('Monthly Data'!$F64/100000)</f>
        <v>0.9310049821347692</v>
      </c>
      <c r="Q65" s="24">
        <f>('Monthly Data'!V64/31)/('Monthly Data'!$F64/100000)</f>
        <v>5.384731518292989</v>
      </c>
      <c r="R65" s="24">
        <f>('Monthly Data'!W64/28)/('Monthly Data'!$F64/100000)</f>
        <v>3.3151326053042123</v>
      </c>
      <c r="S65" s="24">
        <f>('Monthly Data'!X64/28)/('Monthly Data'!$F64/100000)</f>
        <v>2.8694004903053263</v>
      </c>
      <c r="T65" s="24">
        <f>('Monthly Data'!Y64/28)/('Monthly Data'!$F64/100000)</f>
        <v>1.4486293737463785</v>
      </c>
      <c r="U65" s="24">
        <f>('Monthly Data'!Z64/28)/('Monthly Data'!$F64/100000)</f>
        <v>7.633162469355917</v>
      </c>
      <c r="V65" s="24">
        <f>('Monthly Data'!AA64/31)/('Monthly Data'!$F64/100000)</f>
        <v>5.032459362890644</v>
      </c>
      <c r="W65" s="24">
        <f>('Monthly Data'!AB64/31)/('Monthly Data'!$F64/100000)</f>
        <v>1.258114840722661</v>
      </c>
      <c r="X65" s="24">
        <f>('Monthly Data'!AC64/31)/('Monthly Data'!$F64/100000)</f>
        <v>0.7800312012480499</v>
      </c>
      <c r="Y65" s="24">
        <f>('Monthly Data'!AD64/31)/('Monthly Data'!$F64/100000)</f>
        <v>7.070605404861356</v>
      </c>
      <c r="Z65" s="24">
        <f>('Monthly Data'!AE64/30)/('Monthly Data'!$F64/100000)</f>
        <v>3.328133125325013</v>
      </c>
      <c r="AA65" s="24">
        <f>('Monthly Data'!AF64/30)/('Monthly Data'!$F64/100000)</f>
        <v>1.0400416016640666</v>
      </c>
      <c r="AB65" s="24">
        <f>('Monthly Data'!AG64/30)/('Monthly Data'!$F64/100000)</f>
        <v>0.7800312012480499</v>
      </c>
      <c r="AC65" s="24">
        <f>('Monthly Data'!AH64/30)/('Monthly Data'!$F64/100000)</f>
        <v>5.148205928237129</v>
      </c>
      <c r="AD65" s="24">
        <f>('Monthly Data'!AI64/31)/('Monthly Data'!$F64/100000)</f>
        <v>4.000805193498063</v>
      </c>
      <c r="AE65" s="24">
        <f>('Monthly Data'!AJ64/31)/('Monthly Data'!$F64/100000)</f>
        <v>0.8303557948769563</v>
      </c>
      <c r="AF65" s="24">
        <f>('Monthly Data'!AK64/31)/('Monthly Data'!$F64/100000)</f>
        <v>0.2767852649589855</v>
      </c>
      <c r="AG65" s="24">
        <f>('Monthly Data'!AL64/31)/('Monthly Data'!$F64/100000)</f>
        <v>5.1079462533340045</v>
      </c>
      <c r="AH65" s="24">
        <f>('Monthly Data'!AM64/30)/('Monthly Data'!$F64/100000)</f>
        <v>8.42433697347894</v>
      </c>
      <c r="AI65" s="24">
        <f>('Monthly Data'!AN64/30)/('Monthly Data'!$F64/100000)</f>
        <v>0.39001560062402496</v>
      </c>
      <c r="AJ65" s="24">
        <f>('Monthly Data'!AO64/30)/('Monthly Data'!$F64/100000)</f>
        <v>0</v>
      </c>
      <c r="AK65" s="24">
        <f>('Monthly Data'!AP64/30)/('Monthly Data'!$F64/100000)</f>
        <v>8.814352574102964</v>
      </c>
      <c r="AL65" s="24">
        <f>('Monthly Data'!AQ64/31)/('Monthly Data'!$F64/100000)</f>
        <v>6.718333249459011</v>
      </c>
      <c r="AM65" s="24">
        <f>('Monthly Data'!AR64/31)/('Monthly Data'!$F64/100000)</f>
        <v>0.35227215540234513</v>
      </c>
      <c r="AN65" s="24">
        <f>('Monthly Data'!AS64/31)/('Monthly Data'!$F64/100000)</f>
        <v>0</v>
      </c>
      <c r="AO65" s="24">
        <f>('Monthly Data'!AT64/31)/('Monthly Data'!$F64/100000)</f>
        <v>7.070605404861356</v>
      </c>
      <c r="AP65" s="24">
        <f>('Monthly Data'!AU64/31)/('Monthly Data'!$F64/100000)</f>
        <v>8.9829399627598</v>
      </c>
      <c r="AQ65" s="24">
        <f>('Monthly Data'!AV64/31)/('Monthly Data'!$F64/100000)</f>
        <v>0.6038951235468774</v>
      </c>
      <c r="AR65" s="24">
        <f>('Monthly Data'!AW64/31)/('Monthly Data'!$F64/100000)</f>
        <v>0.40259674903125153</v>
      </c>
      <c r="AS65" s="24">
        <f>('Monthly Data'!AX64/31)/('Monthly Data'!$F64/100000)</f>
        <v>9.98943183533793</v>
      </c>
      <c r="AT65" s="24">
        <f>('Monthly Data'!AY64/30)/('Monthly Data'!$F64/100000)</f>
        <v>6.656266250650026</v>
      </c>
      <c r="AU65" s="24">
        <f>('Monthly Data'!AZ64/30)/('Monthly Data'!$F64/100000)</f>
        <v>2.002080083203328</v>
      </c>
      <c r="AV65" s="24">
        <f>('Monthly Data'!BA64/30)/('Monthly Data'!$F64/100000)</f>
        <v>0</v>
      </c>
      <c r="AW65" s="24">
        <f>('Monthly Data'!BB64/30)/('Monthly Data'!$F64/100000)</f>
        <v>8.658346333853354</v>
      </c>
      <c r="AX65" s="24">
        <f>('Monthly Data'!BC64/31)/('Monthly Data'!$F64/100000)</f>
        <v>4.856323285189472</v>
      </c>
      <c r="AY65" s="24">
        <f>('Monthly Data'!BD64/31)/('Monthly Data'!$F64/100000)</f>
        <v>3.2459362890644656</v>
      </c>
      <c r="AZ65" s="24">
        <f>('Monthly Data'!BE64/31)/('Monthly Data'!$F64/100000)</f>
        <v>0</v>
      </c>
      <c r="BA65" s="24">
        <f>('Monthly Data'!BF64/31)/('Monthly Data'!$F64/100000)</f>
        <v>8.102259574253937</v>
      </c>
    </row>
    <row r="66" spans="1:53" ht="15">
      <c r="A66" t="str">
        <f>'Monthly Data'!D65</f>
        <v>Kent</v>
      </c>
      <c r="B66" s="24">
        <f>('Monthly Data'!G65/31)/('Monthly Data'!$F65/100000)</f>
        <v>11.469652654725563</v>
      </c>
      <c r="C66" s="24">
        <f>('Monthly Data'!H65/31)/('Monthly Data'!$F65/100000)</f>
        <v>5.006297901411157</v>
      </c>
      <c r="D66" s="24">
        <f>('Monthly Data'!I65/31)/('Monthly Data'!$F65/100000)</f>
        <v>0.5977669136013322</v>
      </c>
      <c r="E66" s="24">
        <f>('Monthly Data'!J65/31)/('Monthly Data'!$F65/100000)</f>
        <v>17.07371746973805</v>
      </c>
      <c r="F66" s="24">
        <f>('Monthly Data'!K65/30)/('Monthly Data'!$F65/100000)</f>
        <v>8.909662475182</v>
      </c>
      <c r="G66" s="24">
        <f>('Monthly Data'!L65/30)/('Monthly Data'!$F65/100000)</f>
        <v>4.023273770130157</v>
      </c>
      <c r="H66" s="24">
        <f>('Monthly Data'!M65/30)/('Monthly Data'!$F65/100000)</f>
        <v>0.5349658063092875</v>
      </c>
      <c r="I66" s="24">
        <f>('Monthly Data'!N65/30)/('Monthly Data'!$F65/100000)</f>
        <v>13.467902051621445</v>
      </c>
      <c r="J66" s="24">
        <f>('Monthly Data'!O65/31)/('Monthly Data'!$F65/100000)</f>
        <v>9.807113426271856</v>
      </c>
      <c r="K66" s="24">
        <f>('Monthly Data'!P65/31)/('Monthly Data'!$F65/100000)</f>
        <v>3.7413804145940524</v>
      </c>
      <c r="L66" s="24">
        <f>('Monthly Data'!Q65/31)/('Monthly Data'!$F65/100000)</f>
        <v>0.39762174163660047</v>
      </c>
      <c r="M66" s="24">
        <f>('Monthly Data'!R65/31)/('Monthly Data'!$F65/100000)</f>
        <v>13.946115582502511</v>
      </c>
      <c r="N66" s="24">
        <f>('Monthly Data'!S65/31)/('Monthly Data'!$F65/100000)</f>
        <v>9.799107619393267</v>
      </c>
      <c r="O66" s="24">
        <f>('Monthly Data'!T65/31)/('Monthly Data'!$F65/100000)</f>
        <v>3.8961593475801113</v>
      </c>
      <c r="P66" s="24">
        <f>('Monthly Data'!U65/31)/('Monthly Data'!$F65/100000)</f>
        <v>0.40295894622232664</v>
      </c>
      <c r="Q66" s="24">
        <f>('Monthly Data'!V65/31)/('Monthly Data'!$F65/100000)</f>
        <v>14.098225913195705</v>
      </c>
      <c r="R66" s="24">
        <f>('Monthly Data'!W65/28)/('Monthly Data'!$F65/100000)</f>
        <v>9.52538526992531</v>
      </c>
      <c r="S66" s="24">
        <f>('Monthly Data'!X65/28)/('Monthly Data'!$F65/100000)</f>
        <v>4.801101446534934</v>
      </c>
      <c r="T66" s="24">
        <f>('Monthly Data'!Y65/28)/('Monthly Data'!$F65/100000)</f>
        <v>0.5199962182093222</v>
      </c>
      <c r="U66" s="24">
        <f>('Monthly Data'!Z65/28)/('Monthly Data'!$F65/100000)</f>
        <v>14.846482934669568</v>
      </c>
      <c r="V66" s="24">
        <f>('Monthly Data'!AA65/31)/('Monthly Data'!$F65/100000)</f>
        <v>9.217352319549114</v>
      </c>
      <c r="W66" s="24">
        <f>('Monthly Data'!AB65/31)/('Monthly Data'!$F65/100000)</f>
        <v>4.627356375824599</v>
      </c>
      <c r="X66" s="24">
        <f>('Monthly Data'!AC65/31)/('Monthly Data'!$F65/100000)</f>
        <v>0.25351721782199355</v>
      </c>
      <c r="Y66" s="24">
        <f>('Monthly Data'!AD65/31)/('Monthly Data'!$F65/100000)</f>
        <v>14.098225913195705</v>
      </c>
      <c r="Z66" s="24">
        <f>('Monthly Data'!AE65/30)/('Monthly Data'!$F65/100000)</f>
        <v>8.187182881094198</v>
      </c>
      <c r="AA66" s="24">
        <f>('Monthly Data'!AF65/30)/('Monthly Data'!$F65/100000)</f>
        <v>4.1969997793955445</v>
      </c>
      <c r="AB66" s="24">
        <f>('Monthly Data'!AG65/30)/('Monthly Data'!$F65/100000)</f>
        <v>0.5956320317670417</v>
      </c>
      <c r="AC66" s="24">
        <f>('Monthly Data'!AH65/30)/('Monthly Data'!$F65/100000)</f>
        <v>12.979814692256785</v>
      </c>
      <c r="AD66" s="24">
        <f>('Monthly Data'!AI65/31)/('Monthly Data'!$F65/100000)</f>
        <v>8.774364338933841</v>
      </c>
      <c r="AE66" s="24">
        <f>('Monthly Data'!AJ65/31)/('Monthly Data'!$F65/100000)</f>
        <v>4.261757861702355</v>
      </c>
      <c r="AF66" s="24">
        <f>('Monthly Data'!AK65/31)/('Monthly Data'!$F65/100000)</f>
        <v>0.45633099207958844</v>
      </c>
      <c r="AG66" s="24">
        <f>('Monthly Data'!AL65/31)/('Monthly Data'!$F65/100000)</f>
        <v>13.492453192715784</v>
      </c>
      <c r="AH66" s="24">
        <f>('Monthly Data'!AM65/30)/('Monthly Data'!$F65/100000)</f>
        <v>8.917935142289874</v>
      </c>
      <c r="AI66" s="24">
        <f>('Monthly Data'!AN65/30)/('Monthly Data'!$F65/100000)</f>
        <v>3.394551069931613</v>
      </c>
      <c r="AJ66" s="24">
        <f>('Monthly Data'!AO65/30)/('Monthly Data'!$F65/100000)</f>
        <v>0.399845576880653</v>
      </c>
      <c r="AK66" s="24">
        <f>('Monthly Data'!AP65/30)/('Monthly Data'!$F65/100000)</f>
        <v>12.71233178910214</v>
      </c>
      <c r="AL66" s="24">
        <f>('Monthly Data'!AQ65/31)/('Monthly Data'!$F65/100000)</f>
        <v>8.008475480882135</v>
      </c>
      <c r="AM66" s="24">
        <f>('Monthly Data'!AR65/31)/('Monthly Data'!$F65/100000)</f>
        <v>4.643367989581777</v>
      </c>
      <c r="AN66" s="24">
        <f>('Monthly Data'!AS65/31)/('Monthly Data'!$F65/100000)</f>
        <v>0.28020324075062447</v>
      </c>
      <c r="AO66" s="24">
        <f>('Monthly Data'!AT65/31)/('Monthly Data'!$F65/100000)</f>
        <v>12.932046711214534</v>
      </c>
      <c r="AP66" s="24">
        <f>('Monthly Data'!AU65/31)/('Monthly Data'!$F65/100000)</f>
        <v>6.730214982600714</v>
      </c>
      <c r="AQ66" s="24">
        <f>('Monthly Data'!AV65/31)/('Monthly Data'!$F65/100000)</f>
        <v>4.3204671121453435</v>
      </c>
      <c r="AR66" s="24">
        <f>('Monthly Data'!AW65/31)/('Monthly Data'!$F65/100000)</f>
        <v>0.3469182980722017</v>
      </c>
      <c r="AS66" s="24">
        <f>('Monthly Data'!AX65/31)/('Monthly Data'!$F65/100000)</f>
        <v>11.397600392818259</v>
      </c>
      <c r="AT66" s="24">
        <f>('Monthly Data'!AY65/30)/('Monthly Data'!$F65/100000)</f>
        <v>6.910434590778734</v>
      </c>
      <c r="AU66" s="24">
        <f>('Monthly Data'!AZ65/30)/('Monthly Data'!$F65/100000)</f>
        <v>4.070152217074785</v>
      </c>
      <c r="AV66" s="24">
        <f>('Monthly Data'!BA65/30)/('Monthly Data'!$F65/100000)</f>
        <v>0.29781601588352086</v>
      </c>
      <c r="AW66" s="24">
        <f>('Monthly Data'!BB65/30)/('Monthly Data'!$F65/100000)</f>
        <v>11.278402823737041</v>
      </c>
      <c r="AX66" s="24">
        <f>('Monthly Data'!BC65/31)/('Monthly Data'!$F65/100000)</f>
        <v>7.653551375931342</v>
      </c>
      <c r="AY66" s="24">
        <f>('Monthly Data'!BD65/31)/('Monthly Data'!$F65/100000)</f>
        <v>3.2903866271001903</v>
      </c>
      <c r="AZ66" s="24">
        <f>('Monthly Data'!BE65/31)/('Monthly Data'!$F65/100000)</f>
        <v>0.42163916227236825</v>
      </c>
      <c r="BA66" s="24">
        <f>('Monthly Data'!BF65/31)/('Monthly Data'!$F65/100000)</f>
        <v>11.3655771653039</v>
      </c>
    </row>
    <row r="67" spans="1:53" ht="15">
      <c r="A67" t="str">
        <f>'Monthly Data'!D66</f>
        <v>Kingston Upon Hull UA</v>
      </c>
      <c r="B67" s="24">
        <f>('Monthly Data'!G66/31)/('Monthly Data'!$F66/100000)</f>
        <v>3.6649710909607913</v>
      </c>
      <c r="C67" s="24">
        <f>('Monthly Data'!H66/31)/('Monthly Data'!$F66/100000)</f>
        <v>4.154687055701242</v>
      </c>
      <c r="D67" s="24">
        <f>('Monthly Data'!I66/31)/('Monthly Data'!$F66/100000)</f>
        <v>0.7582698808884396</v>
      </c>
      <c r="E67" s="24">
        <f>('Monthly Data'!J66/31)/('Monthly Data'!$F66/100000)</f>
        <v>8.577928027550472</v>
      </c>
      <c r="F67" s="24">
        <f>('Monthly Data'!K66/30)/('Monthly Data'!$F66/100000)</f>
        <v>6.301012079660464</v>
      </c>
      <c r="G67" s="24">
        <f>('Monthly Data'!L66/30)/('Monthly Data'!$F66/100000)</f>
        <v>4.603330068560235</v>
      </c>
      <c r="H67" s="24">
        <f>('Monthly Data'!M66/30)/('Monthly Data'!$F66/100000)</f>
        <v>0.35912504080966373</v>
      </c>
      <c r="I67" s="24">
        <f>('Monthly Data'!N66/30)/('Monthly Data'!$F66/100000)</f>
        <v>11.263467189030363</v>
      </c>
      <c r="J67" s="24">
        <f>('Monthly Data'!O66/31)/('Monthly Data'!$F66/100000)</f>
        <v>5.402672901330132</v>
      </c>
      <c r="K67" s="24">
        <f>('Monthly Data'!P66/31)/('Monthly Data'!$F66/100000)</f>
        <v>5.892388866070584</v>
      </c>
      <c r="L67" s="24">
        <f>('Monthly Data'!Q66/31)/('Monthly Data'!$F66/100000)</f>
        <v>0.268553916147989</v>
      </c>
      <c r="M67" s="24">
        <f>('Monthly Data'!R66/31)/('Monthly Data'!$F66/100000)</f>
        <v>11.563615683548704</v>
      </c>
      <c r="N67" s="24">
        <f>('Monthly Data'!S66/31)/('Monthly Data'!$F66/100000)</f>
        <v>7.7880635682916814</v>
      </c>
      <c r="O67" s="24">
        <f>('Monthly Data'!T66/31)/('Monthly Data'!$F66/100000)</f>
        <v>5.481659347256011</v>
      </c>
      <c r="P67" s="24">
        <f>('Monthly Data'!U66/31)/('Monthly Data'!$F66/100000)</f>
        <v>0</v>
      </c>
      <c r="Q67" s="24">
        <f>('Monthly Data'!V66/31)/('Monthly Data'!$F66/100000)</f>
        <v>13.269722915547694</v>
      </c>
      <c r="R67" s="24">
        <f>('Monthly Data'!W66/28)/('Monthly Data'!$F66/100000)</f>
        <v>3.410521897299567</v>
      </c>
      <c r="S67" s="24">
        <f>('Monthly Data'!X66/28)/('Monthly Data'!$F66/100000)</f>
        <v>4.407443682664055</v>
      </c>
      <c r="T67" s="24">
        <f>('Monthly Data'!Y66/28)/('Monthly Data'!$F66/100000)</f>
        <v>0.01748985588358752</v>
      </c>
      <c r="U67" s="24">
        <f>('Monthly Data'!Z66/28)/('Monthly Data'!$F66/100000)</f>
        <v>7.8354554358472095</v>
      </c>
      <c r="V67" s="24">
        <f>('Monthly Data'!AA66/31)/('Monthly Data'!$F66/100000)</f>
        <v>5.734415974218824</v>
      </c>
      <c r="W67" s="24">
        <f>('Monthly Data'!AB66/31)/('Monthly Data'!$F66/100000)</f>
        <v>7.329942181921583</v>
      </c>
      <c r="X67" s="24">
        <f>('Monthly Data'!AC66/31)/('Monthly Data'!$F66/100000)</f>
        <v>0</v>
      </c>
      <c r="Y67" s="24">
        <f>('Monthly Data'!AD66/31)/('Monthly Data'!$F66/100000)</f>
        <v>13.064358156140408</v>
      </c>
      <c r="Z67" s="24">
        <f>('Monthly Data'!AE66/30)/('Monthly Data'!$F66/100000)</f>
        <v>5.876591576885407</v>
      </c>
      <c r="AA67" s="24">
        <f>('Monthly Data'!AF66/30)/('Monthly Data'!$F66/100000)</f>
        <v>4.913483512895854</v>
      </c>
      <c r="AB67" s="24">
        <f>('Monthly Data'!AG66/30)/('Monthly Data'!$F66/100000)</f>
        <v>0.4897159647404506</v>
      </c>
      <c r="AC67" s="24">
        <f>('Monthly Data'!AH66/30)/('Monthly Data'!$F66/100000)</f>
        <v>11.279791054521713</v>
      </c>
      <c r="AD67" s="24">
        <f>('Monthly Data'!AI66/31)/('Monthly Data'!$F66/100000)</f>
        <v>4.833970490663803</v>
      </c>
      <c r="AE67" s="24">
        <f>('Monthly Data'!AJ66/31)/('Monthly Data'!$F66/100000)</f>
        <v>3.506998199109033</v>
      </c>
      <c r="AF67" s="24">
        <f>('Monthly Data'!AK66/31)/('Monthly Data'!$F66/100000)</f>
        <v>0</v>
      </c>
      <c r="AG67" s="24">
        <f>('Monthly Data'!AL66/31)/('Monthly Data'!$F66/100000)</f>
        <v>8.340968689772835</v>
      </c>
      <c r="AH67" s="24">
        <f>('Monthly Data'!AM66/30)/('Monthly Data'!$F66/100000)</f>
        <v>5.4684949396016975</v>
      </c>
      <c r="AI67" s="24">
        <f>('Monthly Data'!AN66/30)/('Monthly Data'!$F66/100000)</f>
        <v>3.5422788116225927</v>
      </c>
      <c r="AJ67" s="24">
        <f>('Monthly Data'!AO66/30)/('Monthly Data'!$F66/100000)</f>
        <v>0.6366307541625857</v>
      </c>
      <c r="AK67" s="24">
        <f>('Monthly Data'!AP66/30)/('Monthly Data'!$F66/100000)</f>
        <v>9.647404505386875</v>
      </c>
      <c r="AL67" s="24">
        <f>('Monthly Data'!AQ66/31)/('Monthly Data'!$F66/100000)</f>
        <v>7.124577422514298</v>
      </c>
      <c r="AM67" s="24">
        <f>('Monthly Data'!AR66/31)/('Monthly Data'!$F66/100000)</f>
        <v>3.82294398281255</v>
      </c>
      <c r="AN67" s="24">
        <f>('Monthly Data'!AS66/31)/('Monthly Data'!$F66/100000)</f>
        <v>0.5844996998515055</v>
      </c>
      <c r="AO67" s="24">
        <f>('Monthly Data'!AT66/31)/('Monthly Data'!$F66/100000)</f>
        <v>11.532021105178352</v>
      </c>
      <c r="AP67" s="24">
        <f>('Monthly Data'!AU66/31)/('Monthly Data'!$F66/100000)</f>
        <v>6.081956336292693</v>
      </c>
      <c r="AQ67" s="24">
        <f>('Monthly Data'!AV66/31)/('Monthly Data'!$F66/100000)</f>
        <v>3.712362958516319</v>
      </c>
      <c r="AR67" s="24">
        <f>('Monthly Data'!AW66/31)/('Monthly Data'!$F66/100000)</f>
        <v>0.4897159647404506</v>
      </c>
      <c r="AS67" s="24">
        <f>('Monthly Data'!AX66/31)/('Monthly Data'!$F66/100000)</f>
        <v>10.284035259549462</v>
      </c>
      <c r="AT67" s="24">
        <f>('Monthly Data'!AY66/30)/('Monthly Data'!$F66/100000)</f>
        <v>6.74175644792687</v>
      </c>
      <c r="AU67" s="24">
        <f>('Monthly Data'!AZ66/30)/('Monthly Data'!$F66/100000)</f>
        <v>5.8112961149200135</v>
      </c>
      <c r="AV67" s="24">
        <f>('Monthly Data'!BA66/30)/('Monthly Data'!$F66/100000)</f>
        <v>0.4897159647404506</v>
      </c>
      <c r="AW67" s="24">
        <f>('Monthly Data'!BB66/30)/('Monthly Data'!$F66/100000)</f>
        <v>13.042768527587334</v>
      </c>
      <c r="AX67" s="24">
        <f>('Monthly Data'!BC66/31)/('Monthly Data'!$F66/100000)</f>
        <v>6.745442482070077</v>
      </c>
      <c r="AY67" s="24">
        <f>('Monthly Data'!BD66/31)/('Monthly Data'!$F66/100000)</f>
        <v>7.56690151969922</v>
      </c>
      <c r="AZ67" s="24">
        <f>('Monthly Data'!BE66/31)/('Monthly Data'!$F66/100000)</f>
        <v>0.4897159647404506</v>
      </c>
      <c r="BA67" s="24">
        <f>('Monthly Data'!BF66/31)/('Monthly Data'!$F66/100000)</f>
        <v>14.802059966509749</v>
      </c>
    </row>
    <row r="68" spans="1:53" ht="15">
      <c r="A68" t="str">
        <f>'Monthly Data'!D67</f>
        <v>Kingston Upon Thames</v>
      </c>
      <c r="B68" s="24">
        <f>('Monthly Data'!G67/31)/('Monthly Data'!$F67/100000)</f>
        <v>7.532339937776322</v>
      </c>
      <c r="C68" s="24">
        <f>('Monthly Data'!H67/31)/('Monthly Data'!$F67/100000)</f>
        <v>3.9533088493298085</v>
      </c>
      <c r="D68" s="24">
        <f>('Monthly Data'!I67/31)/('Monthly Data'!$F67/100000)</f>
        <v>0</v>
      </c>
      <c r="E68" s="24">
        <f>('Monthly Data'!J67/31)/('Monthly Data'!$F67/100000)</f>
        <v>11.48564878710613</v>
      </c>
      <c r="F68" s="24">
        <f>('Monthly Data'!K67/30)/('Monthly Data'!$F67/100000)</f>
        <v>7.082426879381194</v>
      </c>
      <c r="G68" s="24">
        <f>('Monthly Data'!L67/30)/('Monthly Data'!$F67/100000)</f>
        <v>4.133430021754895</v>
      </c>
      <c r="H68" s="24">
        <f>('Monthly Data'!M67/30)/('Monthly Data'!$F67/100000)</f>
        <v>0</v>
      </c>
      <c r="I68" s="24">
        <f>('Monthly Data'!N67/30)/('Monthly Data'!$F67/100000)</f>
        <v>11.215856901136089</v>
      </c>
      <c r="J68" s="24">
        <f>('Monthly Data'!O67/31)/('Monthly Data'!$F67/100000)</f>
        <v>8.210718379377296</v>
      </c>
      <c r="K68" s="24">
        <f>('Monthly Data'!P67/31)/('Monthly Data'!$F67/100000)</f>
        <v>3.041006807176776</v>
      </c>
      <c r="L68" s="24">
        <f>('Monthly Data'!Q67/31)/('Monthly Data'!$F67/100000)</f>
        <v>0</v>
      </c>
      <c r="M68" s="24">
        <f>('Monthly Data'!R67/31)/('Monthly Data'!$F67/100000)</f>
        <v>11.25172518655407</v>
      </c>
      <c r="N68" s="24">
        <f>('Monthly Data'!S67/31)/('Monthly Data'!$F67/100000)</f>
        <v>9.941753023462537</v>
      </c>
      <c r="O68" s="24">
        <f>('Monthly Data'!T67/31)/('Monthly Data'!$F67/100000)</f>
        <v>1.3801492432571523</v>
      </c>
      <c r="P68" s="24">
        <f>('Monthly Data'!U67/31)/('Monthly Data'!$F67/100000)</f>
        <v>0</v>
      </c>
      <c r="Q68" s="24">
        <f>('Monthly Data'!V67/31)/('Monthly Data'!$F67/100000)</f>
        <v>11.32190226671969</v>
      </c>
      <c r="R68" s="24">
        <f>('Monthly Data'!W67/28)/('Monthly Data'!$F67/100000)</f>
        <v>7.407023723194861</v>
      </c>
      <c r="S68" s="24">
        <f>('Monthly Data'!X67/28)/('Monthly Data'!$F67/100000)</f>
        <v>0.8028592147518906</v>
      </c>
      <c r="T68" s="24">
        <f>('Monthly Data'!Y67/28)/('Monthly Data'!$F67/100000)</f>
        <v>0</v>
      </c>
      <c r="U68" s="24">
        <f>('Monthly Data'!Z67/28)/('Monthly Data'!$F67/100000)</f>
        <v>8.209882937946752</v>
      </c>
      <c r="V68" s="24">
        <f>('Monthly Data'!AA67/31)/('Monthly Data'!$F67/100000)</f>
        <v>5.193103932255725</v>
      </c>
      <c r="W68" s="24">
        <f>('Monthly Data'!AB67/31)/('Monthly Data'!$F67/100000)</f>
        <v>1.7544270041404477</v>
      </c>
      <c r="X68" s="24">
        <f>('Monthly Data'!AC67/31)/('Monthly Data'!$F67/100000)</f>
        <v>0</v>
      </c>
      <c r="Y68" s="24">
        <f>('Monthly Data'!AD67/31)/('Monthly Data'!$F67/100000)</f>
        <v>6.947530936396173</v>
      </c>
      <c r="Z68" s="24">
        <f>('Monthly Data'!AE67/30)/('Monthly Data'!$F67/100000)</f>
        <v>6.067198452985255</v>
      </c>
      <c r="AA68" s="24">
        <f>('Monthly Data'!AF67/30)/('Monthly Data'!$F67/100000)</f>
        <v>1.4503263234227701</v>
      </c>
      <c r="AB68" s="24">
        <f>('Monthly Data'!AG67/30)/('Monthly Data'!$F67/100000)</f>
        <v>0.2658931592941745</v>
      </c>
      <c r="AC68" s="24">
        <f>('Monthly Data'!AH67/30)/('Monthly Data'!$F67/100000)</f>
        <v>7.783417935702199</v>
      </c>
      <c r="AD68" s="24">
        <f>('Monthly Data'!AI67/31)/('Monthly Data'!$F67/100000)</f>
        <v>8.772135020702239</v>
      </c>
      <c r="AE68" s="24">
        <f>('Monthly Data'!AJ67/31)/('Monthly Data'!$F67/100000)</f>
        <v>1.497111043533182</v>
      </c>
      <c r="AF68" s="24">
        <f>('Monthly Data'!AK67/31)/('Monthly Data'!$F67/100000)</f>
        <v>0.18713888044164775</v>
      </c>
      <c r="AG68" s="24">
        <f>('Monthly Data'!AL67/31)/('Monthly Data'!$F67/100000)</f>
        <v>10.456384944677069</v>
      </c>
      <c r="AH68" s="24">
        <f>('Monthly Data'!AM67/30)/('Monthly Data'!$F67/100000)</f>
        <v>6.429780033840948</v>
      </c>
      <c r="AI68" s="24">
        <f>('Monthly Data'!AN67/30)/('Monthly Data'!$F67/100000)</f>
        <v>1.4503263234227701</v>
      </c>
      <c r="AJ68" s="24">
        <f>('Monthly Data'!AO67/30)/('Monthly Data'!$F67/100000)</f>
        <v>0</v>
      </c>
      <c r="AK68" s="24">
        <f>('Monthly Data'!AP67/30)/('Monthly Data'!$F67/100000)</f>
        <v>7.880106357263718</v>
      </c>
      <c r="AL68" s="24">
        <f>('Monthly Data'!AQ67/31)/('Monthly Data'!$F67/100000)</f>
        <v>3.01761444712157</v>
      </c>
      <c r="AM68" s="24">
        <f>('Monthly Data'!AR67/31)/('Monthly Data'!$F67/100000)</f>
        <v>1.2865798030363282</v>
      </c>
      <c r="AN68" s="24">
        <f>('Monthly Data'!AS67/31)/('Monthly Data'!$F67/100000)</f>
        <v>0</v>
      </c>
      <c r="AO68" s="24">
        <f>('Monthly Data'!AT67/31)/('Monthly Data'!$F67/100000)</f>
        <v>4.304194250157899</v>
      </c>
      <c r="AP68" s="24">
        <f>('Monthly Data'!AU67/31)/('Monthly Data'!$F67/100000)</f>
        <v>4.444548410489134</v>
      </c>
      <c r="AQ68" s="24">
        <f>('Monthly Data'!AV67/31)/('Monthly Data'!$F67/100000)</f>
        <v>0.9590867622634447</v>
      </c>
      <c r="AR68" s="24">
        <f>('Monthly Data'!AW67/31)/('Monthly Data'!$F67/100000)</f>
        <v>0.3041006807176776</v>
      </c>
      <c r="AS68" s="24">
        <f>('Monthly Data'!AX67/31)/('Monthly Data'!$F67/100000)</f>
        <v>5.707735853470257</v>
      </c>
      <c r="AT68" s="24">
        <f>('Monthly Data'!AY67/30)/('Monthly Data'!$F67/100000)</f>
        <v>3.649987913947305</v>
      </c>
      <c r="AU68" s="24">
        <f>('Monthly Data'!AZ67/30)/('Monthly Data'!$F67/100000)</f>
        <v>0.6043026347594875</v>
      </c>
      <c r="AV68" s="24">
        <f>('Monthly Data'!BA67/30)/('Monthly Data'!$F67/100000)</f>
        <v>0</v>
      </c>
      <c r="AW68" s="24">
        <f>('Monthly Data'!BB67/30)/('Monthly Data'!$F67/100000)</f>
        <v>4.254290548706792</v>
      </c>
      <c r="AX68" s="24">
        <f>('Monthly Data'!BC67/31)/('Monthly Data'!$F67/100000)</f>
        <v>4.23401716999228</v>
      </c>
      <c r="AY68" s="24">
        <f>('Monthly Data'!BD67/31)/('Monthly Data'!$F67/100000)</f>
        <v>0.6082013614353552</v>
      </c>
      <c r="AZ68" s="24">
        <f>('Monthly Data'!BE67/31)/('Monthly Data'!$F67/100000)</f>
        <v>0</v>
      </c>
      <c r="BA68" s="24">
        <f>('Monthly Data'!BF67/31)/('Monthly Data'!$F67/100000)</f>
        <v>4.842218531427636</v>
      </c>
    </row>
    <row r="69" spans="1:53" ht="15">
      <c r="A69" t="str">
        <f>'Monthly Data'!D68</f>
        <v>Kirklees</v>
      </c>
      <c r="B69" s="24">
        <f>('Monthly Data'!G68/31)/('Monthly Data'!$F68/100000)</f>
        <v>4.114597752723176</v>
      </c>
      <c r="C69" s="24">
        <f>('Monthly Data'!H68/31)/('Monthly Data'!$F68/100000)</f>
        <v>1.5083676216479394</v>
      </c>
      <c r="D69" s="24">
        <f>('Monthly Data'!I68/31)/('Monthly Data'!$F68/100000)</f>
        <v>1.5370075131982166</v>
      </c>
      <c r="E69" s="24">
        <f>('Monthly Data'!J68/31)/('Monthly Data'!$F68/100000)</f>
        <v>7.1599728875693325</v>
      </c>
      <c r="F69" s="24">
        <f>('Monthly Data'!K68/30)/('Monthly Data'!$F68/100000)</f>
        <v>4.449048041826971</v>
      </c>
      <c r="G69" s="24">
        <f>('Monthly Data'!L68/30)/('Monthly Data'!$F68/100000)</f>
        <v>0.9371608957285192</v>
      </c>
      <c r="H69" s="24">
        <f>('Monthly Data'!M68/30)/('Monthly Data'!$F68/100000)</f>
        <v>1.3218901055539114</v>
      </c>
      <c r="I69" s="24">
        <f>('Monthly Data'!N68/30)/('Monthly Data'!$F68/100000)</f>
        <v>6.708099043109401</v>
      </c>
      <c r="J69" s="24">
        <f>('Monthly Data'!O68/31)/('Monthly Data'!$F68/100000)</f>
        <v>3.5895330743014253</v>
      </c>
      <c r="K69" s="24">
        <f>('Monthly Data'!P68/31)/('Monthly Data'!$F68/100000)</f>
        <v>1.0023962042597065</v>
      </c>
      <c r="L69" s="24">
        <f>('Monthly Data'!Q68/31)/('Monthly Data'!$F68/100000)</f>
        <v>1.116955770460816</v>
      </c>
      <c r="M69" s="24">
        <f>('Monthly Data'!R68/31)/('Monthly Data'!$F68/100000)</f>
        <v>5.708885049021947</v>
      </c>
      <c r="N69" s="24">
        <f>('Monthly Data'!S68/31)/('Monthly Data'!$F68/100000)</f>
        <v>3.5131600301673527</v>
      </c>
      <c r="O69" s="24">
        <f>('Monthly Data'!T68/31)/('Monthly Data'!$F68/100000)</f>
        <v>1.0214894652932247</v>
      </c>
      <c r="P69" s="24">
        <f>('Monthly Data'!U68/31)/('Monthly Data'!$F68/100000)</f>
        <v>0.9737563127094293</v>
      </c>
      <c r="Q69" s="24">
        <f>('Monthly Data'!V68/31)/('Monthly Data'!$F68/100000)</f>
        <v>5.508405808170006</v>
      </c>
      <c r="R69" s="24">
        <f>('Monthly Data'!W68/28)/('Monthly Data'!$F68/100000)</f>
        <v>5.6546738257303515</v>
      </c>
      <c r="S69" s="24">
        <f>('Monthly Data'!X68/28)/('Monthly Data'!$F68/100000)</f>
        <v>1.2577685705830128</v>
      </c>
      <c r="T69" s="24">
        <f>('Monthly Data'!Y68/28)/('Monthly Data'!$F68/100000)</f>
        <v>1.4585887625248384</v>
      </c>
      <c r="U69" s="24">
        <f>('Monthly Data'!Z68/28)/('Monthly Data'!$F68/100000)</f>
        <v>8.371031158838202</v>
      </c>
      <c r="V69" s="24">
        <f>('Monthly Data'!AA68/31)/('Monthly Data'!$F68/100000)</f>
        <v>6.501255381912954</v>
      </c>
      <c r="W69" s="24">
        <f>('Monthly Data'!AB68/31)/('Monthly Data'!$F68/100000)</f>
        <v>0.7541838108239697</v>
      </c>
      <c r="X69" s="24">
        <f>('Monthly Data'!AC68/31)/('Monthly Data'!$F68/100000)</f>
        <v>1.9570592559356177</v>
      </c>
      <c r="Y69" s="24">
        <f>('Monthly Data'!AD68/31)/('Monthly Data'!$F68/100000)</f>
        <v>9.212498448672541</v>
      </c>
      <c r="Z69" s="24">
        <f>('Monthly Data'!AE68/30)/('Monthly Data'!$F68/100000)</f>
        <v>6.076748544934399</v>
      </c>
      <c r="AA69" s="24">
        <f>('Monthly Data'!AF68/30)/('Monthly Data'!$F68/100000)</f>
        <v>1.8052678307191476</v>
      </c>
      <c r="AB69" s="24">
        <f>('Monthly Data'!AG68/30)/('Monthly Data'!$F68/100000)</f>
        <v>0.9470257472625038</v>
      </c>
      <c r="AC69" s="24">
        <f>('Monthly Data'!AH68/30)/('Monthly Data'!$F68/100000)</f>
        <v>8.82904212291605</v>
      </c>
      <c r="AD69" s="24">
        <f>('Monthly Data'!AI68/31)/('Monthly Data'!$F68/100000)</f>
        <v>5.4129395030024146</v>
      </c>
      <c r="AE69" s="24">
        <f>('Monthly Data'!AJ68/31)/('Monthly Data'!$F68/100000)</f>
        <v>1.651567079399326</v>
      </c>
      <c r="AF69" s="24">
        <f>('Monthly Data'!AK68/31)/('Monthly Data'!$F68/100000)</f>
        <v>1.1551422925278523</v>
      </c>
      <c r="AG69" s="24">
        <f>('Monthly Data'!AL68/31)/('Monthly Data'!$F68/100000)</f>
        <v>8.219648874929593</v>
      </c>
      <c r="AH69" s="24">
        <f>('Monthly Data'!AM68/30)/('Monthly Data'!$F68/100000)</f>
        <v>4.794317845516424</v>
      </c>
      <c r="AI69" s="24">
        <f>('Monthly Data'!AN68/30)/('Monthly Data'!$F68/100000)</f>
        <v>1.578376245437506</v>
      </c>
      <c r="AJ69" s="24">
        <f>('Monthly Data'!AO68/30)/('Monthly Data'!$F68/100000)</f>
        <v>0.3649995067574233</v>
      </c>
      <c r="AK69" s="24">
        <f>('Monthly Data'!AP68/30)/('Monthly Data'!$F68/100000)</f>
        <v>6.737693597711354</v>
      </c>
      <c r="AL69" s="24">
        <f>('Monthly Data'!AQ68/31)/('Monthly Data'!$F68/100000)</f>
        <v>3.2076678536310608</v>
      </c>
      <c r="AM69" s="24">
        <f>('Monthly Data'!AR68/31)/('Monthly Data'!$F68/100000)</f>
        <v>1.5274608826814575</v>
      </c>
      <c r="AN69" s="24">
        <f>('Monthly Data'!AS68/31)/('Monthly Data'!$F68/100000)</f>
        <v>1.6324738183658078</v>
      </c>
      <c r="AO69" s="24">
        <f>('Monthly Data'!AT68/31)/('Monthly Data'!$F68/100000)</f>
        <v>6.367602554678326</v>
      </c>
      <c r="AP69" s="24">
        <f>('Monthly Data'!AU68/31)/('Monthly Data'!$F68/100000)</f>
        <v>5.222006892667233</v>
      </c>
      <c r="AQ69" s="24">
        <f>('Monthly Data'!AV68/31)/('Monthly Data'!$F68/100000)</f>
        <v>1.6324738183658078</v>
      </c>
      <c r="AR69" s="24">
        <f>('Monthly Data'!AW68/31)/('Monthly Data'!$F68/100000)</f>
        <v>1.1360490314943341</v>
      </c>
      <c r="AS69" s="24">
        <f>('Monthly Data'!AX68/31)/('Monthly Data'!$F68/100000)</f>
        <v>7.990529742527375</v>
      </c>
      <c r="AT69" s="24">
        <f>('Monthly Data'!AY68/30)/('Monthly Data'!$F68/100000)</f>
        <v>4.488507447962908</v>
      </c>
      <c r="AU69" s="24">
        <f>('Monthly Data'!AZ68/30)/('Monthly Data'!$F68/100000)</f>
        <v>2.0716188221367267</v>
      </c>
      <c r="AV69" s="24">
        <f>('Monthly Data'!BA68/30)/('Monthly Data'!$F68/100000)</f>
        <v>0.7694584196507843</v>
      </c>
      <c r="AW69" s="24">
        <f>('Monthly Data'!BB68/30)/('Monthly Data'!$F68/100000)</f>
        <v>7.329584689750419</v>
      </c>
      <c r="AX69" s="24">
        <f>('Monthly Data'!BC68/31)/('Monthly Data'!$F68/100000)</f>
        <v>5.212460262150474</v>
      </c>
      <c r="AY69" s="24">
        <f>('Monthly Data'!BD68/31)/('Monthly Data'!$F68/100000)</f>
        <v>1.842499689734508</v>
      </c>
      <c r="AZ69" s="24">
        <f>('Monthly Data'!BE68/31)/('Monthly Data'!$F68/100000)</f>
        <v>1.4892743606144212</v>
      </c>
      <c r="BA69" s="24">
        <f>('Monthly Data'!BF68/31)/('Monthly Data'!$F68/100000)</f>
        <v>8.544234312499404</v>
      </c>
    </row>
    <row r="70" spans="1:53" ht="15">
      <c r="A70" t="str">
        <f>'Monthly Data'!D69</f>
        <v>Knowsley</v>
      </c>
      <c r="B70" s="24">
        <f>('Monthly Data'!G69/31)/('Monthly Data'!$F69/100000)</f>
        <v>9.408602150537634</v>
      </c>
      <c r="C70" s="24">
        <f>('Monthly Data'!H69/31)/('Monthly Data'!$F69/100000)</f>
        <v>1.2880824372759858</v>
      </c>
      <c r="D70" s="24">
        <f>('Monthly Data'!I69/31)/('Monthly Data'!$F69/100000)</f>
        <v>0</v>
      </c>
      <c r="E70" s="24">
        <f>('Monthly Data'!J69/31)/('Monthly Data'!$F69/100000)</f>
        <v>10.696684587813621</v>
      </c>
      <c r="F70" s="24">
        <f>('Monthly Data'!K69/30)/('Monthly Data'!$F69/100000)</f>
        <v>8.42013888888889</v>
      </c>
      <c r="G70" s="24">
        <f>('Monthly Data'!L69/30)/('Monthly Data'!$F69/100000)</f>
        <v>1.2731481481481481</v>
      </c>
      <c r="H70" s="24">
        <f>('Monthly Data'!M69/30)/('Monthly Data'!$F69/100000)</f>
        <v>0</v>
      </c>
      <c r="I70" s="24">
        <f>('Monthly Data'!N69/30)/('Monthly Data'!$F69/100000)</f>
        <v>9.693287037037038</v>
      </c>
      <c r="J70" s="24">
        <f>('Monthly Data'!O69/31)/('Monthly Data'!$F69/100000)</f>
        <v>7.476478494623657</v>
      </c>
      <c r="K70" s="24">
        <f>('Monthly Data'!P69/31)/('Monthly Data'!$F69/100000)</f>
        <v>2.7161738351254483</v>
      </c>
      <c r="L70" s="24">
        <f>('Monthly Data'!Q69/31)/('Monthly Data'!$F69/100000)</f>
        <v>0</v>
      </c>
      <c r="M70" s="24">
        <f>('Monthly Data'!R69/31)/('Monthly Data'!$F69/100000)</f>
        <v>10.192652329749105</v>
      </c>
      <c r="N70" s="24">
        <f>('Monthly Data'!S69/31)/('Monthly Data'!$F69/100000)</f>
        <v>6.272401433691757</v>
      </c>
      <c r="O70" s="24">
        <f>('Monthly Data'!T69/31)/('Monthly Data'!$F69/100000)</f>
        <v>2.1841397849462365</v>
      </c>
      <c r="P70" s="24">
        <f>('Monthly Data'!U69/31)/('Monthly Data'!$F69/100000)</f>
        <v>0.8680555555555556</v>
      </c>
      <c r="Q70" s="24">
        <f>('Monthly Data'!V69/31)/('Monthly Data'!$F69/100000)</f>
        <v>9.32459677419355</v>
      </c>
      <c r="R70" s="24">
        <f>('Monthly Data'!W69/28)/('Monthly Data'!$F69/100000)</f>
        <v>4.681299603174604</v>
      </c>
      <c r="S70" s="24">
        <f>('Monthly Data'!X69/28)/('Monthly Data'!$F69/100000)</f>
        <v>5.270337301587301</v>
      </c>
      <c r="T70" s="24">
        <f>('Monthly Data'!Y69/28)/('Monthly Data'!$F69/100000)</f>
        <v>0.8680555555555556</v>
      </c>
      <c r="U70" s="24">
        <f>('Monthly Data'!Z69/28)/('Monthly Data'!$F69/100000)</f>
        <v>10.81969246031746</v>
      </c>
      <c r="V70" s="24">
        <f>('Monthly Data'!AA69/31)/('Monthly Data'!$F69/100000)</f>
        <v>5.012320788530467</v>
      </c>
      <c r="W70" s="24">
        <f>('Monthly Data'!AB69/31)/('Monthly Data'!$F69/100000)</f>
        <v>3.8922491039426523</v>
      </c>
      <c r="X70" s="24">
        <f>('Monthly Data'!AC69/31)/('Monthly Data'!$F69/100000)</f>
        <v>1.6521057347670254</v>
      </c>
      <c r="Y70" s="24">
        <f>('Monthly Data'!AD69/31)/('Monthly Data'!$F69/100000)</f>
        <v>10.556675627240145</v>
      </c>
      <c r="Z70" s="24">
        <f>('Monthly Data'!AE69/30)/('Monthly Data'!$F69/100000)</f>
        <v>6.799768518518519</v>
      </c>
      <c r="AA70" s="24">
        <f>('Monthly Data'!AF69/30)/('Monthly Data'!$F69/100000)</f>
        <v>3.616898148148149</v>
      </c>
      <c r="AB70" s="24">
        <f>('Monthly Data'!AG69/30)/('Monthly Data'!$F69/100000)</f>
        <v>2.2280092592592595</v>
      </c>
      <c r="AC70" s="24">
        <f>('Monthly Data'!AH69/30)/('Monthly Data'!$F69/100000)</f>
        <v>12.644675925925927</v>
      </c>
      <c r="AD70" s="24">
        <f>('Monthly Data'!AI69/31)/('Monthly Data'!$F69/100000)</f>
        <v>6.496415770609319</v>
      </c>
      <c r="AE70" s="24">
        <f>('Monthly Data'!AJ69/31)/('Monthly Data'!$F69/100000)</f>
        <v>2.3521505376344085</v>
      </c>
      <c r="AF70" s="24">
        <f>('Monthly Data'!AK69/31)/('Monthly Data'!$F69/100000)</f>
        <v>1.3160842293906811</v>
      </c>
      <c r="AG70" s="24">
        <f>('Monthly Data'!AL69/31)/('Monthly Data'!$F69/100000)</f>
        <v>10.164650537634408</v>
      </c>
      <c r="AH70" s="24">
        <f>('Monthly Data'!AM69/30)/('Monthly Data'!$F69/100000)</f>
        <v>8.70949074074074</v>
      </c>
      <c r="AI70" s="24">
        <f>('Monthly Data'!AN69/30)/('Monthly Data'!$F69/100000)</f>
        <v>2.7488425925925926</v>
      </c>
      <c r="AJ70" s="24">
        <f>('Monthly Data'!AO69/30)/('Monthly Data'!$F69/100000)</f>
        <v>0.8680555555555556</v>
      </c>
      <c r="AK70" s="24">
        <f>('Monthly Data'!AP69/30)/('Monthly Data'!$F69/100000)</f>
        <v>12.32638888888889</v>
      </c>
      <c r="AL70" s="24">
        <f>('Monthly Data'!AQ69/31)/('Monthly Data'!$F69/100000)</f>
        <v>9.772625448028675</v>
      </c>
      <c r="AM70" s="24">
        <f>('Monthly Data'!AR69/31)/('Monthly Data'!$F69/100000)</f>
        <v>1.7641129032258065</v>
      </c>
      <c r="AN70" s="24">
        <f>('Monthly Data'!AS69/31)/('Monthly Data'!$F69/100000)</f>
        <v>0.8680555555555556</v>
      </c>
      <c r="AO70" s="24">
        <f>('Monthly Data'!AT69/31)/('Monthly Data'!$F69/100000)</f>
        <v>12.404793906810037</v>
      </c>
      <c r="AP70" s="24">
        <f>('Monthly Data'!AU69/31)/('Monthly Data'!$F69/100000)</f>
        <v>13.244847670250897</v>
      </c>
      <c r="AQ70" s="24">
        <f>('Monthly Data'!AV69/31)/('Monthly Data'!$F69/100000)</f>
        <v>3.192204301075269</v>
      </c>
      <c r="AR70" s="24">
        <f>('Monthly Data'!AW69/31)/('Monthly Data'!$F69/100000)</f>
        <v>1.3720878136200718</v>
      </c>
      <c r="AS70" s="24">
        <f>('Monthly Data'!AX69/31)/('Monthly Data'!$F69/100000)</f>
        <v>17.809139784946236</v>
      </c>
      <c r="AT70" s="24">
        <f>('Monthly Data'!AY69/30)/('Monthly Data'!$F69/100000)</f>
        <v>12.991898148148149</v>
      </c>
      <c r="AU70" s="24">
        <f>('Monthly Data'!AZ69/30)/('Monthly Data'!$F69/100000)</f>
        <v>3.3275462962962967</v>
      </c>
      <c r="AV70" s="24">
        <f>('Monthly Data'!BA69/30)/('Monthly Data'!$F69/100000)</f>
        <v>0</v>
      </c>
      <c r="AW70" s="24">
        <f>('Monthly Data'!BB69/30)/('Monthly Data'!$F69/100000)</f>
        <v>16.319444444444446</v>
      </c>
      <c r="AX70" s="24">
        <f>('Monthly Data'!BC69/31)/('Monthly Data'!$F69/100000)</f>
        <v>8.288530465949822</v>
      </c>
      <c r="AY70" s="24">
        <f>('Monthly Data'!BD69/31)/('Monthly Data'!$F69/100000)</f>
        <v>2.8841845878136203</v>
      </c>
      <c r="AZ70" s="24">
        <f>('Monthly Data'!BE69/31)/('Monthly Data'!$F69/100000)</f>
        <v>0</v>
      </c>
      <c r="BA70" s="24">
        <f>('Monthly Data'!BF69/31)/('Monthly Data'!$F69/100000)</f>
        <v>11.172715053763442</v>
      </c>
    </row>
    <row r="71" spans="1:53" ht="15">
      <c r="A71" t="str">
        <f>'Monthly Data'!D70</f>
        <v>Lambeth</v>
      </c>
      <c r="B71" s="24">
        <f>('Monthly Data'!G70/31)/('Monthly Data'!$F70/100000)</f>
        <v>5.240259819393836</v>
      </c>
      <c r="C71" s="24">
        <f>('Monthly Data'!H70/31)/('Monthly Data'!$F70/100000)</f>
        <v>3.0101027334657617</v>
      </c>
      <c r="D71" s="24">
        <f>('Monthly Data'!I70/31)/('Monthly Data'!$F70/100000)</f>
        <v>0.20717306262719817</v>
      </c>
      <c r="E71" s="24">
        <f>('Monthly Data'!J70/31)/('Monthly Data'!$F70/100000)</f>
        <v>8.457535615486796</v>
      </c>
      <c r="F71" s="24">
        <f>('Monthly Data'!K70/30)/('Monthly Data'!$F70/100000)</f>
        <v>3.563782898879235</v>
      </c>
      <c r="G71" s="24">
        <f>('Monthly Data'!L70/30)/('Monthly Data'!$F70/100000)</f>
        <v>2.342274272761617</v>
      </c>
      <c r="H71" s="24">
        <f>('Monthly Data'!M70/30)/('Monthly Data'!$F70/100000)</f>
        <v>0</v>
      </c>
      <c r="I71" s="24">
        <f>('Monthly Data'!N70/30)/('Monthly Data'!$F70/100000)</f>
        <v>5.906057171640851</v>
      </c>
      <c r="J71" s="24">
        <f>('Monthly Data'!O70/31)/('Monthly Data'!$F70/100000)</f>
        <v>5.2280731686510595</v>
      </c>
      <c r="K71" s="24">
        <f>('Monthly Data'!P70/31)/('Monthly Data'!$F70/100000)</f>
        <v>1.6330111995320327</v>
      </c>
      <c r="L71" s="24">
        <f>('Monthly Data'!Q70/31)/('Monthly Data'!$F70/100000)</f>
        <v>0</v>
      </c>
      <c r="M71" s="24">
        <f>('Monthly Data'!R70/31)/('Monthly Data'!$F70/100000)</f>
        <v>6.861084368183092</v>
      </c>
      <c r="N71" s="24">
        <f>('Monthly Data'!S70/31)/('Monthly Data'!$F70/100000)</f>
        <v>3.192902494607407</v>
      </c>
      <c r="O71" s="24">
        <f>('Monthly Data'!T70/31)/('Monthly Data'!$F70/100000)</f>
        <v>2.2179704351852982</v>
      </c>
      <c r="P71" s="24">
        <f>('Monthly Data'!U70/31)/('Monthly Data'!$F70/100000)</f>
        <v>0</v>
      </c>
      <c r="Q71" s="24">
        <f>('Monthly Data'!V70/31)/('Monthly Data'!$F70/100000)</f>
        <v>5.410872929792705</v>
      </c>
      <c r="R71" s="24">
        <f>('Monthly Data'!W70/28)/('Monthly Data'!$F70/100000)</f>
        <v>3.170705380754493</v>
      </c>
      <c r="S71" s="24">
        <f>('Monthly Data'!X70/28)/('Monthly Data'!$F70/100000)</f>
        <v>1.2008203356899996</v>
      </c>
      <c r="T71" s="24">
        <f>('Monthly Data'!Y70/28)/('Monthly Data'!$F70/100000)</f>
        <v>0.37778617302606726</v>
      </c>
      <c r="U71" s="24">
        <f>('Monthly Data'!Z70/28)/('Monthly Data'!$F70/100000)</f>
        <v>4.74931188947056</v>
      </c>
      <c r="V71" s="24">
        <f>('Monthly Data'!AA70/31)/('Monthly Data'!$F70/100000)</f>
        <v>4.764980440425559</v>
      </c>
      <c r="W71" s="24">
        <f>('Monthly Data'!AB70/31)/('Monthly Data'!$F70/100000)</f>
        <v>2.047357324786429</v>
      </c>
      <c r="X71" s="24">
        <f>('Monthly Data'!AC70/31)/('Monthly Data'!$F70/100000)</f>
        <v>0.37778617302606726</v>
      </c>
      <c r="Y71" s="24">
        <f>('Monthly Data'!AD70/31)/('Monthly Data'!$F70/100000)</f>
        <v>7.190123938238054</v>
      </c>
      <c r="Z71" s="24">
        <f>('Monthly Data'!AE70/30)/('Monthly Data'!$F70/100000)</f>
        <v>4.508248331444403</v>
      </c>
      <c r="AA71" s="24">
        <f>('Monthly Data'!AF70/30)/('Monthly Data'!$F70/100000)</f>
        <v>3.0348822566427405</v>
      </c>
      <c r="AB71" s="24">
        <f>('Monthly Data'!AG70/30)/('Monthly Data'!$F70/100000)</f>
        <v>0.37778617302606726</v>
      </c>
      <c r="AC71" s="24">
        <f>('Monthly Data'!AH70/30)/('Monthly Data'!$F70/100000)</f>
        <v>7.92091676111321</v>
      </c>
      <c r="AD71" s="24">
        <f>('Monthly Data'!AI70/31)/('Monthly Data'!$F70/100000)</f>
        <v>5.5814860401915745</v>
      </c>
      <c r="AE71" s="24">
        <f>('Monthly Data'!AJ70/31)/('Monthly Data'!$F70/100000)</f>
        <v>3.0954092886651963</v>
      </c>
      <c r="AF71" s="24">
        <f>('Monthly Data'!AK70/31)/('Monthly Data'!$F70/100000)</f>
        <v>0.18279976114164545</v>
      </c>
      <c r="AG71" s="24">
        <f>('Monthly Data'!AL70/31)/('Monthly Data'!$F70/100000)</f>
        <v>8.859695089998416</v>
      </c>
      <c r="AH71" s="24">
        <f>('Monthly Data'!AM70/30)/('Monthly Data'!$F70/100000)</f>
        <v>5.4401208915753685</v>
      </c>
      <c r="AI71" s="24">
        <f>('Monthly Data'!AN70/30)/('Monthly Data'!$F70/100000)</f>
        <v>3.588968643747639</v>
      </c>
      <c r="AJ71" s="24">
        <f>('Monthly Data'!AO70/30)/('Monthly Data'!$F70/100000)</f>
        <v>0.37778617302606726</v>
      </c>
      <c r="AK71" s="24">
        <f>('Monthly Data'!AP70/30)/('Monthly Data'!$F70/100000)</f>
        <v>9.406875708349075</v>
      </c>
      <c r="AL71" s="24">
        <f>('Monthly Data'!AQ70/31)/('Monthly Data'!$F70/100000)</f>
        <v>5.081833359737743</v>
      </c>
      <c r="AM71" s="24">
        <f>('Monthly Data'!AR70/31)/('Monthly Data'!$F70/100000)</f>
        <v>2.644503211182471</v>
      </c>
      <c r="AN71" s="24">
        <f>('Monthly Data'!AS70/31)/('Monthly Data'!$F70/100000)</f>
        <v>0.37778617302606726</v>
      </c>
      <c r="AO71" s="24">
        <f>('Monthly Data'!AT70/31)/('Monthly Data'!$F70/100000)</f>
        <v>8.104122743946283</v>
      </c>
      <c r="AP71" s="24">
        <f>('Monthly Data'!AU70/31)/('Monthly Data'!$F70/100000)</f>
        <v>6.044578768417076</v>
      </c>
      <c r="AQ71" s="24">
        <f>('Monthly Data'!AV70/31)/('Monthly Data'!$F70/100000)</f>
        <v>1.9986107218153235</v>
      </c>
      <c r="AR71" s="24">
        <f>('Monthly Data'!AW70/31)/('Monthly Data'!$F70/100000)</f>
        <v>0.4387194267399491</v>
      </c>
      <c r="AS71" s="24">
        <f>('Monthly Data'!AX70/31)/('Monthly Data'!$F70/100000)</f>
        <v>8.48190891697235</v>
      </c>
      <c r="AT71" s="24">
        <f>('Monthly Data'!AY70/30)/('Monthly Data'!$F70/100000)</f>
        <v>5.402342274272763</v>
      </c>
      <c r="AU71" s="24">
        <f>('Monthly Data'!AZ70/30)/('Monthly Data'!$F70/100000)</f>
        <v>2.367460017630022</v>
      </c>
      <c r="AV71" s="24">
        <f>('Monthly Data'!BA70/30)/('Monthly Data'!$F70/100000)</f>
        <v>0.37778617302606726</v>
      </c>
      <c r="AW71" s="24">
        <f>('Monthly Data'!BB70/30)/('Monthly Data'!$F70/100000)</f>
        <v>8.147588464928852</v>
      </c>
      <c r="AX71" s="24">
        <f>('Monthly Data'!BC70/31)/('Monthly Data'!$F70/100000)</f>
        <v>4.131274601801187</v>
      </c>
      <c r="AY71" s="24">
        <f>('Monthly Data'!BD70/31)/('Monthly Data'!$F70/100000)</f>
        <v>1.9986107218153235</v>
      </c>
      <c r="AZ71" s="24">
        <f>('Monthly Data'!BE70/31)/('Monthly Data'!$F70/100000)</f>
        <v>0.3655995222832909</v>
      </c>
      <c r="BA71" s="24">
        <f>('Monthly Data'!BF70/31)/('Monthly Data'!$F70/100000)</f>
        <v>6.495484845899802</v>
      </c>
    </row>
    <row r="72" spans="1:53" ht="15">
      <c r="A72" t="str">
        <f>'Monthly Data'!D71</f>
        <v>Lancashire</v>
      </c>
      <c r="B72" s="24">
        <f>('Monthly Data'!G71/31)/('Monthly Data'!$F71/100000)</f>
        <v>10.192464082407156</v>
      </c>
      <c r="C72" s="24">
        <f>('Monthly Data'!H71/31)/('Monthly Data'!$F71/100000)</f>
        <v>4.218622933044186</v>
      </c>
      <c r="D72" s="24">
        <f>('Monthly Data'!I71/31)/('Monthly Data'!$F71/100000)</f>
        <v>1.5180265654648957</v>
      </c>
      <c r="E72" s="24">
        <f>('Monthly Data'!J71/31)/('Monthly Data'!$F71/100000)</f>
        <v>15.929113580916239</v>
      </c>
      <c r="F72" s="24">
        <f>('Monthly Data'!K71/30)/('Monthly Data'!$F71/100000)</f>
        <v>11.011904761904763</v>
      </c>
      <c r="G72" s="24">
        <f>('Monthly Data'!L71/30)/('Monthly Data'!$F71/100000)</f>
        <v>3.259803921568628</v>
      </c>
      <c r="H72" s="24">
        <f>('Monthly Data'!M71/30)/('Monthly Data'!$F71/100000)</f>
        <v>1.397058823529412</v>
      </c>
      <c r="I72" s="24">
        <f>('Monthly Data'!N71/30)/('Monthly Data'!$F71/100000)</f>
        <v>15.668767507002801</v>
      </c>
      <c r="J72" s="24">
        <f>('Monthly Data'!O71/31)/('Monthly Data'!$F71/100000)</f>
        <v>11.158172946597993</v>
      </c>
      <c r="K72" s="24">
        <f>('Monthly Data'!P71/31)/('Monthly Data'!$F71/100000)</f>
        <v>4.459203036053132</v>
      </c>
      <c r="L72" s="24">
        <f>('Monthly Data'!Q71/31)/('Monthly Data'!$F71/100000)</f>
        <v>1.3452155055570616</v>
      </c>
      <c r="M72" s="24">
        <f>('Monthly Data'!R71/31)/('Monthly Data'!$F71/100000)</f>
        <v>16.962591488208187</v>
      </c>
      <c r="N72" s="24">
        <f>('Monthly Data'!S71/31)/('Monthly Data'!$F71/100000)</f>
        <v>11.090403903496883</v>
      </c>
      <c r="O72" s="24">
        <f>('Monthly Data'!T71/31)/('Monthly Data'!$F71/100000)</f>
        <v>4.479533748983465</v>
      </c>
      <c r="P72" s="24">
        <f>('Monthly Data'!U71/31)/('Monthly Data'!$F71/100000)</f>
        <v>1.0707508809975603</v>
      </c>
      <c r="Q72" s="24">
        <f>('Monthly Data'!V71/31)/('Monthly Data'!$F71/100000)</f>
        <v>16.640688533477906</v>
      </c>
      <c r="R72" s="24">
        <f>('Monthly Data'!W71/28)/('Monthly Data'!$F71/100000)</f>
        <v>7.442977190876351</v>
      </c>
      <c r="S72" s="24">
        <f>('Monthly Data'!X71/28)/('Monthly Data'!$F71/100000)</f>
        <v>7.146608643457384</v>
      </c>
      <c r="T72" s="24">
        <f>('Monthly Data'!Y71/28)/('Monthly Data'!$F71/100000)</f>
        <v>0.622749099639856</v>
      </c>
      <c r="U72" s="24">
        <f>('Monthly Data'!Z71/28)/('Monthly Data'!$F71/100000)</f>
        <v>15.212334933973592</v>
      </c>
      <c r="V72" s="24">
        <f>('Monthly Data'!AA71/31)/('Monthly Data'!$F71/100000)</f>
        <v>7.15979940363242</v>
      </c>
      <c r="W72" s="24">
        <f>('Monthly Data'!AB71/31)/('Monthly Data'!$F71/100000)</f>
        <v>7.342775820005422</v>
      </c>
      <c r="X72" s="24">
        <f>('Monthly Data'!AC71/31)/('Monthly Data'!$F71/100000)</f>
        <v>0.9657088641908377</v>
      </c>
      <c r="Y72" s="24">
        <f>('Monthly Data'!AD71/31)/('Monthly Data'!$F71/100000)</f>
        <v>15.46828408782868</v>
      </c>
      <c r="Z72" s="24">
        <f>('Monthly Data'!AE71/30)/('Monthly Data'!$F71/100000)</f>
        <v>7.762605042016808</v>
      </c>
      <c r="AA72" s="24">
        <f>('Monthly Data'!AF71/30)/('Monthly Data'!$F71/100000)</f>
        <v>7.492997198879552</v>
      </c>
      <c r="AB72" s="24">
        <f>('Monthly Data'!AG71/30)/('Monthly Data'!$F71/100000)</f>
        <v>0.8823529411764707</v>
      </c>
      <c r="AC72" s="24">
        <f>('Monthly Data'!AH71/30)/('Monthly Data'!$F71/100000)</f>
        <v>16.13795518207283</v>
      </c>
      <c r="AD72" s="24">
        <f>('Monthly Data'!AI71/31)/('Monthly Data'!$F71/100000)</f>
        <v>6.895500135538086</v>
      </c>
      <c r="AE72" s="24">
        <f>('Monthly Data'!AJ71/31)/('Monthly Data'!$F71/100000)</f>
        <v>8.57617240444565</v>
      </c>
      <c r="AF72" s="24">
        <f>('Monthly Data'!AK71/31)/('Monthly Data'!$F71/100000)</f>
        <v>0.7861208999728924</v>
      </c>
      <c r="AG72" s="24">
        <f>('Monthly Data'!AL71/31)/('Monthly Data'!$F71/100000)</f>
        <v>16.25779343995663</v>
      </c>
      <c r="AH72" s="24">
        <f>('Monthly Data'!AM71/30)/('Monthly Data'!$F71/100000)</f>
        <v>6.838235294117647</v>
      </c>
      <c r="AI72" s="24">
        <f>('Monthly Data'!AN71/30)/('Monthly Data'!$F71/100000)</f>
        <v>8.529411764705882</v>
      </c>
      <c r="AJ72" s="24">
        <f>('Monthly Data'!AO71/30)/('Monthly Data'!$F71/100000)</f>
        <v>0.8893557422969188</v>
      </c>
      <c r="AK72" s="24">
        <f>('Monthly Data'!AP71/30)/('Monthly Data'!$F71/100000)</f>
        <v>16.25700280112045</v>
      </c>
      <c r="AL72" s="24">
        <f>('Monthly Data'!AQ71/31)/('Monthly Data'!$F71/100000)</f>
        <v>6.475332068311196</v>
      </c>
      <c r="AM72" s="24">
        <f>('Monthly Data'!AR71/31)/('Monthly Data'!$F71/100000)</f>
        <v>9.568988885876932</v>
      </c>
      <c r="AN72" s="24">
        <f>('Monthly Data'!AS71/31)/('Monthly Data'!$F71/100000)</f>
        <v>0.5489292491190024</v>
      </c>
      <c r="AO72" s="24">
        <f>('Monthly Data'!AT71/31)/('Monthly Data'!$F71/100000)</f>
        <v>16.59325020330713</v>
      </c>
      <c r="AP72" s="24">
        <f>('Monthly Data'!AU71/31)/('Monthly Data'!$F71/100000)</f>
        <v>6.031444835998916</v>
      </c>
      <c r="AQ72" s="24">
        <f>('Monthly Data'!AV71/31)/('Monthly Data'!$F71/100000)</f>
        <v>7.813770669558147</v>
      </c>
      <c r="AR72" s="24">
        <f>('Monthly Data'!AW71/31)/('Monthly Data'!$F71/100000)</f>
        <v>1.0063702900515044</v>
      </c>
      <c r="AS72" s="24">
        <f>('Monthly Data'!AX71/31)/('Monthly Data'!$F71/100000)</f>
        <v>14.851585795608566</v>
      </c>
      <c r="AT72" s="24">
        <f>('Monthly Data'!AY71/30)/('Monthly Data'!$F71/100000)</f>
        <v>6.7296918767507</v>
      </c>
      <c r="AU72" s="24">
        <f>('Monthly Data'!AZ71/30)/('Monthly Data'!$F71/100000)</f>
        <v>7.766106442577032</v>
      </c>
      <c r="AV72" s="24">
        <f>('Monthly Data'!BA71/30)/('Monthly Data'!$F71/100000)</f>
        <v>1.2990196078431373</v>
      </c>
      <c r="AW72" s="24">
        <f>('Monthly Data'!BB71/30)/('Monthly Data'!$F71/100000)</f>
        <v>15.79481792717087</v>
      </c>
      <c r="AX72" s="24">
        <f>('Monthly Data'!BC71/31)/('Monthly Data'!$F71/100000)</f>
        <v>8.376253727297371</v>
      </c>
      <c r="AY72" s="24">
        <f>('Monthly Data'!BD71/31)/('Monthly Data'!$F71/100000)</f>
        <v>6.343182434264029</v>
      </c>
      <c r="AZ72" s="24">
        <f>('Monthly Data'!BE71/31)/('Monthly Data'!$F71/100000)</f>
        <v>1.2367850365952833</v>
      </c>
      <c r="BA72" s="24">
        <f>('Monthly Data'!BF71/31)/('Monthly Data'!$F71/100000)</f>
        <v>15.956221198156683</v>
      </c>
    </row>
    <row r="73" spans="1:53" ht="15">
      <c r="A73" t="str">
        <f>'Monthly Data'!D72</f>
        <v>Leeds</v>
      </c>
      <c r="B73" s="24">
        <f>('Monthly Data'!G72/31)/('Monthly Data'!$F72/100000)</f>
        <v>8.28805839813009</v>
      </c>
      <c r="C73" s="24">
        <f>('Monthly Data'!H72/31)/('Monthly Data'!$F72/100000)</f>
        <v>3.367513948514686</v>
      </c>
      <c r="D73" s="24">
        <f>('Monthly Data'!I72/31)/('Monthly Data'!$F72/100000)</f>
        <v>0.3085144766496374</v>
      </c>
      <c r="E73" s="24">
        <f>('Monthly Data'!J72/31)/('Monthly Data'!$F72/100000)</f>
        <v>11.964086823294414</v>
      </c>
      <c r="F73" s="24">
        <f>('Monthly Data'!K72/30)/('Monthly Data'!$F72/100000)</f>
        <v>9.418058032095965</v>
      </c>
      <c r="G73" s="24">
        <f>('Monthly Data'!L72/30)/('Monthly Data'!$F72/100000)</f>
        <v>3.733722375317448</v>
      </c>
      <c r="H73" s="24">
        <f>('Monthly Data'!M72/30)/('Monthly Data'!$F72/100000)</f>
        <v>0.5349327281569136</v>
      </c>
      <c r="I73" s="24">
        <f>('Monthly Data'!N72/30)/('Monthly Data'!$F72/100000)</f>
        <v>13.686713135570326</v>
      </c>
      <c r="J73" s="24">
        <f>('Monthly Data'!O72/31)/('Monthly Data'!$F72/100000)</f>
        <v>8.701154053305027</v>
      </c>
      <c r="K73" s="24">
        <f>('Monthly Data'!P72/31)/('Monthly Data'!$F72/100000)</f>
        <v>3.3047652413995054</v>
      </c>
      <c r="L73" s="24">
        <f>('Monthly Data'!Q72/31)/('Monthly Data'!$F72/100000)</f>
        <v>0.5019896569214438</v>
      </c>
      <c r="M73" s="24">
        <f>('Monthly Data'!R72/31)/('Monthly Data'!$F72/100000)</f>
        <v>12.507908951625977</v>
      </c>
      <c r="N73" s="24">
        <f>('Monthly Data'!S72/31)/('Monthly Data'!$F72/100000)</f>
        <v>9.192685592373941</v>
      </c>
      <c r="O73" s="24">
        <f>('Monthly Data'!T72/31)/('Monthly Data'!$F72/100000)</f>
        <v>3.7283190144269738</v>
      </c>
      <c r="P73" s="24">
        <f>('Monthly Data'!U72/31)/('Monthly Data'!$F72/100000)</f>
        <v>0.5856545997416845</v>
      </c>
      <c r="Q73" s="24">
        <f>('Monthly Data'!V72/31)/('Monthly Data'!$F72/100000)</f>
        <v>13.5066592065426</v>
      </c>
      <c r="R73" s="24">
        <f>('Monthly Data'!W72/28)/('Monthly Data'!$F72/100000)</f>
        <v>9.355533427506195</v>
      </c>
      <c r="S73" s="24">
        <f>('Monthly Data'!X72/28)/('Monthly Data'!$F72/100000)</f>
        <v>4.376722321283839</v>
      </c>
      <c r="T73" s="24">
        <f>('Monthly Data'!Y72/28)/('Monthly Data'!$F72/100000)</f>
        <v>0.3242016534284325</v>
      </c>
      <c r="U73" s="24">
        <f>('Monthly Data'!Z72/28)/('Monthly Data'!$F72/100000)</f>
        <v>14.056457402218465</v>
      </c>
      <c r="V73" s="24">
        <f>('Monthly Data'!AA72/31)/('Monthly Data'!$F72/100000)</f>
        <v>8.847567703240449</v>
      </c>
      <c r="W73" s="24">
        <f>('Monthly Data'!AB72/31)/('Monthly Data'!$F72/100000)</f>
        <v>4.068207844634202</v>
      </c>
      <c r="X73" s="24">
        <f>('Monthly Data'!AC72/31)/('Monthly Data'!$F72/100000)</f>
        <v>0.37649224269108295</v>
      </c>
      <c r="Y73" s="24">
        <f>('Monthly Data'!AD72/31)/('Monthly Data'!$F72/100000)</f>
        <v>13.292267790565733</v>
      </c>
      <c r="Z73" s="24">
        <f>('Monthly Data'!AE72/30)/('Monthly Data'!$F72/100000)</f>
        <v>8.775058086129572</v>
      </c>
      <c r="AA73" s="24">
        <f>('Monthly Data'!AF72/30)/('Monthly Data'!$F72/100000)</f>
        <v>4.39293240395526</v>
      </c>
      <c r="AB73" s="24">
        <f>('Monthly Data'!AG72/30)/('Monthly Data'!$F72/100000)</f>
        <v>0.302588209866537</v>
      </c>
      <c r="AC73" s="24">
        <f>('Monthly Data'!AH72/30)/('Monthly Data'!$F72/100000)</f>
        <v>13.47057869995137</v>
      </c>
      <c r="AD73" s="24">
        <f>('Monthly Data'!AI72/31)/('Monthly Data'!$F72/100000)</f>
        <v>8.905087351429364</v>
      </c>
      <c r="AE73" s="24">
        <f>('Monthly Data'!AJ72/31)/('Monthly Data'!$F72/100000)</f>
        <v>4.49176161766167</v>
      </c>
      <c r="AF73" s="24">
        <f>('Monthly Data'!AK72/31)/('Monthly Data'!$F72/100000)</f>
        <v>0.16210082671421625</v>
      </c>
      <c r="AG73" s="24">
        <f>('Monthly Data'!AL72/31)/('Monthly Data'!$F72/100000)</f>
        <v>13.55894979580525</v>
      </c>
      <c r="AH73" s="24">
        <f>('Monthly Data'!AM72/30)/('Monthly Data'!$F72/100000)</f>
        <v>11.973847733290107</v>
      </c>
      <c r="AI73" s="24">
        <f>('Monthly Data'!AN72/30)/('Monthly Data'!$F72/100000)</f>
        <v>4.971092019235965</v>
      </c>
      <c r="AJ73" s="24">
        <f>('Monthly Data'!AO72/30)/('Monthly Data'!$F72/100000)</f>
        <v>0.3242016534284325</v>
      </c>
      <c r="AK73" s="24">
        <f>('Monthly Data'!AP72/30)/('Monthly Data'!$F72/100000)</f>
        <v>17.269141405954503</v>
      </c>
      <c r="AL73" s="24">
        <f>('Monthly Data'!AQ72/31)/('Monthly Data'!$F72/100000)</f>
        <v>9.950899136682372</v>
      </c>
      <c r="AM73" s="24">
        <f>('Monthly Data'!AR72/31)/('Monthly Data'!$F72/100000)</f>
        <v>3.4720951270399865</v>
      </c>
      <c r="AN73" s="24">
        <f>('Monthly Data'!AS72/31)/('Monthly Data'!$F72/100000)</f>
        <v>0.3242016534284325</v>
      </c>
      <c r="AO73" s="24">
        <f>('Monthly Data'!AT72/31)/('Monthly Data'!$F72/100000)</f>
        <v>13.747195917150792</v>
      </c>
      <c r="AP73" s="24">
        <f>('Monthly Data'!AU72/31)/('Monthly Data'!$F72/100000)</f>
        <v>10.306475143668393</v>
      </c>
      <c r="AQ73" s="24">
        <f>('Monthly Data'!AV72/31)/('Monthly Data'!$F72/100000)</f>
        <v>4.110040316044322</v>
      </c>
      <c r="AR73" s="24">
        <f>('Monthly Data'!AW72/31)/('Monthly Data'!$F72/100000)</f>
        <v>0.3242016534284325</v>
      </c>
      <c r="AS73" s="24">
        <f>('Monthly Data'!AX72/31)/('Monthly Data'!$F72/100000)</f>
        <v>14.74071711314115</v>
      </c>
      <c r="AT73" s="24">
        <f>('Monthly Data'!AY72/30)/('Monthly Data'!$F72/100000)</f>
        <v>12.649267844599342</v>
      </c>
      <c r="AU73" s="24">
        <f>('Monthly Data'!AZ72/30)/('Monthly Data'!$F72/100000)</f>
        <v>5.495218025611931</v>
      </c>
      <c r="AV73" s="24">
        <f>('Monthly Data'!BA72/30)/('Monthly Data'!$F72/100000)</f>
        <v>0.48630248014264876</v>
      </c>
      <c r="AW73" s="24">
        <f>('Monthly Data'!BB72/30)/('Monthly Data'!$F72/100000)</f>
        <v>18.63078835035392</v>
      </c>
      <c r="AX73" s="24">
        <f>('Monthly Data'!BC72/31)/('Monthly Data'!$F72/100000)</f>
        <v>13.229519083450551</v>
      </c>
      <c r="AY73" s="24">
        <f>('Monthly Data'!BD72/31)/('Monthly Data'!$F72/100000)</f>
        <v>5.631696463587448</v>
      </c>
      <c r="AZ73" s="24">
        <f>('Monthly Data'!BE72/31)/('Monthly Data'!$F72/100000)</f>
        <v>0.7582135443084309</v>
      </c>
      <c r="BA73" s="24">
        <f>('Monthly Data'!BF72/31)/('Monthly Data'!$F72/100000)</f>
        <v>19.619429091346433</v>
      </c>
    </row>
    <row r="74" spans="1:53" ht="15">
      <c r="A74" t="str">
        <f>'Monthly Data'!D73</f>
        <v>Leicester UA</v>
      </c>
      <c r="B74" s="24">
        <f>('Monthly Data'!G73/31)/('Monthly Data'!$F73/100000)</f>
        <v>5.865102639296189</v>
      </c>
      <c r="C74" s="24">
        <f>('Monthly Data'!H73/31)/('Monthly Data'!$F73/100000)</f>
        <v>1.6183789440381597</v>
      </c>
      <c r="D74" s="24">
        <f>('Monthly Data'!I73/31)/('Monthly Data'!$F73/100000)</f>
        <v>4.149377593360996</v>
      </c>
      <c r="E74" s="24">
        <f>('Monthly Data'!J73/31)/('Monthly Data'!$F73/100000)</f>
        <v>11.632859176695344</v>
      </c>
      <c r="F74" s="24">
        <f>('Monthly Data'!K73/30)/('Monthly Data'!$F73/100000)</f>
        <v>7.406010310574627</v>
      </c>
      <c r="G74" s="24">
        <f>('Monthly Data'!L73/30)/('Monthly Data'!$F73/100000)</f>
        <v>1.684898780334465</v>
      </c>
      <c r="H74" s="24">
        <f>('Monthly Data'!M73/30)/('Monthly Data'!$F73/100000)</f>
        <v>4.086508235885829</v>
      </c>
      <c r="I74" s="24">
        <f>('Monthly Data'!N73/30)/('Monthly Data'!$F73/100000)</f>
        <v>13.17741732679492</v>
      </c>
      <c r="J74" s="24">
        <f>('Monthly Data'!O73/31)/('Monthly Data'!$F73/100000)</f>
        <v>6.643871454472445</v>
      </c>
      <c r="K74" s="24">
        <f>('Monthly Data'!P73/31)/('Monthly Data'!$F73/100000)</f>
        <v>1.2533310619242892</v>
      </c>
      <c r="L74" s="24">
        <f>('Monthly Data'!Q73/31)/('Monthly Data'!$F73/100000)</f>
        <v>4.246723695258028</v>
      </c>
      <c r="M74" s="24">
        <f>('Monthly Data'!R73/31)/('Monthly Data'!$F73/100000)</f>
        <v>12.143926211654763</v>
      </c>
      <c r="N74" s="24">
        <f>('Monthly Data'!S73/31)/('Monthly Data'!$F73/100000)</f>
        <v>8.116231245665057</v>
      </c>
      <c r="O74" s="24">
        <f>('Monthly Data'!T73/31)/('Monthly Data'!$F73/100000)</f>
        <v>2.019931614363417</v>
      </c>
      <c r="P74" s="24">
        <f>('Monthly Data'!U73/31)/('Monthly Data'!$F73/100000)</f>
        <v>2.786532166802546</v>
      </c>
      <c r="Q74" s="24">
        <f>('Monthly Data'!V73/31)/('Monthly Data'!$F73/100000)</f>
        <v>12.92269502683102</v>
      </c>
      <c r="R74" s="24">
        <f>('Monthly Data'!W73/28)/('Monthly Data'!$F73/100000)</f>
        <v>8.312227191895241</v>
      </c>
      <c r="S74" s="24">
        <f>('Monthly Data'!X73/28)/('Monthly Data'!$F73/100000)</f>
        <v>0.8891523414344992</v>
      </c>
      <c r="T74" s="24">
        <f>('Monthly Data'!Y73/28)/('Monthly Data'!$F73/100000)</f>
        <v>2.9773131432882476</v>
      </c>
      <c r="U74" s="24">
        <f>('Monthly Data'!Z73/28)/('Monthly Data'!$F73/100000)</f>
        <v>12.178692676617988</v>
      </c>
      <c r="V74" s="24">
        <f>('Monthly Data'!AA73/31)/('Monthly Data'!$F73/100000)</f>
        <v>8.870663535367056</v>
      </c>
      <c r="W74" s="24">
        <f>('Monthly Data'!AB73/31)/('Monthly Data'!$F73/100000)</f>
        <v>1.5453693676153857</v>
      </c>
      <c r="X74" s="24">
        <f>('Monthly Data'!AC73/31)/('Monthly Data'!$F73/100000)</f>
        <v>4.10070454241248</v>
      </c>
      <c r="Y74" s="24">
        <f>('Monthly Data'!AD73/31)/('Monthly Data'!$F73/100000)</f>
        <v>14.516737445394922</v>
      </c>
      <c r="Z74" s="24">
        <f>('Monthly Data'!AE73/30)/('Monthly Data'!$F73/100000)</f>
        <v>7.720357097950459</v>
      </c>
      <c r="AA74" s="24">
        <f>('Monthly Data'!AF73/30)/('Monthly Data'!$F73/100000)</f>
        <v>0.9053187476423992</v>
      </c>
      <c r="AB74" s="24">
        <f>('Monthly Data'!AG73/30)/('Monthly Data'!$F73/100000)</f>
        <v>1.1567961775430657</v>
      </c>
      <c r="AC74" s="24">
        <f>('Monthly Data'!AH73/30)/('Monthly Data'!$F73/100000)</f>
        <v>9.782472023135924</v>
      </c>
      <c r="AD74" s="24">
        <f>('Monthly Data'!AI73/31)/('Monthly Data'!$F73/100000)</f>
        <v>5.950280478456091</v>
      </c>
      <c r="AE74" s="24">
        <f>('Monthly Data'!AJ73/31)/('Monthly Data'!$F73/100000)</f>
        <v>0.9612927562331927</v>
      </c>
      <c r="AF74" s="24">
        <f>('Monthly Data'!AK73/31)/('Monthly Data'!$F73/100000)</f>
        <v>1.192489748238644</v>
      </c>
      <c r="AG74" s="24">
        <f>('Monthly Data'!AL73/31)/('Monthly Data'!$F73/100000)</f>
        <v>8.104062982927928</v>
      </c>
      <c r="AH74" s="24">
        <f>('Monthly Data'!AM73/30)/('Monthly Data'!$F73/100000)</f>
        <v>5.595372815289829</v>
      </c>
      <c r="AI74" s="24">
        <f>('Monthly Data'!AN73/30)/('Monthly Data'!$F73/100000)</f>
        <v>1.4334213504337987</v>
      </c>
      <c r="AJ74" s="24">
        <f>('Monthly Data'!AO73/30)/('Monthly Data'!$F73/100000)</f>
        <v>1.7854897522947317</v>
      </c>
      <c r="AK74" s="24">
        <f>('Monthly Data'!AP73/30)/('Monthly Data'!$F73/100000)</f>
        <v>8.814283918018358</v>
      </c>
      <c r="AL74" s="24">
        <f>('Monthly Data'!AQ73/31)/('Monthly Data'!$F73/100000)</f>
        <v>6.777722344580865</v>
      </c>
      <c r="AM74" s="24">
        <f>('Monthly Data'!AR73/31)/('Monthly Data'!$F73/100000)</f>
        <v>2.019931614363417</v>
      </c>
      <c r="AN74" s="24">
        <f>('Monthly Data'!AS73/31)/('Monthly Data'!$F73/100000)</f>
        <v>2.336306445528772</v>
      </c>
      <c r="AO74" s="24">
        <f>('Monthly Data'!AT73/31)/('Monthly Data'!$F73/100000)</f>
        <v>11.133960404473054</v>
      </c>
      <c r="AP74" s="24">
        <f>('Monthly Data'!AU73/31)/('Monthly Data'!$F73/100000)</f>
        <v>8.043221669242284</v>
      </c>
      <c r="AQ74" s="24">
        <f>('Monthly Data'!AV73/31)/('Monthly Data'!$F73/100000)</f>
        <v>1.4845280539297405</v>
      </c>
      <c r="AR74" s="24">
        <f>('Monthly Data'!AW73/31)/('Monthly Data'!$F73/100000)</f>
        <v>3.7964979739842546</v>
      </c>
      <c r="AS74" s="24">
        <f>('Monthly Data'!AX73/31)/('Monthly Data'!$F73/100000)</f>
        <v>13.324247697156277</v>
      </c>
      <c r="AT74" s="24">
        <f>('Monthly Data'!AY73/30)/('Monthly Data'!$F73/100000)</f>
        <v>6.7647428643279275</v>
      </c>
      <c r="AU74" s="24">
        <f>('Monthly Data'!AZ73/30)/('Monthly Data'!$F73/100000)</f>
        <v>0.389790016346033</v>
      </c>
      <c r="AV74" s="24">
        <f>('Monthly Data'!BA73/30)/('Monthly Data'!$F73/100000)</f>
        <v>3.269206588708663</v>
      </c>
      <c r="AW74" s="24">
        <f>('Monthly Data'!BB73/30)/('Monthly Data'!$F73/100000)</f>
        <v>10.423739469382623</v>
      </c>
      <c r="AX74" s="24">
        <f>('Monthly Data'!BC73/31)/('Monthly Data'!$F73/100000)</f>
        <v>7.106265438483349</v>
      </c>
      <c r="AY74" s="24">
        <f>('Monthly Data'!BD73/31)/('Monthly Data'!$F73/100000)</f>
        <v>0.04867305094851608</v>
      </c>
      <c r="AZ74" s="24">
        <f>('Monthly Data'!BE73/31)/('Monthly Data'!$F73/100000)</f>
        <v>4.490088950000608</v>
      </c>
      <c r="BA74" s="24">
        <f>('Monthly Data'!BF73/31)/('Monthly Data'!$F73/100000)</f>
        <v>11.645027439432473</v>
      </c>
    </row>
    <row r="75" spans="1:53" ht="15">
      <c r="A75" t="str">
        <f>'Monthly Data'!D74</f>
        <v>Leicestershire</v>
      </c>
      <c r="B75" s="24">
        <f>('Monthly Data'!G74/31)/('Monthly Data'!$F74/100000)</f>
        <v>8.566702115089212</v>
      </c>
      <c r="C75" s="24">
        <f>('Monthly Data'!H74/31)/('Monthly Data'!$F74/100000)</f>
        <v>1.5301902398676592</v>
      </c>
      <c r="D75" s="24">
        <f>('Monthly Data'!I74/31)/('Monthly Data'!$F74/100000)</f>
        <v>1.5301902398676592</v>
      </c>
      <c r="E75" s="24">
        <f>('Monthly Data'!J74/31)/('Monthly Data'!$F74/100000)</f>
        <v>11.62708259482453</v>
      </c>
      <c r="F75" s="24">
        <f>('Monthly Data'!K74/30)/('Monthly Data'!$F74/100000)</f>
        <v>7.710622710622711</v>
      </c>
      <c r="G75" s="24">
        <f>('Monthly Data'!L74/30)/('Monthly Data'!$F74/100000)</f>
        <v>1.568986568986569</v>
      </c>
      <c r="H75" s="24">
        <f>('Monthly Data'!M74/30)/('Monthly Data'!$F74/100000)</f>
        <v>1.9291819291819292</v>
      </c>
      <c r="I75" s="24">
        <f>('Monthly Data'!N74/30)/('Monthly Data'!$F74/100000)</f>
        <v>11.20879120879121</v>
      </c>
      <c r="J75" s="24">
        <f>('Monthly Data'!O74/31)/('Monthly Data'!$F74/100000)</f>
        <v>9.819213045019497</v>
      </c>
      <c r="K75" s="24">
        <f>('Monthly Data'!P74/31)/('Monthly Data'!$F74/100000)</f>
        <v>1.8846744653196268</v>
      </c>
      <c r="L75" s="24">
        <f>('Monthly Data'!Q74/31)/('Monthly Data'!$F74/100000)</f>
        <v>2.5168380007089683</v>
      </c>
      <c r="M75" s="24">
        <f>('Monthly Data'!R74/31)/('Monthly Data'!$F74/100000)</f>
        <v>14.22072551104809</v>
      </c>
      <c r="N75" s="24">
        <f>('Monthly Data'!S74/31)/('Monthly Data'!$F74/100000)</f>
        <v>10.268226397258655</v>
      </c>
      <c r="O75" s="24">
        <f>('Monthly Data'!T74/31)/('Monthly Data'!$F74/100000)</f>
        <v>1.2643270707786838</v>
      </c>
      <c r="P75" s="24">
        <f>('Monthly Data'!U74/31)/('Monthly Data'!$F74/100000)</f>
        <v>1.8255937610776318</v>
      </c>
      <c r="Q75" s="24">
        <f>('Monthly Data'!V74/31)/('Monthly Data'!$F74/100000)</f>
        <v>13.358147229114971</v>
      </c>
      <c r="R75" s="24">
        <f>('Monthly Data'!W74/28)/('Monthly Data'!$F74/100000)</f>
        <v>9.576138147566718</v>
      </c>
      <c r="S75" s="24">
        <f>('Monthly Data'!X74/28)/('Monthly Data'!$F74/100000)</f>
        <v>1.3278388278388278</v>
      </c>
      <c r="T75" s="24">
        <f>('Monthly Data'!Y74/28)/('Monthly Data'!$F74/100000)</f>
        <v>1.7333856619570904</v>
      </c>
      <c r="U75" s="24">
        <f>('Monthly Data'!Z74/28)/('Monthly Data'!$F74/100000)</f>
        <v>12.637362637362637</v>
      </c>
      <c r="V75" s="24">
        <f>('Monthly Data'!AA74/31)/('Monthly Data'!$F74/100000)</f>
        <v>8.613966678482807</v>
      </c>
      <c r="W75" s="24">
        <f>('Monthly Data'!AB74/31)/('Monthly Data'!$F74/100000)</f>
        <v>1.3883965496868724</v>
      </c>
      <c r="X75" s="24">
        <f>('Monthly Data'!AC74/31)/('Monthly Data'!$F74/100000)</f>
        <v>1.7606049864114381</v>
      </c>
      <c r="Y75" s="24">
        <f>('Monthly Data'!AD74/31)/('Monthly Data'!$F74/100000)</f>
        <v>11.762968214581116</v>
      </c>
      <c r="Z75" s="24">
        <f>('Monthly Data'!AE74/30)/('Monthly Data'!$F74/100000)</f>
        <v>6.514041514041515</v>
      </c>
      <c r="AA75" s="24">
        <f>('Monthly Data'!AF74/30)/('Monthly Data'!$F74/100000)</f>
        <v>1.2881562881562882</v>
      </c>
      <c r="AB75" s="24">
        <f>('Monthly Data'!AG74/30)/('Monthly Data'!$F74/100000)</f>
        <v>0.7020757020757021</v>
      </c>
      <c r="AC75" s="24">
        <f>('Monthly Data'!AH74/30)/('Monthly Data'!$F74/100000)</f>
        <v>8.504273504273504</v>
      </c>
      <c r="AD75" s="24">
        <f>('Monthly Data'!AI74/31)/('Monthly Data'!$F74/100000)</f>
        <v>6.433888691953209</v>
      </c>
      <c r="AE75" s="24">
        <f>('Monthly Data'!AJ74/31)/('Monthly Data'!$F74/100000)</f>
        <v>1.465201465201465</v>
      </c>
      <c r="AF75" s="24">
        <f>('Monthly Data'!AK74/31)/('Monthly Data'!$F74/100000)</f>
        <v>1.0634526763559022</v>
      </c>
      <c r="AG75" s="24">
        <f>('Monthly Data'!AL74/31)/('Monthly Data'!$F74/100000)</f>
        <v>8.962542833510575</v>
      </c>
      <c r="AH75" s="24">
        <f>('Monthly Data'!AM74/30)/('Monthly Data'!$F74/100000)</f>
        <v>7.423687423687423</v>
      </c>
      <c r="AI75" s="24">
        <f>('Monthly Data'!AN74/30)/('Monthly Data'!$F74/100000)</f>
        <v>1.9352869352869353</v>
      </c>
      <c r="AJ75" s="24">
        <f>('Monthly Data'!AO74/30)/('Monthly Data'!$F74/100000)</f>
        <v>1.2576312576312576</v>
      </c>
      <c r="AK75" s="24">
        <f>('Monthly Data'!AP74/30)/('Monthly Data'!$F74/100000)</f>
        <v>10.616605616605616</v>
      </c>
      <c r="AL75" s="24">
        <f>('Monthly Data'!AQ74/31)/('Monthly Data'!$F74/100000)</f>
        <v>6.989247311827958</v>
      </c>
      <c r="AM75" s="24">
        <f>('Monthly Data'!AR74/31)/('Monthly Data'!$F74/100000)</f>
        <v>1.3115916341722793</v>
      </c>
      <c r="AN75" s="24">
        <f>('Monthly Data'!AS74/31)/('Monthly Data'!$F74/100000)</f>
        <v>0.892118634054118</v>
      </c>
      <c r="AO75" s="24">
        <f>('Monthly Data'!AT74/31)/('Monthly Data'!$F74/100000)</f>
        <v>9.192957580054355</v>
      </c>
      <c r="AP75" s="24">
        <f>('Monthly Data'!AU74/31)/('Monthly Data'!$F74/100000)</f>
        <v>6.764740635708378</v>
      </c>
      <c r="AQ75" s="24">
        <f>('Monthly Data'!AV74/31)/('Monthly Data'!$F74/100000)</f>
        <v>1.2643270707786838</v>
      </c>
      <c r="AR75" s="24">
        <f>('Monthly Data'!AW74/31)/('Monthly Data'!$F74/100000)</f>
        <v>1.488833746898263</v>
      </c>
      <c r="AS75" s="24">
        <f>('Monthly Data'!AX74/31)/('Monthly Data'!$F74/100000)</f>
        <v>9.517901453385324</v>
      </c>
      <c r="AT75" s="24">
        <f>('Monthly Data'!AY74/30)/('Monthly Data'!$F74/100000)</f>
        <v>6.214896214896214</v>
      </c>
      <c r="AU75" s="24">
        <f>('Monthly Data'!AZ74/30)/('Monthly Data'!$F74/100000)</f>
        <v>0.7875457875457875</v>
      </c>
      <c r="AV75" s="24">
        <f>('Monthly Data'!BA74/30)/('Monthly Data'!$F74/100000)</f>
        <v>1.7338217338217339</v>
      </c>
      <c r="AW75" s="24">
        <f>('Monthly Data'!BB74/30)/('Monthly Data'!$F74/100000)</f>
        <v>8.736263736263737</v>
      </c>
      <c r="AX75" s="24">
        <f>('Monthly Data'!BC74/31)/('Monthly Data'!$F74/100000)</f>
        <v>7.704123833156091</v>
      </c>
      <c r="AY75" s="24">
        <f>('Monthly Data'!BD74/31)/('Monthly Data'!$F74/100000)</f>
        <v>2.0914569301666077</v>
      </c>
      <c r="AZ75" s="24">
        <f>('Monthly Data'!BE74/31)/('Monthly Data'!$F74/100000)</f>
        <v>1.2879593524754815</v>
      </c>
      <c r="BA75" s="24">
        <f>('Monthly Data'!BF74/31)/('Monthly Data'!$F74/100000)</f>
        <v>11.083540115798181</v>
      </c>
    </row>
    <row r="76" spans="1:53" ht="15">
      <c r="A76" t="str">
        <f>'Monthly Data'!D75</f>
        <v>Lewisham</v>
      </c>
      <c r="B76" s="24">
        <f>('Monthly Data'!G75/31)/('Monthly Data'!$F75/100000)</f>
        <v>5.413168360583296</v>
      </c>
      <c r="C76" s="24">
        <f>('Monthly Data'!H75/31)/('Monthly Data'!$F75/100000)</f>
        <v>1.8089924878479895</v>
      </c>
      <c r="D76" s="24">
        <f>('Monthly Data'!I75/31)/('Monthly Data'!$F75/100000)</f>
        <v>0</v>
      </c>
      <c r="E76" s="24">
        <f>('Monthly Data'!J75/31)/('Monthly Data'!$F75/100000)</f>
        <v>7.222160848431287</v>
      </c>
      <c r="F76" s="24">
        <f>('Monthly Data'!K75/30)/('Monthly Data'!$F75/100000)</f>
        <v>6.164383561643836</v>
      </c>
      <c r="G76" s="24">
        <f>('Monthly Data'!L75/30)/('Monthly Data'!$F75/100000)</f>
        <v>1.2271689497716896</v>
      </c>
      <c r="H76" s="24">
        <f>('Monthly Data'!M75/30)/('Monthly Data'!$F75/100000)</f>
        <v>0.21404109589041098</v>
      </c>
      <c r="I76" s="24">
        <f>('Monthly Data'!N75/30)/('Monthly Data'!$F75/100000)</f>
        <v>7.605593607305936</v>
      </c>
      <c r="J76" s="24">
        <f>('Monthly Data'!O75/31)/('Monthly Data'!$F75/100000)</f>
        <v>4.432722050375608</v>
      </c>
      <c r="K76" s="24">
        <f>('Monthly Data'!P75/31)/('Monthly Data'!$F75/100000)</f>
        <v>1.063300927971719</v>
      </c>
      <c r="L76" s="24">
        <f>('Monthly Data'!Q75/31)/('Monthly Data'!$F75/100000)</f>
        <v>0</v>
      </c>
      <c r="M76" s="24">
        <f>('Monthly Data'!R75/31)/('Monthly Data'!$F75/100000)</f>
        <v>5.496022978347327</v>
      </c>
      <c r="N76" s="24">
        <f>('Monthly Data'!S75/31)/('Monthly Data'!$F75/100000)</f>
        <v>3.9355943437914274</v>
      </c>
      <c r="O76" s="24">
        <f>('Monthly Data'!T75/31)/('Monthly Data'!$F75/100000)</f>
        <v>1.574237737516571</v>
      </c>
      <c r="P76" s="24">
        <f>('Monthly Data'!U75/31)/('Monthly Data'!$F75/100000)</f>
        <v>0</v>
      </c>
      <c r="Q76" s="24">
        <f>('Monthly Data'!V75/31)/('Monthly Data'!$F75/100000)</f>
        <v>5.509832081307999</v>
      </c>
      <c r="R76" s="24">
        <f>('Monthly Data'!W75/28)/('Monthly Data'!$F75/100000)</f>
        <v>3.164750489236791</v>
      </c>
      <c r="S76" s="24">
        <f>('Monthly Data'!X75/28)/('Monthly Data'!$F75/100000)</f>
        <v>1.6817514677103718</v>
      </c>
      <c r="T76" s="24">
        <f>('Monthly Data'!Y75/28)/('Monthly Data'!$F75/100000)</f>
        <v>0.25990704500978473</v>
      </c>
      <c r="U76" s="24">
        <f>('Monthly Data'!Z75/28)/('Monthly Data'!$F75/100000)</f>
        <v>5.106409001956948</v>
      </c>
      <c r="V76" s="24">
        <f>('Monthly Data'!AA75/31)/('Monthly Data'!$F75/100000)</f>
        <v>3.977021652673443</v>
      </c>
      <c r="W76" s="24">
        <f>('Monthly Data'!AB75/31)/('Monthly Data'!$F75/100000)</f>
        <v>1.9885108263367215</v>
      </c>
      <c r="X76" s="24">
        <f>('Monthly Data'!AC75/31)/('Monthly Data'!$F75/100000)</f>
        <v>0.22094564737074682</v>
      </c>
      <c r="Y76" s="24">
        <f>('Monthly Data'!AD75/31)/('Monthly Data'!$F75/100000)</f>
        <v>6.18647812638091</v>
      </c>
      <c r="Z76" s="24">
        <f>('Monthly Data'!AE75/30)/('Monthly Data'!$F75/100000)</f>
        <v>3.7671232876712333</v>
      </c>
      <c r="AA76" s="24">
        <f>('Monthly Data'!AF75/30)/('Monthly Data'!$F75/100000)</f>
        <v>1.5125570776255708</v>
      </c>
      <c r="AB76" s="24">
        <f>('Monthly Data'!AG75/30)/('Monthly Data'!$F75/100000)</f>
        <v>0</v>
      </c>
      <c r="AC76" s="24">
        <f>('Monthly Data'!AH75/30)/('Monthly Data'!$F75/100000)</f>
        <v>5.279680365296804</v>
      </c>
      <c r="AD76" s="24">
        <f>('Monthly Data'!AI75/31)/('Monthly Data'!$F75/100000)</f>
        <v>2.016129032258065</v>
      </c>
      <c r="AE76" s="24">
        <f>('Monthly Data'!AJ75/31)/('Monthly Data'!$F75/100000)</f>
        <v>0.40046398585947857</v>
      </c>
      <c r="AF76" s="24">
        <f>('Monthly Data'!AK75/31)/('Monthly Data'!$F75/100000)</f>
        <v>0</v>
      </c>
      <c r="AG76" s="24">
        <f>('Monthly Data'!AL75/31)/('Monthly Data'!$F75/100000)</f>
        <v>2.4165930181175432</v>
      </c>
      <c r="AH76" s="24">
        <f>('Monthly Data'!AM75/30)/('Monthly Data'!$F75/100000)</f>
        <v>4.551940639269406</v>
      </c>
      <c r="AI76" s="24">
        <f>('Monthly Data'!AN75/30)/('Monthly Data'!$F75/100000)</f>
        <v>0.2425799086757991</v>
      </c>
      <c r="AJ76" s="24">
        <f>('Monthly Data'!AO75/30)/('Monthly Data'!$F75/100000)</f>
        <v>0.1569634703196347</v>
      </c>
      <c r="AK76" s="24">
        <f>('Monthly Data'!AP75/30)/('Monthly Data'!$F75/100000)</f>
        <v>4.95148401826484</v>
      </c>
      <c r="AL76" s="24">
        <f>('Monthly Data'!AQ75/31)/('Monthly Data'!$F75/100000)</f>
        <v>4.308440123729563</v>
      </c>
      <c r="AM76" s="24">
        <f>('Monthly Data'!AR75/31)/('Monthly Data'!$F75/100000)</f>
        <v>0.40046398585947857</v>
      </c>
      <c r="AN76" s="24">
        <f>('Monthly Data'!AS75/31)/('Monthly Data'!$F75/100000)</f>
        <v>0.1242819266460451</v>
      </c>
      <c r="AO76" s="24">
        <f>('Monthly Data'!AT75/31)/('Monthly Data'!$F75/100000)</f>
        <v>4.8331860362350865</v>
      </c>
      <c r="AP76" s="24">
        <f>('Monthly Data'!AU75/31)/('Monthly Data'!$F75/100000)</f>
        <v>4.322249226690235</v>
      </c>
      <c r="AQ76" s="24">
        <f>('Monthly Data'!AV75/31)/('Monthly Data'!$F75/100000)</f>
        <v>2.678965974370305</v>
      </c>
      <c r="AR76" s="24">
        <f>('Monthly Data'!AW75/31)/('Monthly Data'!$F75/100000)</f>
        <v>0.3728457799381352</v>
      </c>
      <c r="AS76" s="24">
        <f>('Monthly Data'!AX75/31)/('Monthly Data'!$F75/100000)</f>
        <v>7.374060980998675</v>
      </c>
      <c r="AT76" s="24">
        <f>('Monthly Data'!AY75/30)/('Monthly Data'!$F75/100000)</f>
        <v>2.9823059360730597</v>
      </c>
      <c r="AU76" s="24">
        <f>('Monthly Data'!AZ75/30)/('Monthly Data'!$F75/100000)</f>
        <v>2.3687214611872145</v>
      </c>
      <c r="AV76" s="24">
        <f>('Monthly Data'!BA75/30)/('Monthly Data'!$F75/100000)</f>
        <v>0.09988584474885845</v>
      </c>
      <c r="AW76" s="24">
        <f>('Monthly Data'!BB75/30)/('Monthly Data'!$F75/100000)</f>
        <v>5.450913242009133</v>
      </c>
      <c r="AX76" s="24">
        <f>('Monthly Data'!BC75/31)/('Monthly Data'!$F75/100000)</f>
        <v>2.513256738842245</v>
      </c>
      <c r="AY76" s="24">
        <f>('Monthly Data'!BD75/31)/('Monthly Data'!$F75/100000)</f>
        <v>3.0103844454264252</v>
      </c>
      <c r="AZ76" s="24">
        <f>('Monthly Data'!BE75/31)/('Monthly Data'!$F75/100000)</f>
        <v>0.11047282368537341</v>
      </c>
      <c r="BA76" s="24">
        <f>('Monthly Data'!BF75/31)/('Monthly Data'!$F75/100000)</f>
        <v>5.634114007954044</v>
      </c>
    </row>
    <row r="77" spans="1:53" ht="15">
      <c r="A77" t="str">
        <f>'Monthly Data'!D76</f>
        <v>Lincolnshire</v>
      </c>
      <c r="B77" s="24">
        <f>('Monthly Data'!G76/31)/('Monthly Data'!$F76/100000)</f>
        <v>13.318487200589542</v>
      </c>
      <c r="C77" s="24">
        <f>('Monthly Data'!H76/31)/('Monthly Data'!$F76/100000)</f>
        <v>3.205904027282459</v>
      </c>
      <c r="D77" s="24">
        <f>('Monthly Data'!I76/31)/('Monthly Data'!$F76/100000)</f>
        <v>1.4792342407763022</v>
      </c>
      <c r="E77" s="24">
        <f>('Monthly Data'!J76/31)/('Monthly Data'!$F76/100000)</f>
        <v>18.003625468648302</v>
      </c>
      <c r="F77" s="24">
        <f>('Monthly Data'!K76/30)/('Monthly Data'!$F76/100000)</f>
        <v>13.612361736423768</v>
      </c>
      <c r="G77" s="24">
        <f>('Monthly Data'!L76/30)/('Monthly Data'!$F76/100000)</f>
        <v>2.5957423156022457</v>
      </c>
      <c r="H77" s="24">
        <f>('Monthly Data'!M76/30)/('Monthly Data'!$F76/100000)</f>
        <v>1.6452670779834362</v>
      </c>
      <c r="I77" s="24">
        <f>('Monthly Data'!N76/30)/('Monthly Data'!$F76/100000)</f>
        <v>17.85337113000945</v>
      </c>
      <c r="J77" s="24">
        <f>('Monthly Data'!O76/31)/('Monthly Data'!$F76/100000)</f>
        <v>11.247559263502719</v>
      </c>
      <c r="K77" s="24">
        <f>('Monthly Data'!P76/31)/('Monthly Data'!$F76/100000)</f>
        <v>2.641105498986052</v>
      </c>
      <c r="L77" s="24">
        <f>('Monthly Data'!Q76/31)/('Monthly Data'!$F76/100000)</f>
        <v>1.947210164221896</v>
      </c>
      <c r="M77" s="24">
        <f>('Monthly Data'!R76/31)/('Monthly Data'!$F76/100000)</f>
        <v>15.835874926710668</v>
      </c>
      <c r="N77" s="24">
        <f>('Monthly Data'!S76/31)/('Monthly Data'!$F76/100000)</f>
        <v>11.080809221815208</v>
      </c>
      <c r="O77" s="24">
        <f>('Monthly Data'!T76/31)/('Monthly Data'!$F76/100000)</f>
        <v>4.179509109393407</v>
      </c>
      <c r="P77" s="24">
        <f>('Monthly Data'!U76/31)/('Monthly Data'!$F76/100000)</f>
        <v>1.231798695046448</v>
      </c>
      <c r="Q77" s="24">
        <f>('Monthly Data'!V76/31)/('Monthly Data'!$F76/100000)</f>
        <v>16.492117026255062</v>
      </c>
      <c r="R77" s="24">
        <f>('Monthly Data'!W76/28)/('Monthly Data'!$F76/100000)</f>
        <v>11.309226041592225</v>
      </c>
      <c r="S77" s="24">
        <f>('Monthly Data'!X76/28)/('Monthly Data'!$F76/100000)</f>
        <v>3.269491888801544</v>
      </c>
      <c r="T77" s="24">
        <f>('Monthly Data'!Y76/28)/('Monthly Data'!$F76/100000)</f>
        <v>0.8516162843326425</v>
      </c>
      <c r="U77" s="24">
        <f>('Monthly Data'!Z76/28)/('Monthly Data'!$F76/100000)</f>
        <v>15.430334214726413</v>
      </c>
      <c r="V77" s="24">
        <f>('Monthly Data'!AA76/31)/('Monthly Data'!$F76/100000)</f>
        <v>10.446083256682105</v>
      </c>
      <c r="W77" s="24">
        <f>('Monthly Data'!AB76/31)/('Monthly Data'!$F76/100000)</f>
        <v>3.0337749519921253</v>
      </c>
      <c r="X77" s="24">
        <f>('Monthly Data'!AC76/31)/('Monthly Data'!$F76/100000)</f>
        <v>0.973605082110948</v>
      </c>
      <c r="Y77" s="24">
        <f>('Monthly Data'!AD76/31)/('Monthly Data'!$F76/100000)</f>
        <v>14.453463290785177</v>
      </c>
      <c r="Z77" s="24">
        <f>('Monthly Data'!AE76/30)/('Monthly Data'!$F76/100000)</f>
        <v>9.499194041465177</v>
      </c>
      <c r="AA77" s="24">
        <f>('Monthly Data'!AF76/30)/('Monthly Data'!$F76/100000)</f>
        <v>2.2844755711188927</v>
      </c>
      <c r="AB77" s="24">
        <f>('Monthly Data'!AG76/30)/('Monthly Data'!$F76/100000)</f>
        <v>1.5063087099105108</v>
      </c>
      <c r="AC77" s="24">
        <f>('Monthly Data'!AH76/30)/('Monthly Data'!$F76/100000)</f>
        <v>13.289978322494582</v>
      </c>
      <c r="AD77" s="24">
        <f>('Monthly Data'!AI76/31)/('Monthly Data'!$F76/100000)</f>
        <v>10.79034140726277</v>
      </c>
      <c r="AE77" s="24">
        <f>('Monthly Data'!AJ76/31)/('Monthly Data'!$F76/100000)</f>
        <v>1.9794843658388335</v>
      </c>
      <c r="AF77" s="24">
        <f>('Monthly Data'!AK76/31)/('Monthly Data'!$F76/100000)</f>
        <v>1.7750810889315625</v>
      </c>
      <c r="AG77" s="24">
        <f>('Monthly Data'!AL76/31)/('Monthly Data'!$F76/100000)</f>
        <v>14.544906862033166</v>
      </c>
      <c r="AH77" s="24">
        <f>('Monthly Data'!AM76/30)/('Monthly Data'!$F76/100000)</f>
        <v>8.926685565004725</v>
      </c>
      <c r="AI77" s="24">
        <f>('Monthly Data'!AN76/30)/('Monthly Data'!$F76/100000)</f>
        <v>1.7508754377188596</v>
      </c>
      <c r="AJ77" s="24">
        <f>('Monthly Data'!AO76/30)/('Monthly Data'!$F76/100000)</f>
        <v>2.390083930854316</v>
      </c>
      <c r="AK77" s="24">
        <f>('Monthly Data'!AP76/30)/('Monthly Data'!$F76/100000)</f>
        <v>13.067644933577899</v>
      </c>
      <c r="AL77" s="24">
        <f>('Monthly Data'!AQ76/31)/('Monthly Data'!$F76/100000)</f>
        <v>7.955590698575095</v>
      </c>
      <c r="AM77" s="24">
        <f>('Monthly Data'!AR76/31)/('Monthly Data'!$F76/100000)</f>
        <v>0.8821615108629584</v>
      </c>
      <c r="AN77" s="24">
        <f>('Monthly Data'!AS76/31)/('Monthly Data'!$F76/100000)</f>
        <v>1.694395584889219</v>
      </c>
      <c r="AO77" s="24">
        <f>('Monthly Data'!AT76/31)/('Monthly Data'!$F76/100000)</f>
        <v>10.532147794327273</v>
      </c>
      <c r="AP77" s="24">
        <f>('Monthly Data'!AU76/31)/('Monthly Data'!$F76/100000)</f>
        <v>9.25731683045824</v>
      </c>
      <c r="AQ77" s="24">
        <f>('Monthly Data'!AV76/31)/('Monthly Data'!$F76/100000)</f>
        <v>1.1403551237984584</v>
      </c>
      <c r="AR77" s="24">
        <f>('Monthly Data'!AW76/31)/('Monthly Data'!$F76/100000)</f>
        <v>1.8019762569456772</v>
      </c>
      <c r="AS77" s="24">
        <f>('Monthly Data'!AX76/31)/('Monthly Data'!$F76/100000)</f>
        <v>12.199648211202375</v>
      </c>
      <c r="AT77" s="24">
        <f>('Monthly Data'!AY76/30)/('Monthly Data'!$F76/100000)</f>
        <v>10.027235840142293</v>
      </c>
      <c r="AU77" s="24">
        <f>('Monthly Data'!AZ76/30)/('Monthly Data'!$F76/100000)</f>
        <v>1.11722527930632</v>
      </c>
      <c r="AV77" s="24">
        <f>('Monthly Data'!BA76/30)/('Monthly Data'!$F76/100000)</f>
        <v>1.7119670946584404</v>
      </c>
      <c r="AW77" s="24">
        <f>('Monthly Data'!BB76/30)/('Monthly Data'!$F76/100000)</f>
        <v>12.856428214107053</v>
      </c>
      <c r="AX77" s="24">
        <f>('Monthly Data'!BC76/31)/('Monthly Data'!$F76/100000)</f>
        <v>9.800599224343355</v>
      </c>
      <c r="AY77" s="24">
        <f>('Monthly Data'!BD76/31)/('Monthly Data'!$F76/100000)</f>
        <v>0.6562420995443958</v>
      </c>
      <c r="AZ77" s="24">
        <f>('Monthly Data'!BE76/31)/('Monthly Data'!$F76/100000)</f>
        <v>1.7159117193005107</v>
      </c>
      <c r="BA77" s="24">
        <f>('Monthly Data'!BF76/31)/('Monthly Data'!$F76/100000)</f>
        <v>12.17275304318826</v>
      </c>
    </row>
    <row r="78" spans="1:53" ht="15">
      <c r="A78" t="str">
        <f>'Monthly Data'!D77</f>
        <v>Liverpool</v>
      </c>
      <c r="B78" s="24">
        <f>('Monthly Data'!G77/31)/('Monthly Data'!$F77/100000)</f>
        <v>5.907679161257457</v>
      </c>
      <c r="C78" s="24">
        <f>('Monthly Data'!H77/31)/('Monthly Data'!$F77/100000)</f>
        <v>4.905263503853549</v>
      </c>
      <c r="D78" s="24">
        <f>('Monthly Data'!I77/31)/('Monthly Data'!$F77/100000)</f>
        <v>0.7641365257259297</v>
      </c>
      <c r="E78" s="24">
        <f>('Monthly Data'!J77/31)/('Monthly Data'!$F77/100000)</f>
        <v>11.577079190836935</v>
      </c>
      <c r="F78" s="24">
        <f>('Monthly Data'!K77/30)/('Monthly Data'!$F77/100000)</f>
        <v>6.7074206147053825</v>
      </c>
      <c r="G78" s="24">
        <f>('Monthly Data'!L77/30)/('Monthly Data'!$F77/100000)</f>
        <v>4.211241297334013</v>
      </c>
      <c r="H78" s="24">
        <f>('Monthly Data'!M77/30)/('Monthly Data'!$F77/100000)</f>
        <v>0.5094243504839531</v>
      </c>
      <c r="I78" s="24">
        <f>('Monthly Data'!N77/30)/('Monthly Data'!$F77/100000)</f>
        <v>11.428086262523347</v>
      </c>
      <c r="J78" s="24">
        <f>('Monthly Data'!O77/31)/('Monthly Data'!$F77/100000)</f>
        <v>8.849193959213185</v>
      </c>
      <c r="K78" s="24">
        <f>('Monthly Data'!P77/31)/('Monthly Data'!$F77/100000)</f>
        <v>4.642334806829573</v>
      </c>
      <c r="L78" s="24">
        <f>('Monthly Data'!Q77/31)/('Monthly Data'!$F77/100000)</f>
        <v>0.5094243504839531</v>
      </c>
      <c r="M78" s="24">
        <f>('Monthly Data'!R77/31)/('Monthly Data'!$F77/100000)</f>
        <v>14.000953116526711</v>
      </c>
      <c r="N78" s="24">
        <f>('Monthly Data'!S77/31)/('Monthly Data'!$F77/100000)</f>
        <v>7.263405255287331</v>
      </c>
      <c r="O78" s="24">
        <f>('Monthly Data'!T77/31)/('Monthly Data'!$F77/100000)</f>
        <v>4.617685241483575</v>
      </c>
      <c r="P78" s="24">
        <f>('Monthly Data'!U77/31)/('Monthly Data'!$F77/100000)</f>
        <v>0.3943930455359637</v>
      </c>
      <c r="Q78" s="24">
        <f>('Monthly Data'!V77/31)/('Monthly Data'!$F77/100000)</f>
        <v>12.27548354230687</v>
      </c>
      <c r="R78" s="24">
        <f>('Monthly Data'!W77/28)/('Monthly Data'!$F77/100000)</f>
        <v>6.849938141328869</v>
      </c>
      <c r="S78" s="24">
        <f>('Monthly Data'!X77/28)/('Monthly Data'!$F77/100000)</f>
        <v>3.565970453387672</v>
      </c>
      <c r="T78" s="24">
        <f>('Monthly Data'!Y77/28)/('Monthly Data'!$F77/100000)</f>
        <v>0.618586711301943</v>
      </c>
      <c r="U78" s="24">
        <f>('Monthly Data'!Z77/28)/('Monthly Data'!$F77/100000)</f>
        <v>11.034495306018483</v>
      </c>
      <c r="V78" s="24">
        <f>('Monthly Data'!AA77/31)/('Monthly Data'!$F77/100000)</f>
        <v>7.107291341429345</v>
      </c>
      <c r="W78" s="24">
        <f>('Monthly Data'!AB77/31)/('Monthly Data'!$F77/100000)</f>
        <v>4.149343499909618</v>
      </c>
      <c r="X78" s="24">
        <f>('Monthly Data'!AC77/31)/('Monthly Data'!$F77/100000)</f>
        <v>0.7805695692899282</v>
      </c>
      <c r="Y78" s="24">
        <f>('Monthly Data'!AD77/31)/('Monthly Data'!$F77/100000)</f>
        <v>12.037204410628892</v>
      </c>
      <c r="Z78" s="24">
        <f>('Monthly Data'!AE77/30)/('Monthly Data'!$F77/100000)</f>
        <v>7.802682968245882</v>
      </c>
      <c r="AA78" s="24">
        <f>('Monthly Data'!AF77/30)/('Monthly Data'!$F77/100000)</f>
        <v>3.2772966547800984</v>
      </c>
      <c r="AB78" s="24">
        <f>('Monthly Data'!AG77/30)/('Monthly Data'!$F77/100000)</f>
        <v>1.2990320937340802</v>
      </c>
      <c r="AC78" s="24">
        <f>('Monthly Data'!AH77/30)/('Monthly Data'!$F77/100000)</f>
        <v>12.379011716760061</v>
      </c>
      <c r="AD78" s="24">
        <f>('Monthly Data'!AI77/31)/('Monthly Data'!$F77/100000)</f>
        <v>9.974857443347082</v>
      </c>
      <c r="AE78" s="24">
        <f>('Monthly Data'!AJ77/31)/('Monthly Data'!$F77/100000)</f>
        <v>3.1797939296337074</v>
      </c>
      <c r="AF78" s="24">
        <f>('Monthly Data'!AK77/31)/('Monthly Data'!$F77/100000)</f>
        <v>0.5587234811759485</v>
      </c>
      <c r="AG78" s="24">
        <f>('Monthly Data'!AL77/31)/('Monthly Data'!$F77/100000)</f>
        <v>13.713374854156736</v>
      </c>
      <c r="AH78" s="24">
        <f>('Monthly Data'!AM77/30)/('Monthly Data'!$F77/100000)</f>
        <v>8.965868568517575</v>
      </c>
      <c r="AI78" s="24">
        <f>('Monthly Data'!AN77/30)/('Monthly Data'!$F77/100000)</f>
        <v>5.569706231957888</v>
      </c>
      <c r="AJ78" s="24">
        <f>('Monthly Data'!AO77/30)/('Monthly Data'!$F77/100000)</f>
        <v>0.30565461029037183</v>
      </c>
      <c r="AK78" s="24">
        <f>('Monthly Data'!AP77/30)/('Monthly Data'!$F77/100000)</f>
        <v>14.841229410765834</v>
      </c>
      <c r="AL78" s="24">
        <f>('Monthly Data'!AQ77/31)/('Monthly Data'!$F77/100000)</f>
        <v>6.252773076101424</v>
      </c>
      <c r="AM78" s="24">
        <f>('Monthly Data'!AR77/31)/('Monthly Data'!$F77/100000)</f>
        <v>4.732716546431565</v>
      </c>
      <c r="AN78" s="24">
        <f>('Monthly Data'!AS77/31)/('Monthly Data'!$F77/100000)</f>
        <v>0.33687739306196895</v>
      </c>
      <c r="AO78" s="24">
        <f>('Monthly Data'!AT77/31)/('Monthly Data'!$F77/100000)</f>
        <v>11.322367015594958</v>
      </c>
      <c r="AP78" s="24">
        <f>('Monthly Data'!AU77/31)/('Monthly Data'!$F77/100000)</f>
        <v>7.904293954283272</v>
      </c>
      <c r="AQ78" s="24">
        <f>('Monthly Data'!AV77/31)/('Monthly Data'!$F77/100000)</f>
        <v>5.7926478563094665</v>
      </c>
      <c r="AR78" s="24">
        <f>('Monthly Data'!AW77/31)/('Monthly Data'!$F77/100000)</f>
        <v>0.057515652473994705</v>
      </c>
      <c r="AS78" s="24">
        <f>('Monthly Data'!AX77/31)/('Monthly Data'!$F77/100000)</f>
        <v>13.754457463066734</v>
      </c>
      <c r="AT78" s="24">
        <f>('Monthly Data'!AY77/30)/('Monthly Data'!$F77/100000)</f>
        <v>8.074375955170657</v>
      </c>
      <c r="AU78" s="24">
        <f>('Monthly Data'!AZ77/30)/('Monthly Data'!$F77/100000)</f>
        <v>4.431991849210392</v>
      </c>
      <c r="AV78" s="24">
        <f>('Monthly Data'!BA77/30)/('Monthly Data'!$F77/100000)</f>
        <v>0.05094243504839532</v>
      </c>
      <c r="AW78" s="24">
        <f>('Monthly Data'!BB77/30)/('Monthly Data'!$F77/100000)</f>
        <v>12.557310239429443</v>
      </c>
      <c r="AX78" s="24">
        <f>('Monthly Data'!BC77/31)/('Monthly Data'!$F77/100000)</f>
        <v>8.709513088919199</v>
      </c>
      <c r="AY78" s="24">
        <f>('Monthly Data'!BD77/31)/('Monthly Data'!$F77/100000)</f>
        <v>4.190426108819615</v>
      </c>
      <c r="AZ78" s="24">
        <f>('Monthly Data'!BE77/31)/('Monthly Data'!$F77/100000)</f>
        <v>0.25471217524197654</v>
      </c>
      <c r="BA78" s="24">
        <f>('Monthly Data'!BF77/31)/('Monthly Data'!$F77/100000)</f>
        <v>13.15465137298079</v>
      </c>
    </row>
    <row r="79" spans="1:53" ht="15">
      <c r="A79" t="str">
        <f>'Monthly Data'!D78</f>
        <v>Luton UA</v>
      </c>
      <c r="B79" s="24">
        <f>('Monthly Data'!G78/31)/('Monthly Data'!$F78/100000)</f>
        <v>3.7725191147693113</v>
      </c>
      <c r="C79" s="24">
        <f>('Monthly Data'!H78/31)/('Monthly Data'!$F78/100000)</f>
        <v>1.4726946276906938</v>
      </c>
      <c r="D79" s="24">
        <f>('Monthly Data'!I78/31)/('Monthly Data'!$F78/100000)</f>
        <v>1.2507817385866167</v>
      </c>
      <c r="E79" s="24">
        <f>('Monthly Data'!J78/31)/('Monthly Data'!$F78/100000)</f>
        <v>6.495995481046622</v>
      </c>
      <c r="F79" s="24">
        <f>('Monthly Data'!K78/30)/('Monthly Data'!$F78/100000)</f>
        <v>3.4813425057327496</v>
      </c>
      <c r="G79" s="24">
        <f>('Monthly Data'!L78/30)/('Monthly Data'!$F78/100000)</f>
        <v>0</v>
      </c>
      <c r="H79" s="24">
        <f>('Monthly Data'!M78/30)/('Monthly Data'!$F78/100000)</f>
        <v>0.6462372316030853</v>
      </c>
      <c r="I79" s="24">
        <f>('Monthly Data'!N78/30)/('Monthly Data'!$F78/100000)</f>
        <v>4.127579737335835</v>
      </c>
      <c r="J79" s="24">
        <f>('Monthly Data'!O78/31)/('Monthly Data'!$F78/100000)</f>
        <v>6.274082591942546</v>
      </c>
      <c r="K79" s="24">
        <f>('Monthly Data'!P78/31)/('Monthly Data'!$F78/100000)</f>
        <v>0.32278238415138494</v>
      </c>
      <c r="L79" s="24">
        <f>('Monthly Data'!Q78/31)/('Monthly Data'!$F78/100000)</f>
        <v>0.3429562831608465</v>
      </c>
      <c r="M79" s="24">
        <f>('Monthly Data'!R78/31)/('Monthly Data'!$F78/100000)</f>
        <v>6.939821259254777</v>
      </c>
      <c r="N79" s="24">
        <f>('Monthly Data'!S78/31)/('Monthly Data'!$F78/100000)</f>
        <v>4.095301498920697</v>
      </c>
      <c r="O79" s="24">
        <f>('Monthly Data'!T78/31)/('Monthly Data'!$F78/100000)</f>
        <v>0.8876515564163087</v>
      </c>
      <c r="P79" s="24">
        <f>('Monthly Data'!U78/31)/('Monthly Data'!$F78/100000)</f>
        <v>0.3833040811797696</v>
      </c>
      <c r="Q79" s="24">
        <f>('Monthly Data'!V78/31)/('Monthly Data'!$F78/100000)</f>
        <v>5.366257136516774</v>
      </c>
      <c r="R79" s="24">
        <f>('Monthly Data'!W78/28)/('Monthly Data'!$F78/100000)</f>
        <v>3.1492897346555884</v>
      </c>
      <c r="S79" s="24">
        <f>('Monthly Data'!X78/28)/('Monthly Data'!$F78/100000)</f>
        <v>0.491378540159028</v>
      </c>
      <c r="T79" s="24">
        <f>('Monthly Data'!Y78/28)/('Monthly Data'!$F78/100000)</f>
        <v>0</v>
      </c>
      <c r="U79" s="24">
        <f>('Monthly Data'!Z78/28)/('Monthly Data'!$F78/100000)</f>
        <v>3.640668274814616</v>
      </c>
      <c r="V79" s="24">
        <f>('Monthly Data'!AA78/31)/('Monthly Data'!$F78/100000)</f>
        <v>1.835824809861002</v>
      </c>
      <c r="W79" s="24">
        <f>('Monthly Data'!AB78/31)/('Monthly Data'!$F78/100000)</f>
        <v>0.04034779801892312</v>
      </c>
      <c r="X79" s="24">
        <f>('Monthly Data'!AC78/31)/('Monthly Data'!$F78/100000)</f>
        <v>0</v>
      </c>
      <c r="Y79" s="24">
        <f>('Monthly Data'!AD78/31)/('Monthly Data'!$F78/100000)</f>
        <v>1.876172607879925</v>
      </c>
      <c r="Z79" s="24">
        <f>('Monthly Data'!AE78/30)/('Monthly Data'!$F78/100000)</f>
        <v>2.8351052741296643</v>
      </c>
      <c r="AA79" s="24">
        <f>('Monthly Data'!AF78/30)/('Monthly Data'!$F78/100000)</f>
        <v>0.020846362309776944</v>
      </c>
      <c r="AB79" s="24">
        <f>('Monthly Data'!AG78/30)/('Monthly Data'!$F78/100000)</f>
        <v>0</v>
      </c>
      <c r="AC79" s="24">
        <f>('Monthly Data'!AH78/30)/('Monthly Data'!$F78/100000)</f>
        <v>2.8559516364394413</v>
      </c>
      <c r="AD79" s="24">
        <f>('Monthly Data'!AI78/31)/('Monthly Data'!$F78/100000)</f>
        <v>2.158607194012387</v>
      </c>
      <c r="AE79" s="24">
        <f>('Monthly Data'!AJ78/31)/('Monthly Data'!$F78/100000)</f>
        <v>0.10086949504730779</v>
      </c>
      <c r="AF79" s="24">
        <f>('Monthly Data'!AK78/31)/('Monthly Data'!$F78/100000)</f>
        <v>1.1297383445298472</v>
      </c>
      <c r="AG79" s="24">
        <f>('Monthly Data'!AL78/31)/('Monthly Data'!$F78/100000)</f>
        <v>3.3892150335895415</v>
      </c>
      <c r="AH79" s="24">
        <f>('Monthly Data'!AM78/30)/('Monthly Data'!$F78/100000)</f>
        <v>1.5217844486137169</v>
      </c>
      <c r="AI79" s="24">
        <f>('Monthly Data'!AN78/30)/('Monthly Data'!$F78/100000)</f>
        <v>0.31269543464665417</v>
      </c>
      <c r="AJ79" s="24">
        <f>('Monthly Data'!AO78/30)/('Monthly Data'!$F78/100000)</f>
        <v>1.2507817385866167</v>
      </c>
      <c r="AK79" s="24">
        <f>('Monthly Data'!AP78/30)/('Monthly Data'!$F78/100000)</f>
        <v>3.0852616218469877</v>
      </c>
      <c r="AL79" s="24">
        <f>('Monthly Data'!AQ78/31)/('Monthly Data'!$F78/100000)</f>
        <v>12.810425871008091</v>
      </c>
      <c r="AM79" s="24">
        <f>('Monthly Data'!AR78/31)/('Monthly Data'!$F78/100000)</f>
        <v>0.16139119207569247</v>
      </c>
      <c r="AN79" s="24">
        <f>('Monthly Data'!AS78/31)/('Monthly Data'!$F78/100000)</f>
        <v>1.3314773346244628</v>
      </c>
      <c r="AO79" s="24">
        <f>('Monthly Data'!AT78/31)/('Monthly Data'!$F78/100000)</f>
        <v>14.303294397708246</v>
      </c>
      <c r="AP79" s="24">
        <f>('Monthly Data'!AU78/31)/('Monthly Data'!$F78/100000)</f>
        <v>4.882083560289697</v>
      </c>
      <c r="AQ79" s="24">
        <f>('Monthly Data'!AV78/31)/('Monthly Data'!$F78/100000)</f>
        <v>0</v>
      </c>
      <c r="AR79" s="24">
        <f>('Monthly Data'!AW78/31)/('Monthly Data'!$F78/100000)</f>
        <v>1.2911295366055398</v>
      </c>
      <c r="AS79" s="24">
        <f>('Monthly Data'!AX78/31)/('Monthly Data'!$F78/100000)</f>
        <v>6.173213096895237</v>
      </c>
      <c r="AT79" s="24">
        <f>('Monthly Data'!AY78/30)/('Monthly Data'!$F78/100000)</f>
        <v>4.02334792578695</v>
      </c>
      <c r="AU79" s="24">
        <f>('Monthly Data'!AZ78/30)/('Monthly Data'!$F78/100000)</f>
        <v>0.22930998540754638</v>
      </c>
      <c r="AV79" s="24">
        <f>('Monthly Data'!BA78/30)/('Monthly Data'!$F78/100000)</f>
        <v>1.5217844486137169</v>
      </c>
      <c r="AW79" s="24">
        <f>('Monthly Data'!BB78/30)/('Monthly Data'!$F78/100000)</f>
        <v>5.774442359808213</v>
      </c>
      <c r="AX79" s="24">
        <f>('Monthly Data'!BC78/31)/('Monthly Data'!$F78/100000)</f>
        <v>2.077911597974541</v>
      </c>
      <c r="AY79" s="24">
        <f>('Monthly Data'!BD78/31)/('Monthly Data'!$F78/100000)</f>
        <v>0.26226068712300027</v>
      </c>
      <c r="AZ79" s="24">
        <f>('Monthly Data'!BE78/31)/('Monthly Data'!$F78/100000)</f>
        <v>0.2824345861324618</v>
      </c>
      <c r="BA79" s="24">
        <f>('Monthly Data'!BF78/31)/('Monthly Data'!$F78/100000)</f>
        <v>2.6226068712300026</v>
      </c>
    </row>
    <row r="80" spans="1:53" ht="15">
      <c r="A80" t="str">
        <f>'Monthly Data'!D79</f>
        <v>Manchester</v>
      </c>
      <c r="B80" s="24">
        <f>('Monthly Data'!G79/31)/('Monthly Data'!$F79/100000)</f>
        <v>7.455945619057824</v>
      </c>
      <c r="C80" s="24">
        <f>('Monthly Data'!H79/31)/('Monthly Data'!$F79/100000)</f>
        <v>6.644518272425248</v>
      </c>
      <c r="D80" s="24">
        <f>('Monthly Data'!I79/31)/('Monthly Data'!$F79/100000)</f>
        <v>0.8650121714101994</v>
      </c>
      <c r="E80" s="24">
        <f>('Monthly Data'!J79/31)/('Monthly Data'!$F79/100000)</f>
        <v>14.965476062893272</v>
      </c>
      <c r="F80" s="24">
        <f>('Monthly Data'!K79/30)/('Monthly Data'!$F79/100000)</f>
        <v>6.960923904445498</v>
      </c>
      <c r="G80" s="24">
        <f>('Monthly Data'!L79/30)/('Monthly Data'!$F79/100000)</f>
        <v>7.095396298054104</v>
      </c>
      <c r="H80" s="24">
        <f>('Monthly Data'!M79/30)/('Monthly Data'!$F79/100000)</f>
        <v>1.3605442176870748</v>
      </c>
      <c r="I80" s="24">
        <f>('Monthly Data'!N79/30)/('Monthly Data'!$F79/100000)</f>
        <v>15.416864420186679</v>
      </c>
      <c r="J80" s="24">
        <f>('Monthly Data'!O79/31)/('Monthly Data'!$F79/100000)</f>
        <v>6.545003597838234</v>
      </c>
      <c r="K80" s="24">
        <f>('Monthly Data'!P79/31)/('Monthly Data'!$F79/100000)</f>
        <v>7.279881194788492</v>
      </c>
      <c r="L80" s="24">
        <f>('Monthly Data'!Q79/31)/('Monthly Data'!$F79/100000)</f>
        <v>1.4238253440911246</v>
      </c>
      <c r="M80" s="24">
        <f>('Monthly Data'!R79/31)/('Monthly Data'!$F79/100000)</f>
        <v>15.248710136717854</v>
      </c>
      <c r="N80" s="24">
        <f>('Monthly Data'!S79/31)/('Monthly Data'!$F79/100000)</f>
        <v>8.25971799072217</v>
      </c>
      <c r="O80" s="24">
        <f>('Monthly Data'!T79/31)/('Monthly Data'!$F79/100000)</f>
        <v>8.075998591484606</v>
      </c>
      <c r="P80" s="24">
        <f>('Monthly Data'!U79/31)/('Monthly Data'!$F79/100000)</f>
        <v>1.5463049435828344</v>
      </c>
      <c r="Q80" s="24">
        <f>('Monthly Data'!V79/31)/('Monthly Data'!$F79/100000)</f>
        <v>17.88202152578961</v>
      </c>
      <c r="R80" s="24">
        <f>('Monthly Data'!W79/28)/('Monthly Data'!$F79/100000)</f>
        <v>9.636246525188147</v>
      </c>
      <c r="S80" s="24">
        <f>('Monthly Data'!X79/28)/('Monthly Data'!$F79/100000)</f>
        <v>11.52620516645196</v>
      </c>
      <c r="T80" s="24">
        <f>('Monthly Data'!Y79/28)/('Monthly Data'!$F79/100000)</f>
        <v>0.957692046918435</v>
      </c>
      <c r="U80" s="24">
        <f>('Monthly Data'!Z79/28)/('Monthly Data'!$F79/100000)</f>
        <v>22.120143738558543</v>
      </c>
      <c r="V80" s="24">
        <f>('Monthly Data'!AA79/31)/('Monthly Data'!$F79/100000)</f>
        <v>7.440635669121361</v>
      </c>
      <c r="W80" s="24">
        <f>('Monthly Data'!AB79/31)/('Monthly Data'!$F79/100000)</f>
        <v>8.13723839123046</v>
      </c>
      <c r="X80" s="24">
        <f>('Monthly Data'!AC79/31)/('Monthly Data'!$F79/100000)</f>
        <v>0.7654974968231852</v>
      </c>
      <c r="Y80" s="24">
        <f>('Monthly Data'!AD79/31)/('Monthly Data'!$F79/100000)</f>
        <v>16.343371557175008</v>
      </c>
      <c r="Z80" s="24">
        <f>('Monthly Data'!AE79/30)/('Monthly Data'!$F79/100000)</f>
        <v>5.434266729947792</v>
      </c>
      <c r="AA80" s="24">
        <f>('Monthly Data'!AF79/30)/('Monthly Data'!$F79/100000)</f>
        <v>7.941781363708274</v>
      </c>
      <c r="AB80" s="24">
        <f>('Monthly Data'!AG79/30)/('Monthly Data'!$F79/100000)</f>
        <v>0.5378895744344249</v>
      </c>
      <c r="AC80" s="24">
        <f>('Monthly Data'!AH79/30)/('Monthly Data'!$F79/100000)</f>
        <v>13.91393766809049</v>
      </c>
      <c r="AD80" s="24">
        <f>('Monthly Data'!AI79/31)/('Monthly Data'!$F79/100000)</f>
        <v>7.203331445106174</v>
      </c>
      <c r="AE80" s="24">
        <f>('Monthly Data'!AJ79/31)/('Monthly Data'!$F79/100000)</f>
        <v>6.078050124776092</v>
      </c>
      <c r="AF80" s="24">
        <f>('Monthly Data'!AK79/31)/('Monthly Data'!$F79/100000)</f>
        <v>0.03827487484115927</v>
      </c>
      <c r="AG80" s="24">
        <f>('Monthly Data'!AL79/31)/('Monthly Data'!$F79/100000)</f>
        <v>13.319656444723424</v>
      </c>
      <c r="AH80" s="24">
        <f>('Monthly Data'!AM79/30)/('Monthly Data'!$F79/100000)</f>
        <v>8.740705584559405</v>
      </c>
      <c r="AI80" s="24">
        <f>('Monthly Data'!AN79/30)/('Monthly Data'!$F79/100000)</f>
        <v>6.668248694826768</v>
      </c>
      <c r="AJ80" s="24">
        <f>('Monthly Data'!AO79/30)/('Monthly Data'!$F79/100000)</f>
        <v>0.4746084480303749</v>
      </c>
      <c r="AK80" s="24">
        <f>('Monthly Data'!AP79/30)/('Monthly Data'!$F79/100000)</f>
        <v>15.883562727416548</v>
      </c>
      <c r="AL80" s="24">
        <f>('Monthly Data'!AQ79/31)/('Monthly Data'!$F79/100000)</f>
        <v>7.387050844343738</v>
      </c>
      <c r="AM80" s="24">
        <f>('Monthly Data'!AR79/31)/('Monthly Data'!$F79/100000)</f>
        <v>5.771851126046817</v>
      </c>
      <c r="AN80" s="24">
        <f>('Monthly Data'!AS79/31)/('Monthly Data'!$F79/100000)</f>
        <v>0.4746084480303749</v>
      </c>
      <c r="AO80" s="24">
        <f>('Monthly Data'!AT79/31)/('Monthly Data'!$F79/100000)</f>
        <v>13.633510418420931</v>
      </c>
      <c r="AP80" s="24">
        <f>('Monthly Data'!AU79/31)/('Monthly Data'!$F79/100000)</f>
        <v>8.068343616516373</v>
      </c>
      <c r="AQ80" s="24">
        <f>('Monthly Data'!AV79/31)/('Monthly Data'!$F79/100000)</f>
        <v>7.593735168485998</v>
      </c>
      <c r="AR80" s="24">
        <f>('Monthly Data'!AW79/31)/('Monthly Data'!$F79/100000)</f>
        <v>0.6659828222361712</v>
      </c>
      <c r="AS80" s="24">
        <f>('Monthly Data'!AX79/31)/('Monthly Data'!$F79/100000)</f>
        <v>16.328061607238546</v>
      </c>
      <c r="AT80" s="24">
        <f>('Monthly Data'!AY79/30)/('Monthly Data'!$F79/100000)</f>
        <v>6.2648315140009485</v>
      </c>
      <c r="AU80" s="24">
        <f>('Monthly Data'!AZ79/30)/('Monthly Data'!$F79/100000)</f>
        <v>6.7236196804303106</v>
      </c>
      <c r="AV80" s="24">
        <f>('Monthly Data'!BA79/30)/('Monthly Data'!$F79/100000)</f>
        <v>0.6723619680430312</v>
      </c>
      <c r="AW80" s="24">
        <f>('Monthly Data'!BB79/30)/('Monthly Data'!$F79/100000)</f>
        <v>13.660813162474291</v>
      </c>
      <c r="AX80" s="24">
        <f>('Monthly Data'!BC79/31)/('Monthly Data'!$F79/100000)</f>
        <v>5.182418053492965</v>
      </c>
      <c r="AY80" s="24">
        <f>('Monthly Data'!BD79/31)/('Monthly Data'!$F79/100000)</f>
        <v>8.92570081295834</v>
      </c>
      <c r="AZ80" s="24">
        <f>('Monthly Data'!BE79/31)/('Monthly Data'!$F79/100000)</f>
        <v>0.7119126720455623</v>
      </c>
      <c r="BA80" s="24">
        <f>('Monthly Data'!BF79/31)/('Monthly Data'!$F79/100000)</f>
        <v>14.820031538496869</v>
      </c>
    </row>
    <row r="81" spans="1:53" ht="15">
      <c r="A81" t="str">
        <f>'Monthly Data'!D80</f>
        <v>Medway Towns UA</v>
      </c>
      <c r="B81" s="24">
        <f>('Monthly Data'!G80/31)/('Monthly Data'!$F80/100000)</f>
        <v>12.179371658557097</v>
      </c>
      <c r="C81" s="24">
        <f>('Monthly Data'!H80/31)/('Monthly Data'!$F80/100000)</f>
        <v>3.003544182134919</v>
      </c>
      <c r="D81" s="24">
        <f>('Monthly Data'!I80/31)/('Monthly Data'!$F80/100000)</f>
        <v>0.10512404637472217</v>
      </c>
      <c r="E81" s="24">
        <f>('Monthly Data'!J80/31)/('Monthly Data'!$F80/100000)</f>
        <v>15.288039887066736</v>
      </c>
      <c r="F81" s="24">
        <f>('Monthly Data'!K80/30)/('Monthly Data'!$F80/100000)</f>
        <v>12.740533829919304</v>
      </c>
      <c r="G81" s="24">
        <f>('Monthly Data'!L80/30)/('Monthly Data'!$F80/100000)</f>
        <v>4.112352576039727</v>
      </c>
      <c r="H81" s="24">
        <f>('Monthly Data'!M80/30)/('Monthly Data'!$F80/100000)</f>
        <v>0.12414649286157665</v>
      </c>
      <c r="I81" s="24">
        <f>('Monthly Data'!N80/30)/('Monthly Data'!$F80/100000)</f>
        <v>16.977032898820607</v>
      </c>
      <c r="J81" s="24">
        <f>('Monthly Data'!O80/31)/('Monthly Data'!$F80/100000)</f>
        <v>15.873731002583046</v>
      </c>
      <c r="K81" s="24">
        <f>('Monthly Data'!P80/31)/('Monthly Data'!$F80/100000)</f>
        <v>3.2438277167057126</v>
      </c>
      <c r="L81" s="24">
        <f>('Monthly Data'!Q80/31)/('Monthly Data'!$F80/100000)</f>
        <v>0.27031897639214275</v>
      </c>
      <c r="M81" s="24">
        <f>('Monthly Data'!R80/31)/('Monthly Data'!$F80/100000)</f>
        <v>19.387877695680903</v>
      </c>
      <c r="N81" s="24">
        <f>('Monthly Data'!S80/31)/('Monthly Data'!$F80/100000)</f>
        <v>11.33837928755932</v>
      </c>
      <c r="O81" s="24">
        <f>('Monthly Data'!T80/31)/('Monthly Data'!$F80/100000)</f>
        <v>2.3878176247972607</v>
      </c>
      <c r="P81" s="24">
        <f>('Monthly Data'!U80/31)/('Monthly Data'!$F80/100000)</f>
        <v>0.6157265573376584</v>
      </c>
      <c r="Q81" s="24">
        <f>('Monthly Data'!V80/31)/('Monthly Data'!$F80/100000)</f>
        <v>14.341923469694237</v>
      </c>
      <c r="R81" s="24">
        <f>('Monthly Data'!W80/28)/('Monthly Data'!$F80/100000)</f>
        <v>6.883479648842777</v>
      </c>
      <c r="S81" s="24">
        <f>('Monthly Data'!X80/28)/('Monthly Data'!$F80/100000)</f>
        <v>4.056930034583665</v>
      </c>
      <c r="T81" s="24">
        <f>('Monthly Data'!Y80/28)/('Monthly Data'!$F80/100000)</f>
        <v>0.29928172386272944</v>
      </c>
      <c r="U81" s="24">
        <f>('Monthly Data'!Z80/28)/('Monthly Data'!$F80/100000)</f>
        <v>11.239691407289172</v>
      </c>
      <c r="V81" s="24">
        <f>('Monthly Data'!AA80/31)/('Monthly Data'!$F80/100000)</f>
        <v>8.394905989067098</v>
      </c>
      <c r="W81" s="24">
        <f>('Monthly Data'!AB80/31)/('Monthly Data'!$F80/100000)</f>
        <v>3.9346428785967436</v>
      </c>
      <c r="X81" s="24">
        <f>('Monthly Data'!AC80/31)/('Monthly Data'!$F80/100000)</f>
        <v>0</v>
      </c>
      <c r="Y81" s="24">
        <f>('Monthly Data'!AD80/31)/('Monthly Data'!$F80/100000)</f>
        <v>12.329548867663842</v>
      </c>
      <c r="Z81" s="24">
        <f>('Monthly Data'!AE80/30)/('Monthly Data'!$F80/100000)</f>
        <v>6.346989447548106</v>
      </c>
      <c r="AA81" s="24">
        <f>('Monthly Data'!AF80/30)/('Monthly Data'!$F80/100000)</f>
        <v>1.75356921166977</v>
      </c>
      <c r="AB81" s="24">
        <f>('Monthly Data'!AG80/30)/('Monthly Data'!$F80/100000)</f>
        <v>0.6207324643078832</v>
      </c>
      <c r="AC81" s="24">
        <f>('Monthly Data'!AH80/30)/('Monthly Data'!$F80/100000)</f>
        <v>8.721291123525761</v>
      </c>
      <c r="AD81" s="24">
        <f>('Monthly Data'!AI80/31)/('Monthly Data'!$F80/100000)</f>
        <v>6.037123806091187</v>
      </c>
      <c r="AE81" s="24">
        <f>('Monthly Data'!AJ80/31)/('Monthly Data'!$F80/100000)</f>
        <v>2.0123746020303956</v>
      </c>
      <c r="AF81" s="24">
        <f>('Monthly Data'!AK80/31)/('Monthly Data'!$F80/100000)</f>
        <v>0.24028353457079352</v>
      </c>
      <c r="AG81" s="24">
        <f>('Monthly Data'!AL80/31)/('Monthly Data'!$F80/100000)</f>
        <v>8.289781942692375</v>
      </c>
      <c r="AH81" s="24">
        <f>('Monthly Data'!AM80/30)/('Monthly Data'!$F80/100000)</f>
        <v>3.5226567349472373</v>
      </c>
      <c r="AI81" s="24">
        <f>('Monthly Data'!AN80/30)/('Monthly Data'!$F80/100000)</f>
        <v>1.319056486654252</v>
      </c>
      <c r="AJ81" s="24">
        <f>('Monthly Data'!AO80/30)/('Monthly Data'!$F80/100000)</f>
        <v>0</v>
      </c>
      <c r="AK81" s="24">
        <f>('Monthly Data'!AP80/30)/('Monthly Data'!$F80/100000)</f>
        <v>4.8417132216014895</v>
      </c>
      <c r="AL81" s="24">
        <f>('Monthly Data'!AQ80/31)/('Monthly Data'!$F80/100000)</f>
        <v>6.0521415270018615</v>
      </c>
      <c r="AM81" s="24">
        <f>('Monthly Data'!AR80/31)/('Monthly Data'!$F80/100000)</f>
        <v>1.1713822310326185</v>
      </c>
      <c r="AN81" s="24">
        <f>('Monthly Data'!AS80/31)/('Monthly Data'!$F80/100000)</f>
        <v>0.015017720910674595</v>
      </c>
      <c r="AO81" s="24">
        <f>('Monthly Data'!AT80/31)/('Monthly Data'!$F80/100000)</f>
        <v>7.238541478945155</v>
      </c>
      <c r="AP81" s="24">
        <f>('Monthly Data'!AU80/31)/('Monthly Data'!$F80/100000)</f>
        <v>6.757974409803568</v>
      </c>
      <c r="AQ81" s="24">
        <f>('Monthly Data'!AV80/31)/('Monthly Data'!$F80/100000)</f>
        <v>1.3966480446927374</v>
      </c>
      <c r="AR81" s="24">
        <f>('Monthly Data'!AW80/31)/('Monthly Data'!$F80/100000)</f>
        <v>0.46554934823091243</v>
      </c>
      <c r="AS81" s="24">
        <f>('Monthly Data'!AX80/31)/('Monthly Data'!$F80/100000)</f>
        <v>8.620171802727217</v>
      </c>
      <c r="AT81" s="24">
        <f>('Monthly Data'!AY80/30)/('Monthly Data'!$F80/100000)</f>
        <v>5.229671011793916</v>
      </c>
      <c r="AU81" s="24">
        <f>('Monthly Data'!AZ80/30)/('Monthly Data'!$F80/100000)</f>
        <v>1.2725015518311606</v>
      </c>
      <c r="AV81" s="24">
        <f>('Monthly Data'!BA80/30)/('Monthly Data'!$F80/100000)</f>
        <v>0.38795779019242704</v>
      </c>
      <c r="AW81" s="24">
        <f>('Monthly Data'!BB80/30)/('Monthly Data'!$F80/100000)</f>
        <v>6.890130353817504</v>
      </c>
      <c r="AX81" s="24">
        <f>('Monthly Data'!BC80/31)/('Monthly Data'!$F80/100000)</f>
        <v>6.022106085180512</v>
      </c>
      <c r="AY81" s="24">
        <f>('Monthly Data'!BD80/31)/('Monthly Data'!$F80/100000)</f>
        <v>1.486754370156785</v>
      </c>
      <c r="AZ81" s="24">
        <f>('Monthly Data'!BE80/31)/('Monthly Data'!$F80/100000)</f>
        <v>0</v>
      </c>
      <c r="BA81" s="24">
        <f>('Monthly Data'!BF80/31)/('Monthly Data'!$F80/100000)</f>
        <v>7.508860455337297</v>
      </c>
    </row>
    <row r="82" spans="1:53" ht="15">
      <c r="A82" t="str">
        <f>'Monthly Data'!D81</f>
        <v>Merton</v>
      </c>
      <c r="B82" s="24">
        <f>('Monthly Data'!G81/31)/('Monthly Data'!$F81/100000)</f>
        <v>4.972184296863856</v>
      </c>
      <c r="C82" s="24">
        <f>('Monthly Data'!H81/31)/('Monthly Data'!$F81/100000)</f>
        <v>2.2008028854971164</v>
      </c>
      <c r="D82" s="24">
        <f>('Monthly Data'!I81/31)/('Monthly Data'!$F81/100000)</f>
        <v>0</v>
      </c>
      <c r="E82" s="24">
        <f>('Monthly Data'!J81/31)/('Monthly Data'!$F81/100000)</f>
        <v>7.1729871823609725</v>
      </c>
      <c r="F82" s="24">
        <f>('Monthly Data'!K81/30)/('Monthly Data'!$F81/100000)</f>
        <v>4.548325963360708</v>
      </c>
      <c r="G82" s="24">
        <f>('Monthly Data'!L81/30)/('Monthly Data'!$F81/100000)</f>
        <v>5.306380290587493</v>
      </c>
      <c r="H82" s="24">
        <f>('Monthly Data'!M81/30)/('Monthly Data'!$F81/100000)</f>
        <v>0</v>
      </c>
      <c r="I82" s="24">
        <f>('Monthly Data'!N81/30)/('Monthly Data'!$F81/100000)</f>
        <v>9.8547062539482</v>
      </c>
      <c r="J82" s="24">
        <f>('Monthly Data'!O81/31)/('Monthly Data'!$F81/100000)</f>
        <v>3.7087604181525484</v>
      </c>
      <c r="K82" s="24">
        <f>('Monthly Data'!P81/31)/('Monthly Data'!$F81/100000)</f>
        <v>5.012939905854544</v>
      </c>
      <c r="L82" s="24">
        <f>('Monthly Data'!Q81/31)/('Monthly Data'!$F81/100000)</f>
        <v>0</v>
      </c>
      <c r="M82" s="24">
        <f>('Monthly Data'!R81/31)/('Monthly Data'!$F81/100000)</f>
        <v>8.721700324007092</v>
      </c>
      <c r="N82" s="24">
        <f>('Monthly Data'!S81/31)/('Monthly Data'!$F81/100000)</f>
        <v>2.771381411366739</v>
      </c>
      <c r="O82" s="24">
        <f>('Monthly Data'!T81/31)/('Monthly Data'!$F81/100000)</f>
        <v>3.4234711552177366</v>
      </c>
      <c r="P82" s="24">
        <f>('Monthly Data'!U81/31)/('Monthly Data'!$F81/100000)</f>
        <v>0</v>
      </c>
      <c r="Q82" s="24">
        <f>('Monthly Data'!V81/31)/('Monthly Data'!$F81/100000)</f>
        <v>6.194852566584476</v>
      </c>
      <c r="R82" s="24">
        <f>('Monthly Data'!W81/28)/('Monthly Data'!$F81/100000)</f>
        <v>1.3762295821676742</v>
      </c>
      <c r="S82" s="24">
        <f>('Monthly Data'!X81/28)/('Monthly Data'!$F81/100000)</f>
        <v>1.669524411154228</v>
      </c>
      <c r="T82" s="24">
        <f>('Monthly Data'!Y81/28)/('Monthly Data'!$F81/100000)</f>
        <v>0.6317119393556538</v>
      </c>
      <c r="U82" s="24">
        <f>('Monthly Data'!Z81/28)/('Monthly Data'!$F81/100000)</f>
        <v>3.6774659326775563</v>
      </c>
      <c r="V82" s="24">
        <f>('Monthly Data'!AA81/31)/('Monthly Data'!$F81/100000)</f>
        <v>3.729138222647892</v>
      </c>
      <c r="W82" s="24">
        <f>('Monthly Data'!AB81/31)/('Monthly Data'!$F81/100000)</f>
        <v>2.9751594563201764</v>
      </c>
      <c r="X82" s="24">
        <f>('Monthly Data'!AC81/31)/('Monthly Data'!$F81/100000)</f>
        <v>0.6317119393556538</v>
      </c>
      <c r="Y82" s="24">
        <f>('Monthly Data'!AD81/31)/('Monthly Data'!$F81/100000)</f>
        <v>7.336009618323722</v>
      </c>
      <c r="Z82" s="24">
        <f>('Monthly Data'!AE81/30)/('Monthly Data'!$F81/100000)</f>
        <v>2.6110760160033695</v>
      </c>
      <c r="AA82" s="24">
        <f>('Monthly Data'!AF81/30)/('Monthly Data'!$F81/100000)</f>
        <v>2.0846493998736575</v>
      </c>
      <c r="AB82" s="24">
        <f>('Monthly Data'!AG81/30)/('Monthly Data'!$F81/100000)</f>
        <v>0.6317119393556538</v>
      </c>
      <c r="AC82" s="24">
        <f>('Monthly Data'!AH81/30)/('Monthly Data'!$F81/100000)</f>
        <v>5.327437355232681</v>
      </c>
      <c r="AD82" s="24">
        <f>('Monthly Data'!AI81/31)/('Monthly Data'!$F81/100000)</f>
        <v>3.5253601776944556</v>
      </c>
      <c r="AE82" s="24">
        <f>('Monthly Data'!AJ81/31)/('Monthly Data'!$F81/100000)</f>
        <v>2.3842031259552097</v>
      </c>
      <c r="AF82" s="24">
        <f>('Monthly Data'!AK81/31)/('Monthly Data'!$F81/100000)</f>
        <v>0.7539787663277159</v>
      </c>
      <c r="AG82" s="24">
        <f>('Monthly Data'!AL81/31)/('Monthly Data'!$F81/100000)</f>
        <v>6.663542069977381</v>
      </c>
      <c r="AH82" s="24">
        <f>('Monthly Data'!AM81/30)/('Monthly Data'!$F81/100000)</f>
        <v>1.7898504948410192</v>
      </c>
      <c r="AI82" s="24">
        <f>('Monthly Data'!AN81/30)/('Monthly Data'!$F81/100000)</f>
        <v>2.884817856390819</v>
      </c>
      <c r="AJ82" s="24">
        <f>('Monthly Data'!AO81/30)/('Monthly Data'!$F81/100000)</f>
        <v>0.6527690040008424</v>
      </c>
      <c r="AK82" s="24">
        <f>('Monthly Data'!AP81/30)/('Monthly Data'!$F81/100000)</f>
        <v>5.327437355232681</v>
      </c>
      <c r="AL82" s="24">
        <f>('Monthly Data'!AQ81/31)/('Monthly Data'!$F81/100000)</f>
        <v>2.649114584394677</v>
      </c>
      <c r="AM82" s="24">
        <f>('Monthly Data'!AR81/31)/('Monthly Data'!$F81/100000)</f>
        <v>6.317119393556538</v>
      </c>
      <c r="AN82" s="24">
        <f>('Monthly Data'!AS81/31)/('Monthly Data'!$F81/100000)</f>
        <v>1.2634238787113077</v>
      </c>
      <c r="AO82" s="24">
        <f>('Monthly Data'!AT81/31)/('Monthly Data'!$F81/100000)</f>
        <v>10.229657856662524</v>
      </c>
      <c r="AP82" s="24">
        <f>('Monthly Data'!AU81/31)/('Monthly Data'!$F81/100000)</f>
        <v>4.320094553012859</v>
      </c>
      <c r="AQ82" s="24">
        <f>('Monthly Data'!AV81/31)/('Monthly Data'!$F81/100000)</f>
        <v>6.948831332912192</v>
      </c>
      <c r="AR82" s="24">
        <f>('Monthly Data'!AW81/31)/('Monthly Data'!$F81/100000)</f>
        <v>0.6317119393556538</v>
      </c>
      <c r="AS82" s="24">
        <f>('Monthly Data'!AX81/31)/('Monthly Data'!$F81/100000)</f>
        <v>11.900637825280706</v>
      </c>
      <c r="AT82" s="24">
        <f>('Monthly Data'!AY81/30)/('Monthly Data'!$F81/100000)</f>
        <v>3.8113287007791112</v>
      </c>
      <c r="AU82" s="24">
        <f>('Monthly Data'!AZ81/30)/('Monthly Data'!$F81/100000)</f>
        <v>3.663929248262792</v>
      </c>
      <c r="AV82" s="24">
        <f>('Monthly Data'!BA81/30)/('Monthly Data'!$F81/100000)</f>
        <v>0.6106548747104654</v>
      </c>
      <c r="AW82" s="24">
        <f>('Monthly Data'!BB81/30)/('Monthly Data'!$F81/100000)</f>
        <v>8.08591282375237</v>
      </c>
      <c r="AX82" s="24">
        <f>('Monthly Data'!BC81/31)/('Monthly Data'!$F81/100000)</f>
        <v>3.3623377417317055</v>
      </c>
      <c r="AY82" s="24">
        <f>('Monthly Data'!BD81/31)/('Monthly Data'!$F81/100000)</f>
        <v>3.0159150653108635</v>
      </c>
      <c r="AZ82" s="24">
        <f>('Monthly Data'!BE81/31)/('Monthly Data'!$F81/100000)</f>
        <v>0.5502007213742791</v>
      </c>
      <c r="BA82" s="24">
        <f>('Monthly Data'!BF81/31)/('Monthly Data'!$F81/100000)</f>
        <v>6.928453528416848</v>
      </c>
    </row>
    <row r="83" spans="1:53" ht="15">
      <c r="A83" t="str">
        <f>'Monthly Data'!D82</f>
        <v>Middlesbrough UA</v>
      </c>
      <c r="B83" s="24">
        <f>('Monthly Data'!G82/31)/('Monthly Data'!$F82/100000)</f>
        <v>6.737821239043586</v>
      </c>
      <c r="C83" s="24">
        <f>('Monthly Data'!H82/31)/('Monthly Data'!$F82/100000)</f>
        <v>2.4148828334625243</v>
      </c>
      <c r="D83" s="24">
        <f>('Monthly Data'!I82/31)/('Monthly Data'!$F82/100000)</f>
        <v>0</v>
      </c>
      <c r="E83" s="24">
        <f>('Monthly Data'!J82/31)/('Monthly Data'!$F82/100000)</f>
        <v>9.15270407250611</v>
      </c>
      <c r="F83" s="24">
        <f>('Monthly Data'!K82/30)/('Monthly Data'!$F82/100000)</f>
        <v>8.410351201478742</v>
      </c>
      <c r="G83" s="24">
        <f>('Monthly Data'!L82/30)/('Monthly Data'!$F82/100000)</f>
        <v>2.92667898952557</v>
      </c>
      <c r="H83" s="24">
        <f>('Monthly Data'!M82/30)/('Monthly Data'!$F82/100000)</f>
        <v>0</v>
      </c>
      <c r="I83" s="24">
        <f>('Monthly Data'!N82/30)/('Monthly Data'!$F82/100000)</f>
        <v>11.337030191004313</v>
      </c>
      <c r="J83" s="24">
        <f>('Monthly Data'!O82/31)/('Monthly Data'!$F82/100000)</f>
        <v>7.572595551845446</v>
      </c>
      <c r="K83" s="24">
        <f>('Monthly Data'!P82/31)/('Monthly Data'!$F82/100000)</f>
        <v>2.7428298849203983</v>
      </c>
      <c r="L83" s="24">
        <f>('Monthly Data'!Q82/31)/('Monthly Data'!$F82/100000)</f>
        <v>0</v>
      </c>
      <c r="M83" s="24">
        <f>('Monthly Data'!R82/31)/('Monthly Data'!$F82/100000)</f>
        <v>10.315425436765846</v>
      </c>
      <c r="N83" s="24">
        <f>('Monthly Data'!S82/31)/('Monthly Data'!$F82/100000)</f>
        <v>9.778784807107506</v>
      </c>
      <c r="O83" s="24">
        <f>('Monthly Data'!T82/31)/('Monthly Data'!$F82/100000)</f>
        <v>3.3390972512074413</v>
      </c>
      <c r="P83" s="24">
        <f>('Monthly Data'!U82/31)/('Monthly Data'!$F82/100000)</f>
        <v>0.029813368314352152</v>
      </c>
      <c r="Q83" s="24">
        <f>('Monthly Data'!V82/31)/('Monthly Data'!$F82/100000)</f>
        <v>13.1476954266293</v>
      </c>
      <c r="R83" s="24">
        <f>('Monthly Data'!W82/28)/('Monthly Data'!$F82/100000)</f>
        <v>9.011090573012938</v>
      </c>
      <c r="S83" s="24">
        <f>('Monthly Data'!X82/28)/('Monthly Data'!$F82/100000)</f>
        <v>3.795880644309479</v>
      </c>
      <c r="T83" s="24">
        <f>('Monthly Data'!Y82/28)/('Monthly Data'!$F82/100000)</f>
        <v>0</v>
      </c>
      <c r="U83" s="24">
        <f>('Monthly Data'!Z82/28)/('Monthly Data'!$F82/100000)</f>
        <v>12.806971217322419</v>
      </c>
      <c r="V83" s="24">
        <f>('Monthly Data'!AA82/31)/('Monthly Data'!$F82/100000)</f>
        <v>8.824757021048239</v>
      </c>
      <c r="W83" s="24">
        <f>('Monthly Data'!AB82/31)/('Monthly Data'!$F82/100000)</f>
        <v>3.726671039294019</v>
      </c>
      <c r="X83" s="24">
        <f>('Monthly Data'!AC82/31)/('Monthly Data'!$F82/100000)</f>
        <v>0.17888020988611292</v>
      </c>
      <c r="Y83" s="24">
        <f>('Monthly Data'!AD82/31)/('Monthly Data'!$F82/100000)</f>
        <v>12.730308270228369</v>
      </c>
      <c r="Z83" s="24">
        <f>('Monthly Data'!AE82/30)/('Monthly Data'!$F82/100000)</f>
        <v>7.147258163894023</v>
      </c>
      <c r="AA83" s="24">
        <f>('Monthly Data'!AF82/30)/('Monthly Data'!$F82/100000)</f>
        <v>2.2797288971041283</v>
      </c>
      <c r="AB83" s="24">
        <f>('Monthly Data'!AG82/30)/('Monthly Data'!$F82/100000)</f>
        <v>0</v>
      </c>
      <c r="AC83" s="24">
        <f>('Monthly Data'!AH82/30)/('Monthly Data'!$F82/100000)</f>
        <v>9.426987060998151</v>
      </c>
      <c r="AD83" s="24">
        <f>('Monthly Data'!AI82/31)/('Monthly Data'!$F82/100000)</f>
        <v>7.870729234988968</v>
      </c>
      <c r="AE83" s="24">
        <f>('Monthly Data'!AJ82/31)/('Monthly Data'!$F82/100000)</f>
        <v>2.8322699898634545</v>
      </c>
      <c r="AF83" s="24">
        <f>('Monthly Data'!AK82/31)/('Monthly Data'!$F82/100000)</f>
        <v>0</v>
      </c>
      <c r="AG83" s="24">
        <f>('Monthly Data'!AL82/31)/('Monthly Data'!$F82/100000)</f>
        <v>10.702999224852423</v>
      </c>
      <c r="AH83" s="24">
        <f>('Monthly Data'!AM82/30)/('Monthly Data'!$F82/100000)</f>
        <v>8.22550831792976</v>
      </c>
      <c r="AI83" s="24">
        <f>('Monthly Data'!AN82/30)/('Monthly Data'!$F82/100000)</f>
        <v>3.203943314849045</v>
      </c>
      <c r="AJ83" s="24">
        <f>('Monthly Data'!AO82/30)/('Monthly Data'!$F82/100000)</f>
        <v>0</v>
      </c>
      <c r="AK83" s="24">
        <f>('Monthly Data'!AP82/30)/('Monthly Data'!$F82/100000)</f>
        <v>11.429451632778804</v>
      </c>
      <c r="AL83" s="24">
        <f>('Monthly Data'!AQ82/31)/('Monthly Data'!$F82/100000)</f>
        <v>8.70550354779083</v>
      </c>
      <c r="AM83" s="24">
        <f>('Monthly Data'!AR82/31)/('Monthly Data'!$F82/100000)</f>
        <v>1.6397352572893684</v>
      </c>
      <c r="AN83" s="24">
        <f>('Monthly Data'!AS82/31)/('Monthly Data'!$F82/100000)</f>
        <v>0</v>
      </c>
      <c r="AO83" s="24">
        <f>('Monthly Data'!AT82/31)/('Monthly Data'!$F82/100000)</f>
        <v>10.345238805080196</v>
      </c>
      <c r="AP83" s="24">
        <f>('Monthly Data'!AU82/31)/('Monthly Data'!$F82/100000)</f>
        <v>7.4831554469023915</v>
      </c>
      <c r="AQ83" s="24">
        <f>('Monthly Data'!AV82/31)/('Monthly Data'!$F82/100000)</f>
        <v>2.8322699898634545</v>
      </c>
      <c r="AR83" s="24">
        <f>('Monthly Data'!AW82/31)/('Monthly Data'!$F82/100000)</f>
        <v>0</v>
      </c>
      <c r="AS83" s="24">
        <f>('Monthly Data'!AX82/31)/('Monthly Data'!$F82/100000)</f>
        <v>10.315425436765846</v>
      </c>
      <c r="AT83" s="24">
        <f>('Monthly Data'!AY82/30)/('Monthly Data'!$F82/100000)</f>
        <v>7.116451016635859</v>
      </c>
      <c r="AU83" s="24">
        <f>('Monthly Data'!AZ82/30)/('Monthly Data'!$F82/100000)</f>
        <v>0.7701786814540973</v>
      </c>
      <c r="AV83" s="24">
        <f>('Monthly Data'!BA82/30)/('Monthly Data'!$F82/100000)</f>
        <v>0</v>
      </c>
      <c r="AW83" s="24">
        <f>('Monthly Data'!BB82/30)/('Monthly Data'!$F82/100000)</f>
        <v>7.886629698089957</v>
      </c>
      <c r="AX83" s="24">
        <f>('Monthly Data'!BC82/31)/('Monthly Data'!$F82/100000)</f>
        <v>9.927851648679267</v>
      </c>
      <c r="AY83" s="24">
        <f>('Monthly Data'!BD82/31)/('Monthly Data'!$F82/100000)</f>
        <v>1.0434678910023254</v>
      </c>
      <c r="AZ83" s="24">
        <f>('Monthly Data'!BE82/31)/('Monthly Data'!$F82/100000)</f>
        <v>0</v>
      </c>
      <c r="BA83" s="24">
        <f>('Monthly Data'!BF82/31)/('Monthly Data'!$F82/100000)</f>
        <v>10.971319539681593</v>
      </c>
    </row>
    <row r="84" spans="1:53" ht="15">
      <c r="A84" t="str">
        <f>'Monthly Data'!D83</f>
        <v>Milton Keynes UA</v>
      </c>
      <c r="B84" s="24">
        <f>('Monthly Data'!G83/31)/('Monthly Data'!$F83/100000)</f>
        <v>19.619704723443913</v>
      </c>
      <c r="C84" s="24">
        <f>('Monthly Data'!H83/31)/('Monthly Data'!$F83/100000)</f>
        <v>2.844857184899367</v>
      </c>
      <c r="D84" s="24">
        <f>('Monthly Data'!I83/31)/('Monthly Data'!$F83/100000)</f>
        <v>0.4741428641498945</v>
      </c>
      <c r="E84" s="24">
        <f>('Monthly Data'!J83/31)/('Monthly Data'!$F83/100000)</f>
        <v>22.93870477249317</v>
      </c>
      <c r="F84" s="24">
        <f>('Monthly Data'!K83/30)/('Monthly Data'!$F83/100000)</f>
        <v>16.556850819395166</v>
      </c>
      <c r="G84" s="24">
        <f>('Monthly Data'!L83/30)/('Monthly Data'!$F83/100000)</f>
        <v>2.6862645717181954</v>
      </c>
      <c r="H84" s="24">
        <f>('Monthly Data'!M83/30)/('Monthly Data'!$F83/100000)</f>
        <v>0.5068423720223011</v>
      </c>
      <c r="I84" s="24">
        <f>('Monthly Data'!N83/30)/('Monthly Data'!$F83/100000)</f>
        <v>19.749957763135665</v>
      </c>
      <c r="J84" s="24">
        <f>('Monthly Data'!O83/31)/('Monthly Data'!$F83/100000)</f>
        <v>17.167241633013422</v>
      </c>
      <c r="K84" s="24">
        <f>('Monthly Data'!P83/31)/('Monthly Data'!$F83/100000)</f>
        <v>3.678694635645733</v>
      </c>
      <c r="L84" s="24">
        <f>('Monthly Data'!Q83/31)/('Monthly Data'!$F83/100000)</f>
        <v>0.5068423720223011</v>
      </c>
      <c r="M84" s="24">
        <f>('Monthly Data'!R83/31)/('Monthly Data'!$F83/100000)</f>
        <v>21.352778640681457</v>
      </c>
      <c r="N84" s="24">
        <f>('Monthly Data'!S83/31)/('Monthly Data'!$F83/100000)</f>
        <v>13.99538936938999</v>
      </c>
      <c r="O84" s="24">
        <f>('Monthly Data'!T83/31)/('Monthly Data'!$F83/100000)</f>
        <v>2.828507430963164</v>
      </c>
      <c r="P84" s="24">
        <f>('Monthly Data'!U83/31)/('Monthly Data'!$F83/100000)</f>
        <v>0</v>
      </c>
      <c r="Q84" s="24">
        <f>('Monthly Data'!V83/31)/('Monthly Data'!$F83/100000)</f>
        <v>16.823896800353154</v>
      </c>
      <c r="R84" s="24">
        <f>('Monthly Data'!W83/28)/('Monthly Data'!$F83/100000)</f>
        <v>12.852074433422635</v>
      </c>
      <c r="S84" s="24">
        <f>('Monthly Data'!X83/28)/('Monthly Data'!$F83/100000)</f>
        <v>2.353196727246398</v>
      </c>
      <c r="T84" s="24">
        <f>('Monthly Data'!Y83/28)/('Monthly Data'!$F83/100000)</f>
        <v>0.01810151328651075</v>
      </c>
      <c r="U84" s="24">
        <f>('Monthly Data'!Z83/28)/('Monthly Data'!$F83/100000)</f>
        <v>15.223372673955542</v>
      </c>
      <c r="V84" s="24">
        <f>('Monthly Data'!AA83/31)/('Monthly Data'!$F83/100000)</f>
        <v>16.153556888968822</v>
      </c>
      <c r="W84" s="24">
        <f>('Monthly Data'!AB83/31)/('Monthly Data'!$F83/100000)</f>
        <v>4.1201379919232215</v>
      </c>
      <c r="X84" s="24">
        <f>('Monthly Data'!AC83/31)/('Monthly Data'!$F83/100000)</f>
        <v>0.06539901574481304</v>
      </c>
      <c r="Y84" s="24">
        <f>('Monthly Data'!AD83/31)/('Monthly Data'!$F83/100000)</f>
        <v>20.339093896636857</v>
      </c>
      <c r="Z84" s="24">
        <f>('Monthly Data'!AE83/30)/('Monthly Data'!$F83/100000)</f>
        <v>12.806217266430139</v>
      </c>
      <c r="AA84" s="24">
        <f>('Monthly Data'!AF83/30)/('Monthly Data'!$F83/100000)</f>
        <v>5.845582023990539</v>
      </c>
      <c r="AB84" s="24">
        <f>('Monthly Data'!AG83/30)/('Monthly Data'!$F83/100000)</f>
        <v>1.5881060990032099</v>
      </c>
      <c r="AC84" s="24">
        <f>('Monthly Data'!AH83/30)/('Monthly Data'!$F83/100000)</f>
        <v>20.239905389423885</v>
      </c>
      <c r="AD84" s="24">
        <f>('Monthly Data'!AI83/31)/('Monthly Data'!$F83/100000)</f>
        <v>15.10717263705181</v>
      </c>
      <c r="AE84" s="24">
        <f>('Monthly Data'!AJ83/31)/('Monthly Data'!$F83/100000)</f>
        <v>6.1638572339486295</v>
      </c>
      <c r="AF84" s="24">
        <f>('Monthly Data'!AK83/31)/('Monthly Data'!$F83/100000)</f>
        <v>3.5642463580923107</v>
      </c>
      <c r="AG84" s="24">
        <f>('Monthly Data'!AL83/31)/('Monthly Data'!$F83/100000)</f>
        <v>24.835276229092752</v>
      </c>
      <c r="AH84" s="24">
        <f>('Monthly Data'!AM83/30)/('Monthly Data'!$F83/100000)</f>
        <v>14.107112687954045</v>
      </c>
      <c r="AI84" s="24">
        <f>('Monthly Data'!AN83/30)/('Monthly Data'!$F83/100000)</f>
        <v>4.51089711099848</v>
      </c>
      <c r="AJ84" s="24">
        <f>('Monthly Data'!AO83/30)/('Monthly Data'!$F83/100000)</f>
        <v>1.8246325392802838</v>
      </c>
      <c r="AK84" s="24">
        <f>('Monthly Data'!AP83/30)/('Monthly Data'!$F83/100000)</f>
        <v>20.442642338232808</v>
      </c>
      <c r="AL84" s="24">
        <f>('Monthly Data'!AQ83/31)/('Monthly Data'!$F83/100000)</f>
        <v>18.09917760737701</v>
      </c>
      <c r="AM84" s="24">
        <f>('Monthly Data'!AR83/31)/('Monthly Data'!$F83/100000)</f>
        <v>3.5642463580923107</v>
      </c>
      <c r="AN84" s="24">
        <f>('Monthly Data'!AS83/31)/('Monthly Data'!$F83/100000)</f>
        <v>0.8174876968101629</v>
      </c>
      <c r="AO84" s="24">
        <f>('Monthly Data'!AT83/31)/('Monthly Data'!$F83/100000)</f>
        <v>22.480911662279482</v>
      </c>
      <c r="AP84" s="24">
        <f>('Monthly Data'!AU83/31)/('Monthly Data'!$F83/100000)</f>
        <v>20.911335284403968</v>
      </c>
      <c r="AQ84" s="24">
        <f>('Monthly Data'!AV83/31)/('Monthly Data'!$F83/100000)</f>
        <v>3.2045517714958387</v>
      </c>
      <c r="AR84" s="24">
        <f>('Monthly Data'!AW83/31)/('Monthly Data'!$F83/100000)</f>
        <v>1.6349753936203257</v>
      </c>
      <c r="AS84" s="24">
        <f>('Monthly Data'!AX83/31)/('Monthly Data'!$F83/100000)</f>
        <v>25.75086244952013</v>
      </c>
      <c r="AT84" s="24">
        <f>('Monthly Data'!AY83/30)/('Monthly Data'!$F83/100000)</f>
        <v>19.547220814326746</v>
      </c>
      <c r="AU84" s="24">
        <f>('Monthly Data'!AZ83/30)/('Monthly Data'!$F83/100000)</f>
        <v>3.362054401081264</v>
      </c>
      <c r="AV84" s="24">
        <f>('Monthly Data'!BA83/30)/('Monthly Data'!$F83/100000)</f>
        <v>1.9935799966210506</v>
      </c>
      <c r="AW84" s="24">
        <f>('Monthly Data'!BB83/30)/('Monthly Data'!$F83/100000)</f>
        <v>24.902855212029056</v>
      </c>
      <c r="AX84" s="24">
        <f>('Monthly Data'!BC83/31)/('Monthly Data'!$F83/100000)</f>
        <v>20.502591435998887</v>
      </c>
      <c r="AY84" s="24">
        <f>('Monthly Data'!BD83/31)/('Monthly Data'!$F83/100000)</f>
        <v>2.9266059545803835</v>
      </c>
      <c r="AZ84" s="24">
        <f>('Monthly Data'!BE83/31)/('Monthly Data'!$F83/100000)</f>
        <v>1.0136847440446022</v>
      </c>
      <c r="BA84" s="24">
        <f>('Monthly Data'!BF83/31)/('Monthly Data'!$F83/100000)</f>
        <v>24.442882134623872</v>
      </c>
    </row>
    <row r="85" spans="1:53" ht="15">
      <c r="A85" t="str">
        <f>'Monthly Data'!D84</f>
        <v>Newcastle Upon Tyne</v>
      </c>
      <c r="B85" s="24">
        <f>('Monthly Data'!G84/31)/('Monthly Data'!$F84/100000)</f>
        <v>4.0693130676152744</v>
      </c>
      <c r="C85" s="24">
        <f>('Monthly Data'!H84/31)/('Monthly Data'!$F84/100000)</f>
        <v>0.28296547821165813</v>
      </c>
      <c r="D85" s="24">
        <f>('Monthly Data'!I84/31)/('Monthly Data'!$F84/100000)</f>
        <v>0</v>
      </c>
      <c r="E85" s="24">
        <f>('Monthly Data'!J84/31)/('Monthly Data'!$F84/100000)</f>
        <v>4.352278545826933</v>
      </c>
      <c r="F85" s="24">
        <f>('Monthly Data'!K84/30)/('Monthly Data'!$F84/100000)</f>
        <v>7.630186577554998</v>
      </c>
      <c r="G85" s="24">
        <f>('Monthly Data'!L84/30)/('Monthly Data'!$F84/100000)</f>
        <v>0.0556947925368978</v>
      </c>
      <c r="H85" s="24">
        <f>('Monthly Data'!M84/30)/('Monthly Data'!$F84/100000)</f>
        <v>0</v>
      </c>
      <c r="I85" s="24">
        <f>('Monthly Data'!N84/30)/('Monthly Data'!$F84/100000)</f>
        <v>7.685881370091895</v>
      </c>
      <c r="J85" s="24">
        <f>('Monthly Data'!O84/31)/('Monthly Data'!$F84/100000)</f>
        <v>3.0587220740022096</v>
      </c>
      <c r="K85" s="24">
        <f>('Monthly Data'!P84/31)/('Monthly Data'!$F84/100000)</f>
        <v>0.08084727948904519</v>
      </c>
      <c r="L85" s="24">
        <f>('Monthly Data'!Q84/31)/('Monthly Data'!$F84/100000)</f>
        <v>0</v>
      </c>
      <c r="M85" s="24">
        <f>('Monthly Data'!R84/31)/('Monthly Data'!$F84/100000)</f>
        <v>3.139569353491255</v>
      </c>
      <c r="N85" s="24">
        <f>('Monthly Data'!S84/31)/('Monthly Data'!$F84/100000)</f>
        <v>3.5977039372625113</v>
      </c>
      <c r="O85" s="24">
        <f>('Monthly Data'!T84/31)/('Monthly Data'!$F84/100000)</f>
        <v>0.49855822351577866</v>
      </c>
      <c r="P85" s="24">
        <f>('Monthly Data'!U84/31)/('Monthly Data'!$F84/100000)</f>
        <v>0.18864365214110543</v>
      </c>
      <c r="Q85" s="24">
        <f>('Monthly Data'!V84/31)/('Monthly Data'!$F84/100000)</f>
        <v>4.284905812919395</v>
      </c>
      <c r="R85" s="24">
        <f>('Monthly Data'!W84/28)/('Monthly Data'!$F84/100000)</f>
        <v>4.042845208258742</v>
      </c>
      <c r="S85" s="24">
        <f>('Monthly Data'!X84/28)/('Monthly Data'!$F84/100000)</f>
        <v>0.9249313760591956</v>
      </c>
      <c r="T85" s="24">
        <f>('Monthly Data'!Y84/28)/('Monthly Data'!$F84/100000)</f>
        <v>0</v>
      </c>
      <c r="U85" s="24">
        <f>('Monthly Data'!Z84/28)/('Monthly Data'!$F84/100000)</f>
        <v>4.967776584317937</v>
      </c>
      <c r="V85" s="24">
        <f>('Monthly Data'!AA84/31)/('Monthly Data'!$F84/100000)</f>
        <v>4.999056781739294</v>
      </c>
      <c r="W85" s="24">
        <f>('Monthly Data'!AB84/31)/('Monthly Data'!$F84/100000)</f>
        <v>0.9027946209610046</v>
      </c>
      <c r="X85" s="24">
        <f>('Monthly Data'!AC84/31)/('Monthly Data'!$F84/100000)</f>
        <v>0</v>
      </c>
      <c r="Y85" s="24">
        <f>('Monthly Data'!AD84/31)/('Monthly Data'!$F84/100000)</f>
        <v>5.901851402700299</v>
      </c>
      <c r="Z85" s="24">
        <f>('Monthly Data'!AE84/30)/('Monthly Data'!$F84/100000)</f>
        <v>6.780840991367307</v>
      </c>
      <c r="AA85" s="24">
        <f>('Monthly Data'!AF84/30)/('Monthly Data'!$F84/100000)</f>
        <v>1.1278195488721805</v>
      </c>
      <c r="AB85" s="24">
        <f>('Monthly Data'!AG84/30)/('Monthly Data'!$F84/100000)</f>
        <v>0</v>
      </c>
      <c r="AC85" s="24">
        <f>('Monthly Data'!AH84/30)/('Monthly Data'!$F84/100000)</f>
        <v>7.908660540239487</v>
      </c>
      <c r="AD85" s="24">
        <f>('Monthly Data'!AI84/31)/('Monthly Data'!$F84/100000)</f>
        <v>8.03082976257849</v>
      </c>
      <c r="AE85" s="24">
        <f>('Monthly Data'!AJ84/31)/('Monthly Data'!$F84/100000)</f>
        <v>1.1318619128466325</v>
      </c>
      <c r="AF85" s="24">
        <f>('Monthly Data'!AK84/31)/('Monthly Data'!$F84/100000)</f>
        <v>0</v>
      </c>
      <c r="AG85" s="24">
        <f>('Monthly Data'!AL84/31)/('Monthly Data'!$F84/100000)</f>
        <v>9.16269167542512</v>
      </c>
      <c r="AH85" s="24">
        <f>('Monthly Data'!AM84/30)/('Monthly Data'!$F84/100000)</f>
        <v>5.847953216374269</v>
      </c>
      <c r="AI85" s="24">
        <f>('Monthly Data'!AN84/30)/('Monthly Data'!$F84/100000)</f>
        <v>0.278473962684489</v>
      </c>
      <c r="AJ85" s="24">
        <f>('Monthly Data'!AO84/30)/('Monthly Data'!$F84/100000)</f>
        <v>0</v>
      </c>
      <c r="AK85" s="24">
        <f>('Monthly Data'!AP84/30)/('Monthly Data'!$F84/100000)</f>
        <v>6.126427179058758</v>
      </c>
      <c r="AL85" s="24">
        <f>('Monthly Data'!AQ84/31)/('Monthly Data'!$F84/100000)</f>
        <v>4.689142210364621</v>
      </c>
      <c r="AM85" s="24">
        <f>('Monthly Data'!AR84/31)/('Monthly Data'!$F84/100000)</f>
        <v>0</v>
      </c>
      <c r="AN85" s="24">
        <f>('Monthly Data'!AS84/31)/('Monthly Data'!$F84/100000)</f>
        <v>0</v>
      </c>
      <c r="AO85" s="24">
        <f>('Monthly Data'!AT84/31)/('Monthly Data'!$F84/100000)</f>
        <v>4.689142210364621</v>
      </c>
      <c r="AP85" s="24">
        <f>('Monthly Data'!AU84/31)/('Monthly Data'!$F84/100000)</f>
        <v>5.982698682189344</v>
      </c>
      <c r="AQ85" s="24">
        <f>('Monthly Data'!AV84/31)/('Monthly Data'!$F84/100000)</f>
        <v>0.1212709192335678</v>
      </c>
      <c r="AR85" s="24">
        <f>('Monthly Data'!AW84/31)/('Monthly Data'!$F84/100000)</f>
        <v>0</v>
      </c>
      <c r="AS85" s="24">
        <f>('Monthly Data'!AX84/31)/('Monthly Data'!$F84/100000)</f>
        <v>6.103969601422912</v>
      </c>
      <c r="AT85" s="24">
        <f>('Monthly Data'!AY84/30)/('Monthly Data'!$F84/100000)</f>
        <v>4.455583402951824</v>
      </c>
      <c r="AU85" s="24">
        <f>('Monthly Data'!AZ84/30)/('Monthly Data'!$F84/100000)</f>
        <v>0</v>
      </c>
      <c r="AV85" s="24">
        <f>('Monthly Data'!BA84/30)/('Monthly Data'!$F84/100000)</f>
        <v>0</v>
      </c>
      <c r="AW85" s="24">
        <f>('Monthly Data'!BB84/30)/('Monthly Data'!$F84/100000)</f>
        <v>4.455583402951824</v>
      </c>
      <c r="AX85" s="24">
        <f>('Monthly Data'!BC84/31)/('Monthly Data'!$F84/100000)</f>
        <v>5.591936831325626</v>
      </c>
      <c r="AY85" s="24">
        <f>('Monthly Data'!BD84/31)/('Monthly Data'!$F84/100000)</f>
        <v>0.5120327700972862</v>
      </c>
      <c r="AZ85" s="24">
        <f>('Monthly Data'!BE84/31)/('Monthly Data'!$F84/100000)</f>
        <v>0</v>
      </c>
      <c r="BA85" s="24">
        <f>('Monthly Data'!BF84/31)/('Monthly Data'!$F84/100000)</f>
        <v>6.103969601422912</v>
      </c>
    </row>
    <row r="86" spans="1:53" ht="15">
      <c r="A86" t="str">
        <f>'Monthly Data'!D85</f>
        <v>Newham</v>
      </c>
      <c r="B86" s="24">
        <f>('Monthly Data'!G85/31)/('Monthly Data'!$F85/100000)</f>
        <v>4.038568327527891</v>
      </c>
      <c r="C86" s="24">
        <f>('Monthly Data'!H85/31)/('Monthly Data'!$F85/100000)</f>
        <v>0.7950931394820536</v>
      </c>
      <c r="D86" s="24">
        <f>('Monthly Data'!I85/31)/('Monthly Data'!$F85/100000)</f>
        <v>0</v>
      </c>
      <c r="E86" s="24">
        <f>('Monthly Data'!J85/31)/('Monthly Data'!$F85/100000)</f>
        <v>4.833661467009945</v>
      </c>
      <c r="F86" s="24">
        <f>('Monthly Data'!K85/30)/('Monthly Data'!$F85/100000)</f>
        <v>4.616588419405321</v>
      </c>
      <c r="G86" s="24">
        <f>('Monthly Data'!L85/30)/('Monthly Data'!$F85/100000)</f>
        <v>0.430359937402191</v>
      </c>
      <c r="H86" s="24">
        <f>('Monthly Data'!M85/30)/('Monthly Data'!$F85/100000)</f>
        <v>0</v>
      </c>
      <c r="I86" s="24">
        <f>('Monthly Data'!N85/30)/('Monthly Data'!$F85/100000)</f>
        <v>5.046948356807512</v>
      </c>
      <c r="J86" s="24">
        <f>('Monthly Data'!O85/31)/('Monthly Data'!$F85/100000)</f>
        <v>2.044525215810995</v>
      </c>
      <c r="K86" s="24">
        <f>('Monthly Data'!P85/31)/('Monthly Data'!$F85/100000)</f>
        <v>0.7319905093644302</v>
      </c>
      <c r="L86" s="24">
        <f>('Monthly Data'!Q85/31)/('Monthly Data'!$F85/100000)</f>
        <v>0</v>
      </c>
      <c r="M86" s="24">
        <f>('Monthly Data'!R85/31)/('Monthly Data'!$F85/100000)</f>
        <v>2.7765157251754253</v>
      </c>
      <c r="N86" s="24">
        <f>('Monthly Data'!S85/31)/('Monthly Data'!$F85/100000)</f>
        <v>2.7007925690342773</v>
      </c>
      <c r="O86" s="24">
        <f>('Monthly Data'!T85/31)/('Monthly Data'!$F85/100000)</f>
        <v>0.4290978847998384</v>
      </c>
      <c r="P86" s="24">
        <f>('Monthly Data'!U85/31)/('Monthly Data'!$F85/100000)</f>
        <v>0</v>
      </c>
      <c r="Q86" s="24">
        <f>('Monthly Data'!V85/31)/('Monthly Data'!$F85/100000)</f>
        <v>3.1298904538341157</v>
      </c>
      <c r="R86" s="24">
        <f>('Monthly Data'!W85/28)/('Monthly Data'!$F85/100000)</f>
        <v>2.0679633355689693</v>
      </c>
      <c r="S86" s="24">
        <f>('Monthly Data'!X85/28)/('Monthly Data'!$F85/100000)</f>
        <v>1.8164542812430138</v>
      </c>
      <c r="T86" s="24">
        <f>('Monthly Data'!Y85/28)/('Monthly Data'!$F85/100000)</f>
        <v>0</v>
      </c>
      <c r="U86" s="24">
        <f>('Monthly Data'!Z85/28)/('Monthly Data'!$F85/100000)</f>
        <v>3.884417616811983</v>
      </c>
      <c r="V86" s="24">
        <f>('Monthly Data'!AA85/31)/('Monthly Data'!$F85/100000)</f>
        <v>1.968802059669847</v>
      </c>
      <c r="W86" s="24">
        <f>('Monthly Data'!AB85/31)/('Monthly Data'!$F85/100000)</f>
        <v>1.2368115503054167</v>
      </c>
      <c r="X86" s="24">
        <f>('Monthly Data'!AC85/31)/('Monthly Data'!$F85/100000)</f>
        <v>0</v>
      </c>
      <c r="Y86" s="24">
        <f>('Monthly Data'!AD85/31)/('Monthly Data'!$F85/100000)</f>
        <v>3.2056136099752637</v>
      </c>
      <c r="Z86" s="24">
        <f>('Monthly Data'!AE85/30)/('Monthly Data'!$F85/100000)</f>
        <v>1.4345331246739697</v>
      </c>
      <c r="AA86" s="24">
        <f>('Monthly Data'!AF85/30)/('Monthly Data'!$F85/100000)</f>
        <v>1.486697965571205</v>
      </c>
      <c r="AB86" s="24">
        <f>('Monthly Data'!AG85/30)/('Monthly Data'!$F85/100000)</f>
        <v>0</v>
      </c>
      <c r="AC86" s="24">
        <f>('Monthly Data'!AH85/30)/('Monthly Data'!$F85/100000)</f>
        <v>2.9212310902451746</v>
      </c>
      <c r="AD86" s="24">
        <f>('Monthly Data'!AI85/31)/('Monthly Data'!$F85/100000)</f>
        <v>1.6406683830582058</v>
      </c>
      <c r="AE86" s="24">
        <f>('Monthly Data'!AJ85/31)/('Monthly Data'!$F85/100000)</f>
        <v>1.6406683830582058</v>
      </c>
      <c r="AF86" s="24">
        <f>('Monthly Data'!AK85/31)/('Monthly Data'!$F85/100000)</f>
        <v>0</v>
      </c>
      <c r="AG86" s="24">
        <f>('Monthly Data'!AL85/31)/('Monthly Data'!$F85/100000)</f>
        <v>3.2813367661164117</v>
      </c>
      <c r="AH86" s="24">
        <f>('Monthly Data'!AM85/30)/('Monthly Data'!$F85/100000)</f>
        <v>1.7083985393844547</v>
      </c>
      <c r="AI86" s="24">
        <f>('Monthly Data'!AN85/30)/('Monthly Data'!$F85/100000)</f>
        <v>1.1997913406364111</v>
      </c>
      <c r="AJ86" s="24">
        <f>('Monthly Data'!AO85/30)/('Monthly Data'!$F85/100000)</f>
        <v>0</v>
      </c>
      <c r="AK86" s="24">
        <f>('Monthly Data'!AP85/30)/('Monthly Data'!$F85/100000)</f>
        <v>2.908189880020866</v>
      </c>
      <c r="AL86" s="24">
        <f>('Monthly Data'!AQ85/31)/('Monthly Data'!$F85/100000)</f>
        <v>2.448382048563784</v>
      </c>
      <c r="AM86" s="24">
        <f>('Monthly Data'!AR85/31)/('Monthly Data'!$F85/100000)</f>
        <v>1.148467868140744</v>
      </c>
      <c r="AN86" s="24">
        <f>('Monthly Data'!AS85/31)/('Monthly Data'!$F85/100000)</f>
        <v>0.39123630672926446</v>
      </c>
      <c r="AO86" s="24">
        <f>('Monthly Data'!AT85/31)/('Monthly Data'!$F85/100000)</f>
        <v>3.9880862234337924</v>
      </c>
      <c r="AP86" s="24">
        <f>('Monthly Data'!AU85/31)/('Monthly Data'!$F85/100000)</f>
        <v>3.748296228986824</v>
      </c>
      <c r="AQ86" s="24">
        <f>('Monthly Data'!AV85/31)/('Monthly Data'!$F85/100000)</f>
        <v>1.0979857640466455</v>
      </c>
      <c r="AR86" s="24">
        <f>('Monthly Data'!AW85/31)/('Monthly Data'!$F85/100000)</f>
        <v>0.39123630672926446</v>
      </c>
      <c r="AS86" s="24">
        <f>('Monthly Data'!AX85/31)/('Monthly Data'!$F85/100000)</f>
        <v>5.237518299762734</v>
      </c>
      <c r="AT86" s="24">
        <f>('Monthly Data'!AY85/30)/('Monthly Data'!$F85/100000)</f>
        <v>1.8518518518518519</v>
      </c>
      <c r="AU86" s="24">
        <f>('Monthly Data'!AZ85/30)/('Monthly Data'!$F85/100000)</f>
        <v>1.6562336984872197</v>
      </c>
      <c r="AV86" s="24">
        <f>('Monthly Data'!BA85/30)/('Monthly Data'!$F85/100000)</f>
        <v>0.39123630672926446</v>
      </c>
      <c r="AW86" s="24">
        <f>('Monthly Data'!BB85/30)/('Monthly Data'!$F85/100000)</f>
        <v>3.899321857068336</v>
      </c>
      <c r="AX86" s="24">
        <f>('Monthly Data'!BC85/31)/('Monthly Data'!$F85/100000)</f>
        <v>2.561966782775506</v>
      </c>
      <c r="AY86" s="24">
        <f>('Monthly Data'!BD85/31)/('Monthly Data'!$F85/100000)</f>
        <v>1.3882578625877127</v>
      </c>
      <c r="AZ86" s="24">
        <f>('Monthly Data'!BE85/31)/('Monthly Data'!$F85/100000)</f>
        <v>0.06310263011762329</v>
      </c>
      <c r="BA86" s="24">
        <f>('Monthly Data'!BF85/31)/('Monthly Data'!$F85/100000)</f>
        <v>4.013327275480842</v>
      </c>
    </row>
    <row r="87" spans="1:53" ht="15">
      <c r="A87" t="str">
        <f>'Monthly Data'!D86</f>
        <v>Norfolk</v>
      </c>
      <c r="B87" s="24">
        <f>('Monthly Data'!G86/31)/('Monthly Data'!$F86/100000)</f>
        <v>5.536831969186326</v>
      </c>
      <c r="C87" s="24">
        <f>('Monthly Data'!H86/31)/('Monthly Data'!$F86/100000)</f>
        <v>3.4594054815528095</v>
      </c>
      <c r="D87" s="24">
        <f>('Monthly Data'!I86/31)/('Monthly Data'!$F86/100000)</f>
        <v>0</v>
      </c>
      <c r="E87" s="24">
        <f>('Monthly Data'!J86/31)/('Monthly Data'!$F86/100000)</f>
        <v>8.996237450739136</v>
      </c>
      <c r="F87" s="24">
        <f>('Monthly Data'!K86/30)/('Monthly Data'!$F86/100000)</f>
        <v>6.978993919292427</v>
      </c>
      <c r="G87" s="24">
        <f>('Monthly Data'!L86/30)/('Monthly Data'!$F86/100000)</f>
        <v>2.842270130827345</v>
      </c>
      <c r="H87" s="24">
        <f>('Monthly Data'!M86/30)/('Monthly Data'!$F86/100000)</f>
        <v>0.08752533628155519</v>
      </c>
      <c r="I87" s="24">
        <f>('Monthly Data'!N86/30)/('Monthly Data'!$F86/100000)</f>
        <v>9.908789386401327</v>
      </c>
      <c r="J87" s="24">
        <f>('Monthly Data'!O86/31)/('Monthly Data'!$F86/100000)</f>
        <v>5.732983826387775</v>
      </c>
      <c r="K87" s="24">
        <f>('Monthly Data'!P86/31)/('Monthly Data'!$F86/100000)</f>
        <v>3.026979796358708</v>
      </c>
      <c r="L87" s="24">
        <f>('Monthly Data'!Q86/31)/('Monthly Data'!$F86/100000)</f>
        <v>0.17386187342855614</v>
      </c>
      <c r="M87" s="24">
        <f>('Monthly Data'!R86/31)/('Monthly Data'!$F86/100000)</f>
        <v>8.933825496175038</v>
      </c>
      <c r="N87" s="24">
        <f>('Monthly Data'!S86/31)/('Monthly Data'!$F86/100000)</f>
        <v>7.5875104762923735</v>
      </c>
      <c r="O87" s="24">
        <f>('Monthly Data'!T86/31)/('Monthly Data'!$F86/100000)</f>
        <v>3.53964942313522</v>
      </c>
      <c r="P87" s="24">
        <f>('Monthly Data'!U86/31)/('Monthly Data'!$F86/100000)</f>
        <v>0.16048788316482107</v>
      </c>
      <c r="Q87" s="24">
        <f>('Monthly Data'!V86/31)/('Monthly Data'!$F86/100000)</f>
        <v>11.287647782592414</v>
      </c>
      <c r="R87" s="24">
        <f>('Monthly Data'!W86/28)/('Monthly Data'!$F86/100000)</f>
        <v>5.310747848061282</v>
      </c>
      <c r="S87" s="24">
        <f>('Monthly Data'!X86/28)/('Monthly Data'!$F86/100000)</f>
        <v>4.5161099265576885</v>
      </c>
      <c r="T87" s="24">
        <f>('Monthly Data'!Y86/28)/('Monthly Data'!$F86/100000)</f>
        <v>0.19742557055989893</v>
      </c>
      <c r="U87" s="24">
        <f>('Monthly Data'!Z86/28)/('Monthly Data'!$F86/100000)</f>
        <v>10.024283345178869</v>
      </c>
      <c r="V87" s="24">
        <f>('Monthly Data'!AA86/31)/('Monthly Data'!$F86/100000)</f>
        <v>7.10604682679791</v>
      </c>
      <c r="W87" s="24">
        <f>('Monthly Data'!AB86/31)/('Monthly Data'!$F86/100000)</f>
        <v>4.03002906613884</v>
      </c>
      <c r="X87" s="24">
        <f>('Monthly Data'!AC86/31)/('Monthly Data'!$F86/100000)</f>
        <v>0.23181583123807487</v>
      </c>
      <c r="Y87" s="24">
        <f>('Monthly Data'!AD86/31)/('Monthly Data'!$F86/100000)</f>
        <v>11.367891724174827</v>
      </c>
      <c r="Z87" s="24">
        <f>('Monthly Data'!AE86/30)/('Monthly Data'!$F86/100000)</f>
        <v>5.804311774461028</v>
      </c>
      <c r="AA87" s="24">
        <f>('Monthly Data'!AF86/30)/('Monthly Data'!$F86/100000)</f>
        <v>5.375898286346048</v>
      </c>
      <c r="AB87" s="24">
        <f>('Monthly Data'!AG86/30)/('Monthly Data'!$F86/100000)</f>
        <v>0.2856089920766538</v>
      </c>
      <c r="AC87" s="24">
        <f>('Monthly Data'!AH86/30)/('Monthly Data'!$F86/100000)</f>
        <v>11.465819052883731</v>
      </c>
      <c r="AD87" s="24">
        <f>('Monthly Data'!AI86/31)/('Monthly Data'!$F86/100000)</f>
        <v>5.514541985413435</v>
      </c>
      <c r="AE87" s="24">
        <f>('Monthly Data'!AJ86/31)/('Monthly Data'!$F86/100000)</f>
        <v>5.42092405356729</v>
      </c>
      <c r="AF87" s="24">
        <f>('Monthly Data'!AK86/31)/('Monthly Data'!$F86/100000)</f>
        <v>0.06241195456409708</v>
      </c>
      <c r="AG87" s="24">
        <f>('Monthly Data'!AL86/31)/('Monthly Data'!$F86/100000)</f>
        <v>10.99787799354482</v>
      </c>
      <c r="AH87" s="24">
        <f>('Monthly Data'!AM86/30)/('Monthly Data'!$F86/100000)</f>
        <v>5.868804127510596</v>
      </c>
      <c r="AI87" s="24">
        <f>('Monthly Data'!AN86/30)/('Monthly Data'!$F86/100000)</f>
        <v>5.532522572323567</v>
      </c>
      <c r="AJ87" s="24">
        <f>('Monthly Data'!AO86/30)/('Monthly Data'!$F86/100000)</f>
        <v>0.21190344573429154</v>
      </c>
      <c r="AK87" s="24">
        <f>('Monthly Data'!AP86/30)/('Monthly Data'!$F86/100000)</f>
        <v>11.613230145568455</v>
      </c>
      <c r="AL87" s="24">
        <f>('Monthly Data'!AQ86/31)/('Monthly Data'!$F86/100000)</f>
        <v>5.889013712798016</v>
      </c>
      <c r="AM87" s="24">
        <f>('Monthly Data'!AR86/31)/('Monthly Data'!$F86/100000)</f>
        <v>5.082116300219334</v>
      </c>
      <c r="AN87" s="24">
        <f>('Monthly Data'!AS86/31)/('Monthly Data'!$F86/100000)</f>
        <v>0.23181583123807487</v>
      </c>
      <c r="AO87" s="24">
        <f>('Monthly Data'!AT86/31)/('Monthly Data'!$F86/100000)</f>
        <v>11.202945844255426</v>
      </c>
      <c r="AP87" s="24">
        <f>('Monthly Data'!AU86/31)/('Monthly Data'!$F86/100000)</f>
        <v>6.299149414219226</v>
      </c>
      <c r="AQ87" s="24">
        <f>('Monthly Data'!AV86/31)/('Monthly Data'!$F86/100000)</f>
        <v>3.7045953030546195</v>
      </c>
      <c r="AR87" s="24">
        <f>('Monthly Data'!AW86/31)/('Monthly Data'!$F86/100000)</f>
        <v>0.044579967545783625</v>
      </c>
      <c r="AS87" s="24">
        <f>('Monthly Data'!AX86/31)/('Monthly Data'!$F86/100000)</f>
        <v>10.04832468481963</v>
      </c>
      <c r="AT87" s="24">
        <f>('Monthly Data'!AY86/30)/('Monthly Data'!$F86/100000)</f>
        <v>6.509121061359868</v>
      </c>
      <c r="AU87" s="24">
        <f>('Monthly Data'!AZ86/30)/('Monthly Data'!$F86/100000)</f>
        <v>4.680302192740004</v>
      </c>
      <c r="AV87" s="24">
        <f>('Monthly Data'!BA86/30)/('Monthly Data'!$F86/100000)</f>
        <v>0.004606596646397641</v>
      </c>
      <c r="AW87" s="24">
        <f>('Monthly Data'!BB86/30)/('Monthly Data'!$F86/100000)</f>
        <v>11.194029850746269</v>
      </c>
      <c r="AX87" s="24">
        <f>('Monthly Data'!BC86/31)/('Monthly Data'!$F86/100000)</f>
        <v>7.230870735926104</v>
      </c>
      <c r="AY87" s="24">
        <f>('Monthly Data'!BD86/31)/('Monthly Data'!$F86/100000)</f>
        <v>6.874230995559835</v>
      </c>
      <c r="AZ87" s="24">
        <f>('Monthly Data'!BE86/31)/('Monthly Data'!$F86/100000)</f>
        <v>0.12482390912819416</v>
      </c>
      <c r="BA87" s="24">
        <f>('Monthly Data'!BF86/31)/('Monthly Data'!$F86/100000)</f>
        <v>14.229925640614134</v>
      </c>
    </row>
    <row r="88" spans="1:53" ht="15">
      <c r="A88" t="str">
        <f>'Monthly Data'!D87</f>
        <v>North East Lincolnshire UA</v>
      </c>
      <c r="B88" s="24">
        <f>('Monthly Data'!G87/31)/('Monthly Data'!$F87/100000)</f>
        <v>4.054856788656731</v>
      </c>
      <c r="C88" s="24">
        <f>('Monthly Data'!H87/31)/('Monthly Data'!$F87/100000)</f>
        <v>2.6085384436581522</v>
      </c>
      <c r="D88" s="24">
        <f>('Monthly Data'!I87/31)/('Monthly Data'!$F87/100000)</f>
        <v>0.3874066995531909</v>
      </c>
      <c r="E88" s="24">
        <f>('Monthly Data'!J87/31)/('Monthly Data'!$F87/100000)</f>
        <v>7.050801931868075</v>
      </c>
      <c r="F88" s="24">
        <f>('Monthly Data'!K87/30)/('Monthly Data'!$F87/100000)</f>
        <v>7.205764611689351</v>
      </c>
      <c r="G88" s="24">
        <f>('Monthly Data'!L87/30)/('Monthly Data'!$F87/100000)</f>
        <v>2.268481451828129</v>
      </c>
      <c r="H88" s="24">
        <f>('Monthly Data'!M87/30)/('Monthly Data'!$F87/100000)</f>
        <v>0.24019215372297836</v>
      </c>
      <c r="I88" s="24">
        <f>('Monthly Data'!N87/30)/('Monthly Data'!$F87/100000)</f>
        <v>9.714438217240458</v>
      </c>
      <c r="J88" s="24">
        <f>('Monthly Data'!O87/31)/('Monthly Data'!$F87/100000)</f>
        <v>4.597226168031199</v>
      </c>
      <c r="K88" s="24">
        <f>('Monthly Data'!P87/31)/('Monthly Data'!$F87/100000)</f>
        <v>1.678762364730494</v>
      </c>
      <c r="L88" s="24">
        <f>('Monthly Data'!Q87/31)/('Monthly Data'!$F87/100000)</f>
        <v>0.28409824633900665</v>
      </c>
      <c r="M88" s="24">
        <f>('Monthly Data'!R87/31)/('Monthly Data'!$F87/100000)</f>
        <v>6.5600867791007</v>
      </c>
      <c r="N88" s="24">
        <f>('Monthly Data'!S87/31)/('Monthly Data'!$F87/100000)</f>
        <v>7.257418838296443</v>
      </c>
      <c r="O88" s="24">
        <f>('Monthly Data'!T87/31)/('Monthly Data'!$F87/100000)</f>
        <v>1.2138743252666648</v>
      </c>
      <c r="P88" s="24">
        <f>('Monthly Data'!U87/31)/('Monthly Data'!$F87/100000)</f>
        <v>0.49071515276737515</v>
      </c>
      <c r="Q88" s="24">
        <f>('Monthly Data'!V87/31)/('Monthly Data'!$F87/100000)</f>
        <v>8.962008316330483</v>
      </c>
      <c r="R88" s="24">
        <f>('Monthly Data'!W87/28)/('Monthly Data'!$F87/100000)</f>
        <v>8.406725380304243</v>
      </c>
      <c r="S88" s="24">
        <f>('Monthly Data'!X87/28)/('Monthly Data'!$F87/100000)</f>
        <v>0.7720462083952876</v>
      </c>
      <c r="T88" s="24">
        <f>('Monthly Data'!Y87/28)/('Monthly Data'!$F87/100000)</f>
        <v>0.31453734416104306</v>
      </c>
      <c r="U88" s="24">
        <f>('Monthly Data'!Z87/28)/('Monthly Data'!$F87/100000)</f>
        <v>9.493308932860574</v>
      </c>
      <c r="V88" s="24">
        <f>('Monthly Data'!AA87/31)/('Monthly Data'!$F87/100000)</f>
        <v>3.899894108835455</v>
      </c>
      <c r="W88" s="24">
        <f>('Monthly Data'!AB87/31)/('Monthly Data'!$F87/100000)</f>
        <v>1.291355665177303</v>
      </c>
      <c r="X88" s="24">
        <f>('Monthly Data'!AC87/31)/('Monthly Data'!$F87/100000)</f>
        <v>1.0072574188382963</v>
      </c>
      <c r="Y88" s="24">
        <f>('Monthly Data'!AD87/31)/('Monthly Data'!$F87/100000)</f>
        <v>6.1985071928510544</v>
      </c>
      <c r="Z88" s="24">
        <f>('Monthly Data'!AE87/30)/('Monthly Data'!$F87/100000)</f>
        <v>7.17907659460902</v>
      </c>
      <c r="AA88" s="24">
        <f>('Monthly Data'!AF87/30)/('Monthly Data'!$F87/100000)</f>
        <v>1.0408326661329064</v>
      </c>
      <c r="AB88" s="24">
        <f>('Monthly Data'!AG87/30)/('Monthly Data'!$F87/100000)</f>
        <v>0.4803843074459567</v>
      </c>
      <c r="AC88" s="24">
        <f>('Monthly Data'!AH87/30)/('Monthly Data'!$F87/100000)</f>
        <v>8.700293568187883</v>
      </c>
      <c r="AD88" s="24">
        <f>('Monthly Data'!AI87/31)/('Monthly Data'!$F87/100000)</f>
        <v>8.677910069991476</v>
      </c>
      <c r="AE88" s="24">
        <f>('Monthly Data'!AJ87/31)/('Monthly Data'!$F87/100000)</f>
        <v>1.5237996849092177</v>
      </c>
      <c r="AF88" s="24">
        <f>('Monthly Data'!AK87/31)/('Monthly Data'!$F87/100000)</f>
        <v>1.0330845321418425</v>
      </c>
      <c r="AG88" s="24">
        <f>('Monthly Data'!AL87/31)/('Monthly Data'!$F87/100000)</f>
        <v>11.234794287042536</v>
      </c>
      <c r="AH88" s="24">
        <f>('Monthly Data'!AM87/30)/('Monthly Data'!$F87/100000)</f>
        <v>5.070723245262876</v>
      </c>
      <c r="AI88" s="24">
        <f>('Monthly Data'!AN87/30)/('Monthly Data'!$F87/100000)</f>
        <v>2.1083533493461433</v>
      </c>
      <c r="AJ88" s="24">
        <f>('Monthly Data'!AO87/30)/('Monthly Data'!$F87/100000)</f>
        <v>0.4803843074459567</v>
      </c>
      <c r="AK88" s="24">
        <f>('Monthly Data'!AP87/30)/('Monthly Data'!$F87/100000)</f>
        <v>7.659460902054977</v>
      </c>
      <c r="AL88" s="24">
        <f>('Monthly Data'!AQ87/31)/('Monthly Data'!$F87/100000)</f>
        <v>7.6189984245460876</v>
      </c>
      <c r="AM88" s="24">
        <f>('Monthly Data'!AR87/31)/('Monthly Data'!$F87/100000)</f>
        <v>0.9556031922312043</v>
      </c>
      <c r="AN88" s="24">
        <f>('Monthly Data'!AS87/31)/('Monthly Data'!$F87/100000)</f>
        <v>0.1291355665177303</v>
      </c>
      <c r="AO88" s="24">
        <f>('Monthly Data'!AT87/31)/('Monthly Data'!$F87/100000)</f>
        <v>8.703737183295022</v>
      </c>
      <c r="AP88" s="24">
        <f>('Monthly Data'!AU87/31)/('Monthly Data'!$F87/100000)</f>
        <v>4.752188847852475</v>
      </c>
      <c r="AQ88" s="24">
        <f>('Monthly Data'!AV87/31)/('Monthly Data'!$F87/100000)</f>
        <v>0.3874066995531909</v>
      </c>
      <c r="AR88" s="24">
        <f>('Monthly Data'!AW87/31)/('Monthly Data'!$F87/100000)</f>
        <v>0.10330845321418423</v>
      </c>
      <c r="AS88" s="24">
        <f>('Monthly Data'!AX87/31)/('Monthly Data'!$F87/100000)</f>
        <v>5.24290400061985</v>
      </c>
      <c r="AT88" s="24">
        <f>('Monthly Data'!AY87/30)/('Monthly Data'!$F87/100000)</f>
        <v>3.9231385108086467</v>
      </c>
      <c r="AU88" s="24">
        <f>('Monthly Data'!AZ87/30)/('Monthly Data'!$F87/100000)</f>
        <v>0.42700827328529484</v>
      </c>
      <c r="AV88" s="24">
        <f>('Monthly Data'!BA87/30)/('Monthly Data'!$F87/100000)</f>
        <v>0</v>
      </c>
      <c r="AW88" s="24">
        <f>('Monthly Data'!BB87/30)/('Monthly Data'!$F87/100000)</f>
        <v>4.350146784093941</v>
      </c>
      <c r="AX88" s="24">
        <f>('Monthly Data'!BC87/31)/('Monthly Data'!$F87/100000)</f>
        <v>7.334900178207082</v>
      </c>
      <c r="AY88" s="24">
        <f>('Monthly Data'!BD87/31)/('Monthly Data'!$F87/100000)</f>
        <v>0.20661690642836847</v>
      </c>
      <c r="AZ88" s="24">
        <f>('Monthly Data'!BE87/31)/('Monthly Data'!$F87/100000)</f>
        <v>0.23244401973191456</v>
      </c>
      <c r="BA88" s="24">
        <f>('Monthly Data'!BF87/31)/('Monthly Data'!$F87/100000)</f>
        <v>7.7739611043673635</v>
      </c>
    </row>
    <row r="89" spans="1:53" ht="15">
      <c r="A89" t="str">
        <f>'Monthly Data'!D88</f>
        <v>North Lincolnshire UA</v>
      </c>
      <c r="B89" s="24">
        <f>('Monthly Data'!G88/31)/('Monthly Data'!$F88/100000)</f>
        <v>2.35860294468004</v>
      </c>
      <c r="C89" s="24">
        <f>('Monthly Data'!H88/31)/('Monthly Data'!$F88/100000)</f>
        <v>0.5003097155381903</v>
      </c>
      <c r="D89" s="24">
        <f>('Monthly Data'!I88/31)/('Monthly Data'!$F88/100000)</f>
        <v>0.8814980702339543</v>
      </c>
      <c r="E89" s="24">
        <f>('Monthly Data'!J88/31)/('Monthly Data'!$F88/100000)</f>
        <v>3.7404107304521843</v>
      </c>
      <c r="F89" s="24">
        <f>('Monthly Data'!K88/30)/('Monthly Data'!$F88/100000)</f>
        <v>3.3973412112259966</v>
      </c>
      <c r="G89" s="24">
        <f>('Monthly Data'!L88/30)/('Monthly Data'!$F88/100000)</f>
        <v>0.5662235352043329</v>
      </c>
      <c r="H89" s="24">
        <f>('Monthly Data'!M88/30)/('Monthly Data'!$F88/100000)</f>
        <v>0.984736582964057</v>
      </c>
      <c r="I89" s="24">
        <f>('Monthly Data'!N88/30)/('Monthly Data'!$F88/100000)</f>
        <v>4.948301329394387</v>
      </c>
      <c r="J89" s="24">
        <f>('Monthly Data'!O88/31)/('Monthly Data'!$F88/100000)</f>
        <v>4.0977748129794636</v>
      </c>
      <c r="K89" s="24">
        <f>('Monthly Data'!P88/31)/('Monthly Data'!$F88/100000)</f>
        <v>1.9774145899842757</v>
      </c>
      <c r="L89" s="24">
        <f>('Monthly Data'!Q88/31)/('Monthly Data'!$F88/100000)</f>
        <v>0.5003097155381903</v>
      </c>
      <c r="M89" s="24">
        <f>('Monthly Data'!R88/31)/('Monthly Data'!$F88/100000)</f>
        <v>6.575499118501929</v>
      </c>
      <c r="N89" s="24">
        <f>('Monthly Data'!S88/31)/('Monthly Data'!$F88/100000)</f>
        <v>4.907800066707962</v>
      </c>
      <c r="O89" s="24">
        <f>('Monthly Data'!T88/31)/('Monthly Data'!$F88/100000)</f>
        <v>1.7629961404679086</v>
      </c>
      <c r="P89" s="24">
        <f>('Monthly Data'!U88/31)/('Monthly Data'!$F88/100000)</f>
        <v>1.8582932291418497</v>
      </c>
      <c r="Q89" s="24">
        <f>('Monthly Data'!V88/31)/('Monthly Data'!$F88/100000)</f>
        <v>8.52908943631772</v>
      </c>
      <c r="R89" s="24">
        <f>('Monthly Data'!W88/28)/('Monthly Data'!$F88/100000)</f>
        <v>5.143490187803334</v>
      </c>
      <c r="S89" s="24">
        <f>('Monthly Data'!X88/28)/('Monthly Data'!$F88/100000)</f>
        <v>2.3211648027009915</v>
      </c>
      <c r="T89" s="24">
        <f>('Monthly Data'!Y88/28)/('Monthly Data'!$F88/100000)</f>
        <v>2.242034184427094</v>
      </c>
      <c r="U89" s="24">
        <f>('Monthly Data'!Z88/28)/('Monthly Data'!$F88/100000)</f>
        <v>9.70668917493142</v>
      </c>
      <c r="V89" s="24">
        <f>('Monthly Data'!AA88/31)/('Monthly Data'!$F88/100000)</f>
        <v>2.8112641158812597</v>
      </c>
      <c r="W89" s="24">
        <f>('Monthly Data'!AB88/31)/('Monthly Data'!$F88/100000)</f>
        <v>1.691523323962453</v>
      </c>
      <c r="X89" s="24">
        <f>('Monthly Data'!AC88/31)/('Monthly Data'!$F88/100000)</f>
        <v>3.383046647924906</v>
      </c>
      <c r="Y89" s="24">
        <f>('Monthly Data'!AD88/31)/('Monthly Data'!$F88/100000)</f>
        <v>7.885834087768618</v>
      </c>
      <c r="Z89" s="24">
        <f>('Monthly Data'!AE88/30)/('Monthly Data'!$F88/100000)</f>
        <v>4.67749876907927</v>
      </c>
      <c r="AA89" s="24">
        <f>('Monthly Data'!AF88/30)/('Monthly Data'!$F88/100000)</f>
        <v>0.7385524372230428</v>
      </c>
      <c r="AB89" s="24">
        <f>('Monthly Data'!AG88/30)/('Monthly Data'!$F88/100000)</f>
        <v>1.3540128015755784</v>
      </c>
      <c r="AC89" s="24">
        <f>('Monthly Data'!AH88/30)/('Monthly Data'!$F88/100000)</f>
        <v>6.770064007877892</v>
      </c>
      <c r="AD89" s="24">
        <f>('Monthly Data'!AI88/31)/('Monthly Data'!$F88/100000)</f>
        <v>3.6451136417782433</v>
      </c>
      <c r="AE89" s="24">
        <f>('Monthly Data'!AJ88/31)/('Monthly Data'!$F88/100000)</f>
        <v>0.9291466145709248</v>
      </c>
      <c r="AF89" s="24">
        <f>('Monthly Data'!AK88/31)/('Monthly Data'!$F88/100000)</f>
        <v>0.9767951589078953</v>
      </c>
      <c r="AG89" s="24">
        <f>('Monthly Data'!AL88/31)/('Monthly Data'!$F88/100000)</f>
        <v>5.551055415257064</v>
      </c>
      <c r="AH89" s="24">
        <f>('Monthly Data'!AM88/30)/('Monthly Data'!$F88/100000)</f>
        <v>3.717380600689315</v>
      </c>
      <c r="AI89" s="24">
        <f>('Monthly Data'!AN88/30)/('Monthly Data'!$F88/100000)</f>
        <v>0.7877892663712456</v>
      </c>
      <c r="AJ89" s="24">
        <f>('Monthly Data'!AO88/30)/('Monthly Data'!$F88/100000)</f>
        <v>1.2801575578532742</v>
      </c>
      <c r="AK89" s="24">
        <f>('Monthly Data'!AP88/30)/('Monthly Data'!$F88/100000)</f>
        <v>5.785327424913835</v>
      </c>
      <c r="AL89" s="24">
        <f>('Monthly Data'!AQ88/31)/('Monthly Data'!$F88/100000)</f>
        <v>3.692762186115214</v>
      </c>
      <c r="AM89" s="24">
        <f>('Monthly Data'!AR88/31)/('Monthly Data'!$F88/100000)</f>
        <v>1.4532806022776004</v>
      </c>
      <c r="AN89" s="24">
        <f>('Monthly Data'!AS88/31)/('Monthly Data'!$F88/100000)</f>
        <v>0.21441844951636727</v>
      </c>
      <c r="AO89" s="24">
        <f>('Monthly Data'!AT88/31)/('Monthly Data'!$F88/100000)</f>
        <v>5.360461237909181</v>
      </c>
      <c r="AP89" s="24">
        <f>('Monthly Data'!AU88/31)/('Monthly Data'!$F88/100000)</f>
        <v>2.001238862152761</v>
      </c>
      <c r="AQ89" s="24">
        <f>('Monthly Data'!AV88/31)/('Monthly Data'!$F88/100000)</f>
        <v>2.8112641158812597</v>
      </c>
      <c r="AR89" s="24">
        <f>('Monthly Data'!AW88/31)/('Monthly Data'!$F88/100000)</f>
        <v>0.571782532043646</v>
      </c>
      <c r="AS89" s="24">
        <f>('Monthly Data'!AX88/31)/('Monthly Data'!$F88/100000)</f>
        <v>5.3842855100776665</v>
      </c>
      <c r="AT89" s="24">
        <f>('Monthly Data'!AY88/30)/('Monthly Data'!$F88/100000)</f>
        <v>2.904972919743968</v>
      </c>
      <c r="AU89" s="24">
        <f>('Monthly Data'!AZ88/30)/('Monthly Data'!$F88/100000)</f>
        <v>2.3879862136878383</v>
      </c>
      <c r="AV89" s="24">
        <f>('Monthly Data'!BA88/30)/('Monthly Data'!$F88/100000)</f>
        <v>1.0832102412604627</v>
      </c>
      <c r="AW89" s="24">
        <f>('Monthly Data'!BB88/30)/('Monthly Data'!$F88/100000)</f>
        <v>6.376169374692269</v>
      </c>
      <c r="AX89" s="24">
        <f>('Monthly Data'!BC88/31)/('Monthly Data'!$F88/100000)</f>
        <v>2.954209748892171</v>
      </c>
      <c r="AY89" s="24">
        <f>('Monthly Data'!BD88/31)/('Monthly Data'!$F88/100000)</f>
        <v>0.4526611712012198</v>
      </c>
      <c r="AZ89" s="24">
        <f>('Monthly Data'!BE88/31)/('Monthly Data'!$F88/100000)</f>
        <v>0.8100252537284984</v>
      </c>
      <c r="BA89" s="24">
        <f>('Monthly Data'!BF88/31)/('Monthly Data'!$F88/100000)</f>
        <v>4.2168961738218895</v>
      </c>
    </row>
    <row r="90" spans="1:53" ht="15">
      <c r="A90" t="str">
        <f>'Monthly Data'!D89</f>
        <v>North Somerset UA</v>
      </c>
      <c r="B90" s="24">
        <f>('Monthly Data'!G89/31)/('Monthly Data'!$F89/100000)</f>
        <v>6.16079286725596</v>
      </c>
      <c r="C90" s="24">
        <f>('Monthly Data'!H89/31)/('Monthly Data'!$F89/100000)</f>
        <v>9.279455095090498</v>
      </c>
      <c r="D90" s="24">
        <f>('Monthly Data'!I89/31)/('Monthly Data'!$F89/100000)</f>
        <v>2.1620173726705696</v>
      </c>
      <c r="E90" s="24">
        <f>('Monthly Data'!J89/31)/('Monthly Data'!$F89/100000)</f>
        <v>17.602265335017027</v>
      </c>
      <c r="F90" s="24">
        <f>('Monthly Data'!K89/30)/('Monthly Data'!$F89/100000)</f>
        <v>8.026888098062475</v>
      </c>
      <c r="G90" s="24">
        <f>('Monthly Data'!L89/30)/('Monthly Data'!$F89/100000)</f>
        <v>8.105970739422697</v>
      </c>
      <c r="H90" s="24">
        <f>('Monthly Data'!M89/30)/('Monthly Data'!$F89/100000)</f>
        <v>1.5618821668643732</v>
      </c>
      <c r="I90" s="24">
        <f>('Monthly Data'!N89/30)/('Monthly Data'!$F89/100000)</f>
        <v>17.694741004349545</v>
      </c>
      <c r="J90" s="24">
        <f>('Monthly Data'!O89/31)/('Monthly Data'!$F89/100000)</f>
        <v>2.4107450350132016</v>
      </c>
      <c r="K90" s="24">
        <f>('Monthly Data'!P89/31)/('Monthly Data'!$F89/100000)</f>
        <v>4.6492939960968895</v>
      </c>
      <c r="L90" s="24">
        <f>('Monthly Data'!Q89/31)/('Monthly Data'!$F89/100000)</f>
        <v>1.3010370030229976</v>
      </c>
      <c r="M90" s="24">
        <f>('Monthly Data'!R89/31)/('Monthly Data'!$F89/100000)</f>
        <v>8.36107603413309</v>
      </c>
      <c r="N90" s="24">
        <f>('Monthly Data'!S89/31)/('Monthly Data'!$F89/100000)</f>
        <v>1.0523093406803659</v>
      </c>
      <c r="O90" s="24">
        <f>('Monthly Data'!T89/31)/('Monthly Data'!$F89/100000)</f>
        <v>3.463054375693568</v>
      </c>
      <c r="P90" s="24">
        <f>('Monthly Data'!U89/31)/('Monthly Data'!$F89/100000)</f>
        <v>1.511498871159071</v>
      </c>
      <c r="Q90" s="24">
        <f>('Monthly Data'!V89/31)/('Monthly Data'!$F89/100000)</f>
        <v>6.026862587533005</v>
      </c>
      <c r="R90" s="24">
        <f>('Monthly Data'!W89/28)/('Monthly Data'!$F89/100000)</f>
        <v>6.354855109303507</v>
      </c>
      <c r="S90" s="24">
        <f>('Monthly Data'!X89/28)/('Monthly Data'!$F89/100000)</f>
        <v>8.303677342823251</v>
      </c>
      <c r="T90" s="24">
        <f>('Monthly Data'!Y89/28)/('Monthly Data'!$F89/100000)</f>
        <v>2.965599051008304</v>
      </c>
      <c r="U90" s="24">
        <f>('Monthly Data'!Z89/28)/('Monthly Data'!$F89/100000)</f>
        <v>17.624131503135064</v>
      </c>
      <c r="V90" s="24">
        <f>('Monthly Data'!AA89/31)/('Monthly Data'!$F89/100000)</f>
        <v>5.892932307810049</v>
      </c>
      <c r="W90" s="24">
        <f>('Monthly Data'!AB89/31)/('Monthly Data'!$F89/100000)</f>
        <v>7.538361458692075</v>
      </c>
      <c r="X90" s="24">
        <f>('Monthly Data'!AC89/31)/('Monthly Data'!$F89/100000)</f>
        <v>3.3865227872804504</v>
      </c>
      <c r="Y90" s="24">
        <f>('Monthly Data'!AD89/31)/('Monthly Data'!$F89/100000)</f>
        <v>16.817816553782574</v>
      </c>
      <c r="Z90" s="24">
        <f>('Monthly Data'!AE89/30)/('Monthly Data'!$F89/100000)</f>
        <v>5.357848952155002</v>
      </c>
      <c r="AA90" s="24">
        <f>('Monthly Data'!AF89/30)/('Monthly Data'!$F89/100000)</f>
        <v>2.372479240806643</v>
      </c>
      <c r="AB90" s="24">
        <f>('Monthly Data'!AG89/30)/('Monthly Data'!$F89/100000)</f>
        <v>1.8189007512850932</v>
      </c>
      <c r="AC90" s="24">
        <f>('Monthly Data'!AH89/30)/('Monthly Data'!$F89/100000)</f>
        <v>9.549228944246739</v>
      </c>
      <c r="AD90" s="24">
        <f>('Monthly Data'!AI89/31)/('Monthly Data'!$F89/100000)</f>
        <v>9.585581448742968</v>
      </c>
      <c r="AE90" s="24">
        <f>('Monthly Data'!AJ89/31)/('Monthly Data'!$F89/100000)</f>
        <v>3.367389890177171</v>
      </c>
      <c r="AF90" s="24">
        <f>('Monthly Data'!AK89/31)/('Monthly Data'!$F89/100000)</f>
        <v>0.8992461638541308</v>
      </c>
      <c r="AG90" s="24">
        <f>('Monthly Data'!AL89/31)/('Monthly Data'!$F89/100000)</f>
        <v>13.852217502774272</v>
      </c>
      <c r="AH90" s="24">
        <f>('Monthly Data'!AM89/30)/('Monthly Data'!$F89/100000)</f>
        <v>8.461842625543694</v>
      </c>
      <c r="AI90" s="24">
        <f>('Monthly Data'!AN89/30)/('Monthly Data'!$F89/100000)</f>
        <v>2.392249901146698</v>
      </c>
      <c r="AJ90" s="24">
        <f>('Monthly Data'!AO89/30)/('Monthly Data'!$F89/100000)</f>
        <v>1.0873863187030446</v>
      </c>
      <c r="AK90" s="24">
        <f>('Monthly Data'!AP89/30)/('Monthly Data'!$F89/100000)</f>
        <v>11.941478845393437</v>
      </c>
      <c r="AL90" s="24">
        <f>('Monthly Data'!AQ89/31)/('Monthly Data'!$F89/100000)</f>
        <v>6.16079286725596</v>
      </c>
      <c r="AM90" s="24">
        <f>('Monthly Data'!AR89/31)/('Monthly Data'!$F89/100000)</f>
        <v>3.1951938162476563</v>
      </c>
      <c r="AN90" s="24">
        <f>('Monthly Data'!AS89/31)/('Monthly Data'!$F89/100000)</f>
        <v>0.9949106493705278</v>
      </c>
      <c r="AO90" s="24">
        <f>('Monthly Data'!AT89/31)/('Monthly Data'!$F89/100000)</f>
        <v>10.350897332874146</v>
      </c>
      <c r="AP90" s="24">
        <f>('Monthly Data'!AU89/31)/('Monthly Data'!$F89/100000)</f>
        <v>4.61102820189033</v>
      </c>
      <c r="AQ90" s="24">
        <f>('Monthly Data'!AV89/31)/('Monthly Data'!$F89/100000)</f>
        <v>2.2576818581869667</v>
      </c>
      <c r="AR90" s="24">
        <f>('Monthly Data'!AW89/31)/('Monthly Data'!$F89/100000)</f>
        <v>0.9757777522672484</v>
      </c>
      <c r="AS90" s="24">
        <f>('Monthly Data'!AX89/31)/('Monthly Data'!$F89/100000)</f>
        <v>7.844487812344546</v>
      </c>
      <c r="AT90" s="24">
        <f>('Monthly Data'!AY89/30)/('Monthly Data'!$F89/100000)</f>
        <v>4.230921312771847</v>
      </c>
      <c r="AU90" s="24">
        <f>('Monthly Data'!AZ89/30)/('Monthly Data'!$F89/100000)</f>
        <v>2.589956504547252</v>
      </c>
      <c r="AV90" s="24">
        <f>('Monthly Data'!BA89/30)/('Monthly Data'!$F89/100000)</f>
        <v>0.7315144325820483</v>
      </c>
      <c r="AW90" s="24">
        <f>('Monthly Data'!BB89/30)/('Monthly Data'!$F89/100000)</f>
        <v>7.552392249901146</v>
      </c>
      <c r="AX90" s="24">
        <f>('Monthly Data'!BC89/31)/('Monthly Data'!$F89/100000)</f>
        <v>3.7117820380361994</v>
      </c>
      <c r="AY90" s="24">
        <f>('Monthly Data'!BD89/31)/('Monthly Data'!$F89/100000)</f>
        <v>1.664562047985306</v>
      </c>
      <c r="AZ90" s="24">
        <f>('Monthly Data'!BE89/31)/('Monthly Data'!$F89/100000)</f>
        <v>0.40179083916886693</v>
      </c>
      <c r="BA90" s="24">
        <f>('Monthly Data'!BF89/31)/('Monthly Data'!$F89/100000)</f>
        <v>5.778134925190373</v>
      </c>
    </row>
    <row r="91" spans="1:53" ht="15">
      <c r="A91" t="str">
        <f>'Monthly Data'!D90</f>
        <v>North Tyneside</v>
      </c>
      <c r="B91" s="24">
        <f>('Monthly Data'!G90/31)/('Monthly Data'!$F90/100000)</f>
        <v>2.894700319210104</v>
      </c>
      <c r="C91" s="24">
        <f>('Monthly Data'!H90/31)/('Monthly Data'!$F90/100000)</f>
        <v>0.19826714515137697</v>
      </c>
      <c r="D91" s="24">
        <f>('Monthly Data'!I90/31)/('Monthly Data'!$F90/100000)</f>
        <v>0</v>
      </c>
      <c r="E91" s="24">
        <f>('Monthly Data'!J90/31)/('Monthly Data'!$F90/100000)</f>
        <v>3.0929674643614806</v>
      </c>
      <c r="F91" s="24">
        <f>('Monthly Data'!K90/30)/('Monthly Data'!$F90/100000)</f>
        <v>5.244826879737759</v>
      </c>
      <c r="G91" s="24">
        <f>('Monthly Data'!L90/30)/('Monthly Data'!$F90/100000)</f>
        <v>0.14341323499282935</v>
      </c>
      <c r="H91" s="24">
        <f>('Monthly Data'!M90/30)/('Monthly Data'!$F90/100000)</f>
        <v>0</v>
      </c>
      <c r="I91" s="24">
        <f>('Monthly Data'!N90/30)/('Monthly Data'!$F90/100000)</f>
        <v>5.388240114730588</v>
      </c>
      <c r="J91" s="24">
        <f>('Monthly Data'!O90/31)/('Monthly Data'!$F90/100000)</f>
        <v>3.7075956143307494</v>
      </c>
      <c r="K91" s="24">
        <f>('Monthly Data'!P90/31)/('Monthly Data'!$F90/100000)</f>
        <v>0.5551480064238555</v>
      </c>
      <c r="L91" s="24">
        <f>('Monthly Data'!Q90/31)/('Monthly Data'!$F90/100000)</f>
        <v>0</v>
      </c>
      <c r="M91" s="24">
        <f>('Monthly Data'!R90/31)/('Monthly Data'!$F90/100000)</f>
        <v>4.262743620754605</v>
      </c>
      <c r="N91" s="24">
        <f>('Monthly Data'!S90/31)/('Monthly Data'!$F90/100000)</f>
        <v>4.282570335269742</v>
      </c>
      <c r="O91" s="24">
        <f>('Monthly Data'!T90/31)/('Monthly Data'!$F90/100000)</f>
        <v>0</v>
      </c>
      <c r="P91" s="24">
        <f>('Monthly Data'!U90/31)/('Monthly Data'!$F90/100000)</f>
        <v>0</v>
      </c>
      <c r="Q91" s="24">
        <f>('Monthly Data'!V90/31)/('Monthly Data'!$F90/100000)</f>
        <v>4.282570335269742</v>
      </c>
      <c r="R91" s="24">
        <f>('Monthly Data'!W90/28)/('Monthly Data'!$F90/100000)</f>
        <v>3.358503819474932</v>
      </c>
      <c r="S91" s="24">
        <f>('Monthly Data'!X90/28)/('Monthly Data'!$F90/100000)</f>
        <v>0.15365703749231716</v>
      </c>
      <c r="T91" s="24">
        <f>('Monthly Data'!Y90/28)/('Monthly Data'!$F90/100000)</f>
        <v>0</v>
      </c>
      <c r="U91" s="24">
        <f>('Monthly Data'!Z90/28)/('Monthly Data'!$F90/100000)</f>
        <v>3.5121608569672493</v>
      </c>
      <c r="V91" s="24">
        <f>('Monthly Data'!AA90/31)/('Monthly Data'!$F90/100000)</f>
        <v>3.1722743224220316</v>
      </c>
      <c r="W91" s="24">
        <f>('Monthly Data'!AB90/31)/('Monthly Data'!$F90/100000)</f>
        <v>0.5551480064238555</v>
      </c>
      <c r="X91" s="24">
        <f>('Monthly Data'!AC90/31)/('Monthly Data'!$F90/100000)</f>
        <v>0.11896028709082618</v>
      </c>
      <c r="Y91" s="24">
        <f>('Monthly Data'!AD90/31)/('Monthly Data'!$F90/100000)</f>
        <v>3.846382615936713</v>
      </c>
      <c r="Z91" s="24">
        <f>('Monthly Data'!AE90/30)/('Monthly Data'!$F90/100000)</f>
        <v>4.036058184798197</v>
      </c>
      <c r="AA91" s="24">
        <f>('Monthly Data'!AF90/30)/('Monthly Data'!$F90/100000)</f>
        <v>0.5121901249743905</v>
      </c>
      <c r="AB91" s="24">
        <f>('Monthly Data'!AG90/30)/('Monthly Data'!$F90/100000)</f>
        <v>0</v>
      </c>
      <c r="AC91" s="24">
        <f>('Monthly Data'!AH90/30)/('Monthly Data'!$F90/100000)</f>
        <v>4.548248309772588</v>
      </c>
      <c r="AD91" s="24">
        <f>('Monthly Data'!AI90/31)/('Monthly Data'!$F90/100000)</f>
        <v>4.758411483633047</v>
      </c>
      <c r="AE91" s="24">
        <f>('Monthly Data'!AJ90/31)/('Monthly Data'!$F90/100000)</f>
        <v>2.3990324563316614</v>
      </c>
      <c r="AF91" s="24">
        <f>('Monthly Data'!AK90/31)/('Monthly Data'!$F90/100000)</f>
        <v>0</v>
      </c>
      <c r="AG91" s="24">
        <f>('Monthly Data'!AL90/31)/('Monthly Data'!$F90/100000)</f>
        <v>7.1574439399647085</v>
      </c>
      <c r="AH91" s="24">
        <f>('Monthly Data'!AM90/30)/('Monthly Data'!$F90/100000)</f>
        <v>6.965785699651711</v>
      </c>
      <c r="AI91" s="24">
        <f>('Monthly Data'!AN90/30)/('Monthly Data'!$F90/100000)</f>
        <v>2.048760499897562</v>
      </c>
      <c r="AJ91" s="24">
        <f>('Monthly Data'!AO90/30)/('Monthly Data'!$F90/100000)</f>
        <v>0</v>
      </c>
      <c r="AK91" s="24">
        <f>('Monthly Data'!AP90/30)/('Monthly Data'!$F90/100000)</f>
        <v>9.014546199549272</v>
      </c>
      <c r="AL91" s="24">
        <f>('Monthly Data'!AQ90/31)/('Monthly Data'!$F90/100000)</f>
        <v>4.004996332057815</v>
      </c>
      <c r="AM91" s="24">
        <f>('Monthly Data'!AR90/31)/('Monthly Data'!$F90/100000)</f>
        <v>3.0533140353312054</v>
      </c>
      <c r="AN91" s="24">
        <f>('Monthly Data'!AS90/31)/('Monthly Data'!$F90/100000)</f>
        <v>0</v>
      </c>
      <c r="AO91" s="24">
        <f>('Monthly Data'!AT90/31)/('Monthly Data'!$F90/100000)</f>
        <v>7.05831036738902</v>
      </c>
      <c r="AP91" s="24">
        <f>('Monthly Data'!AU90/31)/('Monthly Data'!$F90/100000)</f>
        <v>3.886036044966988</v>
      </c>
      <c r="AQ91" s="24">
        <f>('Monthly Data'!AV90/31)/('Monthly Data'!$F90/100000)</f>
        <v>2.736086603089002</v>
      </c>
      <c r="AR91" s="24">
        <f>('Monthly Data'!AW90/31)/('Monthly Data'!$F90/100000)</f>
        <v>0</v>
      </c>
      <c r="AS91" s="24">
        <f>('Monthly Data'!AX90/31)/('Monthly Data'!$F90/100000)</f>
        <v>6.62212264805599</v>
      </c>
      <c r="AT91" s="24">
        <f>('Monthly Data'!AY90/30)/('Monthly Data'!$F90/100000)</f>
        <v>2.765826674861709</v>
      </c>
      <c r="AU91" s="24">
        <f>('Monthly Data'!AZ90/30)/('Monthly Data'!$F90/100000)</f>
        <v>1.352181929932391</v>
      </c>
      <c r="AV91" s="24">
        <f>('Monthly Data'!BA90/30)/('Monthly Data'!$F90/100000)</f>
        <v>0</v>
      </c>
      <c r="AW91" s="24">
        <f>('Monthly Data'!BB90/30)/('Monthly Data'!$F90/100000)</f>
        <v>4.1180086047941</v>
      </c>
      <c r="AX91" s="24">
        <f>('Monthly Data'!BC90/31)/('Monthly Data'!$F90/100000)</f>
        <v>2.3197255982711105</v>
      </c>
      <c r="AY91" s="24">
        <f>('Monthly Data'!BD90/31)/('Monthly Data'!$F90/100000)</f>
        <v>1.3482165870293632</v>
      </c>
      <c r="AZ91" s="24">
        <f>('Monthly Data'!BE90/31)/('Monthly Data'!$F90/100000)</f>
        <v>0</v>
      </c>
      <c r="BA91" s="24">
        <f>('Monthly Data'!BF90/31)/('Monthly Data'!$F90/100000)</f>
        <v>3.6679421853004737</v>
      </c>
    </row>
    <row r="92" spans="1:53" ht="15">
      <c r="A92" t="str">
        <f>'Monthly Data'!D91</f>
        <v>North Yorkshire</v>
      </c>
      <c r="B92" s="24">
        <f>('Monthly Data'!G91/31)/('Monthly Data'!$F91/100000)</f>
        <v>6.761226812035248</v>
      </c>
      <c r="C92" s="24">
        <f>('Monthly Data'!H91/31)/('Monthly Data'!$F91/100000)</f>
        <v>8.990711582735715</v>
      </c>
      <c r="D92" s="24">
        <f>('Monthly Data'!I91/31)/('Monthly Data'!$F91/100000)</f>
        <v>1.283442271560507</v>
      </c>
      <c r="E92" s="24">
        <f>('Monthly Data'!J91/31)/('Monthly Data'!$F91/100000)</f>
        <v>17.03538066633147</v>
      </c>
      <c r="F92" s="24">
        <f>('Monthly Data'!K91/30)/('Monthly Data'!$F91/100000)</f>
        <v>6.480721903199344</v>
      </c>
      <c r="G92" s="24">
        <f>('Monthly Data'!L91/30)/('Monthly Data'!$F91/100000)</f>
        <v>7.847962811047306</v>
      </c>
      <c r="H92" s="24">
        <f>('Monthly Data'!M91/30)/('Monthly Data'!$F91/100000)</f>
        <v>1.360404703308723</v>
      </c>
      <c r="I92" s="24">
        <f>('Monthly Data'!N91/30)/('Monthly Data'!$F91/100000)</f>
        <v>15.689089417555373</v>
      </c>
      <c r="J92" s="24">
        <f>('Monthly Data'!O91/31)/('Monthly Data'!$F91/100000)</f>
        <v>5.299161131546217</v>
      </c>
      <c r="K92" s="24">
        <f>('Monthly Data'!P91/31)/('Monthly Data'!$F91/100000)</f>
        <v>6.926618857339437</v>
      </c>
      <c r="L92" s="24">
        <f>('Monthly Data'!Q91/31)/('Monthly Data'!$F91/100000)</f>
        <v>1.0651247717589774</v>
      </c>
      <c r="M92" s="24">
        <f>('Monthly Data'!R91/31)/('Monthly Data'!$F91/100000)</f>
        <v>13.290904760644633</v>
      </c>
      <c r="N92" s="24">
        <f>('Monthly Data'!S91/31)/('Monthly Data'!$F91/100000)</f>
        <v>6.165815448940168</v>
      </c>
      <c r="O92" s="24">
        <f>('Monthly Data'!T91/31)/('Monthly Data'!$F91/100000)</f>
        <v>7.872661356479399</v>
      </c>
      <c r="P92" s="24">
        <f>('Monthly Data'!U91/31)/('Monthly Data'!$F91/100000)</f>
        <v>0.8931170446426208</v>
      </c>
      <c r="Q92" s="24">
        <f>('Monthly Data'!V91/31)/('Monthly Data'!$F91/100000)</f>
        <v>14.931593850062187</v>
      </c>
      <c r="R92" s="24">
        <f>('Monthly Data'!W91/28)/('Monthly Data'!$F91/100000)</f>
        <v>7.573538028829251</v>
      </c>
      <c r="S92" s="24">
        <f>('Monthly Data'!X91/28)/('Monthly Data'!$F91/100000)</f>
        <v>7.881167233095042</v>
      </c>
      <c r="T92" s="24">
        <f>('Monthly Data'!Y91/28)/('Monthly Data'!$F91/100000)</f>
        <v>1.25249033165358</v>
      </c>
      <c r="U92" s="24">
        <f>('Monthly Data'!Z91/28)/('Monthly Data'!$F91/100000)</f>
        <v>16.70719559357787</v>
      </c>
      <c r="V92" s="24">
        <f>('Monthly Data'!AA91/31)/('Monthly Data'!$F91/100000)</f>
        <v>6.781073857471751</v>
      </c>
      <c r="W92" s="24">
        <f>('Monthly Data'!AB91/31)/('Monthly Data'!$F91/100000)</f>
        <v>8.878244991928867</v>
      </c>
      <c r="X92" s="24">
        <f>('Monthly Data'!AC91/31)/('Monthly Data'!$F91/100000)</f>
        <v>1.0982031808198152</v>
      </c>
      <c r="Y92" s="24">
        <f>('Monthly Data'!AD91/31)/('Monthly Data'!$F91/100000)</f>
        <v>16.757522030220432</v>
      </c>
      <c r="Z92" s="24">
        <f>('Monthly Data'!AE91/30)/('Monthly Data'!$F91/100000)</f>
        <v>7.861635220125786</v>
      </c>
      <c r="AA92" s="24">
        <f>('Monthly Data'!AF91/30)/('Monthly Data'!$F91/100000)</f>
        <v>8.135083401695377</v>
      </c>
      <c r="AB92" s="24">
        <f>('Monthly Data'!AG91/30)/('Monthly Data'!$F91/100000)</f>
        <v>1.2920426579163247</v>
      </c>
      <c r="AC92" s="24">
        <f>('Monthly Data'!AH91/30)/('Monthly Data'!$F91/100000)</f>
        <v>17.28876127973749</v>
      </c>
      <c r="AD92" s="24">
        <f>('Monthly Data'!AI91/31)/('Monthly Data'!$F91/100000)</f>
        <v>6.159199767127999</v>
      </c>
      <c r="AE92" s="24">
        <f>('Monthly Data'!AJ91/31)/('Monthly Data'!$F91/100000)</f>
        <v>6.165815448940168</v>
      </c>
      <c r="AF92" s="24">
        <f>('Monthly Data'!AK91/31)/('Monthly Data'!$F91/100000)</f>
        <v>0.648336817592421</v>
      </c>
      <c r="AG92" s="24">
        <f>('Monthly Data'!AL91/31)/('Monthly Data'!$F91/100000)</f>
        <v>12.973352033660587</v>
      </c>
      <c r="AH92" s="24">
        <f>('Monthly Data'!AM91/30)/('Monthly Data'!$F91/100000)</f>
        <v>6.9114027891714525</v>
      </c>
      <c r="AI92" s="24">
        <f>('Monthly Data'!AN91/30)/('Monthly Data'!$F91/100000)</f>
        <v>7.622368061252391</v>
      </c>
      <c r="AJ92" s="24">
        <f>('Monthly Data'!AO91/30)/('Monthly Data'!$F91/100000)</f>
        <v>1.1894995898277276</v>
      </c>
      <c r="AK92" s="24">
        <f>('Monthly Data'!AP91/30)/('Monthly Data'!$F91/100000)</f>
        <v>15.723270440251572</v>
      </c>
      <c r="AL92" s="24">
        <f>('Monthly Data'!AQ91/31)/('Monthly Data'!$F91/100000)</f>
        <v>5.603482494905925</v>
      </c>
      <c r="AM92" s="24">
        <f>('Monthly Data'!AR91/31)/('Monthly Data'!$F91/100000)</f>
        <v>5.629945222154595</v>
      </c>
      <c r="AN92" s="24">
        <f>('Monthly Data'!AS91/31)/('Monthly Data'!$F91/100000)</f>
        <v>1.1378972716928206</v>
      </c>
      <c r="AO92" s="24">
        <f>('Monthly Data'!AT91/31)/('Monthly Data'!$F91/100000)</f>
        <v>12.37132498875334</v>
      </c>
      <c r="AP92" s="24">
        <f>('Monthly Data'!AU91/31)/('Monthly Data'!$F91/100000)</f>
        <v>5.577019767657255</v>
      </c>
      <c r="AQ92" s="24">
        <f>('Monthly Data'!AV91/31)/('Monthly Data'!$F91/100000)</f>
        <v>4.994839768186509</v>
      </c>
      <c r="AR92" s="24">
        <f>('Monthly Data'!AW91/31)/('Monthly Data'!$F91/100000)</f>
        <v>1.8722379528434199</v>
      </c>
      <c r="AS92" s="24">
        <f>('Monthly Data'!AX91/31)/('Monthly Data'!$F91/100000)</f>
        <v>12.444097488687184</v>
      </c>
      <c r="AT92" s="24">
        <f>('Monthly Data'!AY91/30)/('Monthly Data'!$F91/100000)</f>
        <v>7.136997538966365</v>
      </c>
      <c r="AU92" s="24">
        <f>('Monthly Data'!AZ91/30)/('Monthly Data'!$F91/100000)</f>
        <v>5.366420563303254</v>
      </c>
      <c r="AV92" s="24">
        <f>('Monthly Data'!BA91/30)/('Monthly Data'!$F91/100000)</f>
        <v>1.1006289308176098</v>
      </c>
      <c r="AW92" s="24">
        <f>('Monthly Data'!BB91/30)/('Monthly Data'!$F91/100000)</f>
        <v>13.604047033087229</v>
      </c>
      <c r="AX92" s="24">
        <f>('Monthly Data'!BC91/31)/('Monthly Data'!$F91/100000)</f>
        <v>5.682870676651936</v>
      </c>
      <c r="AY92" s="24">
        <f>('Monthly Data'!BD91/31)/('Monthly Data'!$F91/100000)</f>
        <v>4.372965677842759</v>
      </c>
      <c r="AZ92" s="24">
        <f>('Monthly Data'!BE91/31)/('Monthly Data'!$F91/100000)</f>
        <v>1.1643599989414908</v>
      </c>
      <c r="BA92" s="24">
        <f>('Monthly Data'!BF91/31)/('Monthly Data'!$F91/100000)</f>
        <v>11.220196353436185</v>
      </c>
    </row>
    <row r="93" spans="1:53" ht="15">
      <c r="A93" t="str">
        <f>'Monthly Data'!D92</f>
        <v>Northamptonshire</v>
      </c>
      <c r="B93" s="24">
        <f>('Monthly Data'!G92/31)/('Monthly Data'!$F92/100000)</f>
        <v>22.584621327016908</v>
      </c>
      <c r="C93" s="24">
        <f>('Monthly Data'!H92/31)/('Monthly Data'!$F92/100000)</f>
        <v>9.593919874580372</v>
      </c>
      <c r="D93" s="24">
        <f>('Monthly Data'!I92/31)/('Monthly Data'!$F92/100000)</f>
        <v>5.066771183022908</v>
      </c>
      <c r="E93" s="24">
        <f>('Monthly Data'!J92/31)/('Monthly Data'!$F92/100000)</f>
        <v>37.24531238462019</v>
      </c>
      <c r="F93" s="24">
        <f>('Monthly Data'!K92/30)/('Monthly Data'!$F92/100000)</f>
        <v>18.307213711334153</v>
      </c>
      <c r="G93" s="24">
        <f>('Monthly Data'!L92/30)/('Monthly Data'!$F92/100000)</f>
        <v>7.912191113458942</v>
      </c>
      <c r="H93" s="24">
        <f>('Monthly Data'!M92/30)/('Monthly Data'!$F92/100000)</f>
        <v>5.640664436227035</v>
      </c>
      <c r="I93" s="24">
        <f>('Monthly Data'!N92/30)/('Monthly Data'!$F92/100000)</f>
        <v>31.860069261020133</v>
      </c>
      <c r="J93" s="24">
        <f>('Monthly Data'!O92/31)/('Monthly Data'!$F92/100000)</f>
        <v>18.824304597015605</v>
      </c>
      <c r="K93" s="24">
        <f>('Monthly Data'!P92/31)/('Monthly Data'!$F92/100000)</f>
        <v>7.691040562570648</v>
      </c>
      <c r="L93" s="24">
        <f>('Monthly Data'!Q92/31)/('Monthly Data'!$F92/100000)</f>
        <v>3.595589864185539</v>
      </c>
      <c r="M93" s="24">
        <f>('Monthly Data'!R92/31)/('Monthly Data'!$F92/100000)</f>
        <v>30.110935023771788</v>
      </c>
      <c r="N93" s="24">
        <f>('Monthly Data'!S92/31)/('Monthly Data'!$F92/100000)</f>
        <v>18.869746491033744</v>
      </c>
      <c r="O93" s="24">
        <f>('Monthly Data'!T92/31)/('Monthly Data'!$F92/100000)</f>
        <v>9.088378803628535</v>
      </c>
      <c r="P93" s="24">
        <f>('Monthly Data'!U92/31)/('Monthly Data'!$F92/100000)</f>
        <v>6.367545399292243</v>
      </c>
      <c r="Q93" s="24">
        <f>('Monthly Data'!V92/31)/('Monthly Data'!$F92/100000)</f>
        <v>34.32567069395452</v>
      </c>
      <c r="R93" s="24">
        <f>('Monthly Data'!W92/28)/('Monthly Data'!$F92/100000)</f>
        <v>19.897869343194223</v>
      </c>
      <c r="S93" s="24">
        <f>('Monthly Data'!X92/28)/('Monthly Data'!$F92/100000)</f>
        <v>8.949010137599677</v>
      </c>
      <c r="T93" s="24">
        <f>('Monthly Data'!Y92/28)/('Monthly Data'!$F92/100000)</f>
        <v>8.955298971146831</v>
      </c>
      <c r="U93" s="24">
        <f>('Monthly Data'!Z92/28)/('Monthly Data'!$F92/100000)</f>
        <v>37.80217845194073</v>
      </c>
      <c r="V93" s="24">
        <f>('Monthly Data'!AA92/31)/('Monthly Data'!$F92/100000)</f>
        <v>20.403410414146062</v>
      </c>
      <c r="W93" s="24">
        <f>('Monthly Data'!AB92/31)/('Monthly Data'!$F92/100000)</f>
        <v>8.758925071997</v>
      </c>
      <c r="X93" s="24">
        <f>('Monthly Data'!AC92/31)/('Monthly Data'!$F92/100000)</f>
        <v>5.169015444563729</v>
      </c>
      <c r="Y93" s="24">
        <f>('Monthly Data'!AD92/31)/('Monthly Data'!$F92/100000)</f>
        <v>34.33135093070679</v>
      </c>
      <c r="Z93" s="24">
        <f>('Monthly Data'!AE92/30)/('Monthly Data'!$F92/100000)</f>
        <v>15.483946704231967</v>
      </c>
      <c r="AA93" s="24">
        <f>('Monthly Data'!AF92/30)/('Monthly Data'!$F92/100000)</f>
        <v>8.02958267300581</v>
      </c>
      <c r="AB93" s="24">
        <f>('Monthly Data'!AG92/30)/('Monthly Data'!$F92/100000)</f>
        <v>2.8819627868756235</v>
      </c>
      <c r="AC93" s="24">
        <f>('Monthly Data'!AH92/30)/('Monthly Data'!$F92/100000)</f>
        <v>26.3954921641134</v>
      </c>
      <c r="AD93" s="24">
        <f>('Monthly Data'!AI92/31)/('Monthly Data'!$F92/100000)</f>
        <v>13.626887968690536</v>
      </c>
      <c r="AE93" s="24">
        <f>('Monthly Data'!AJ92/31)/('Monthly Data'!$F92/100000)</f>
        <v>6.827644576225937</v>
      </c>
      <c r="AF93" s="24">
        <f>('Monthly Data'!AK92/31)/('Monthly Data'!$F92/100000)</f>
        <v>3.0786883197291663</v>
      </c>
      <c r="AG93" s="24">
        <f>('Monthly Data'!AL92/31)/('Monthly Data'!$F92/100000)</f>
        <v>23.53322086464564</v>
      </c>
      <c r="AH93" s="24">
        <f>('Monthly Data'!AM92/30)/('Monthly Data'!$F92/100000)</f>
        <v>16.763514703292834</v>
      </c>
      <c r="AI93" s="24">
        <f>('Monthly Data'!AN92/30)/('Monthly Data'!$F92/100000)</f>
        <v>13.447203146093795</v>
      </c>
      <c r="AJ93" s="24">
        <f>('Monthly Data'!AO92/30)/('Monthly Data'!$F92/100000)</f>
        <v>3.2928332452896636</v>
      </c>
      <c r="AK93" s="24">
        <f>('Monthly Data'!AP92/30)/('Monthly Data'!$F92/100000)</f>
        <v>33.5035510946763</v>
      </c>
      <c r="AL93" s="24">
        <f>('Monthly Data'!AQ92/31)/('Monthly Data'!$F92/100000)</f>
        <v>13.649608915699606</v>
      </c>
      <c r="AM93" s="24">
        <f>('Monthly Data'!AR92/31)/('Monthly Data'!$F92/100000)</f>
        <v>14.706132951621424</v>
      </c>
      <c r="AN93" s="24">
        <f>('Monthly Data'!AS92/31)/('Monthly Data'!$F92/100000)</f>
        <v>2.328897068429812</v>
      </c>
      <c r="AO93" s="24">
        <f>('Monthly Data'!AT92/31)/('Monthly Data'!$F92/100000)</f>
        <v>30.68463893575084</v>
      </c>
      <c r="AP93" s="24">
        <f>('Monthly Data'!AU92/31)/('Monthly Data'!$F92/100000)</f>
        <v>10.729967225033938</v>
      </c>
      <c r="AQ93" s="24">
        <f>('Monthly Data'!AV92/31)/('Monthly Data'!$F92/100000)</f>
        <v>17.88706553289141</v>
      </c>
      <c r="AR93" s="24">
        <f>('Monthly Data'!AW92/31)/('Monthly Data'!$F92/100000)</f>
        <v>4.021607620605627</v>
      </c>
      <c r="AS93" s="24">
        <f>('Monthly Data'!AX92/31)/('Monthly Data'!$F92/100000)</f>
        <v>32.63864037853097</v>
      </c>
      <c r="AT93" s="24">
        <f>('Monthly Data'!AY92/30)/('Monthly Data'!$F92/100000)</f>
        <v>8.505018489170627</v>
      </c>
      <c r="AU93" s="24">
        <f>('Monthly Data'!AZ92/30)/('Monthly Data'!$F92/100000)</f>
        <v>14.996771732112462</v>
      </c>
      <c r="AV93" s="24">
        <f>('Monthly Data'!BA92/30)/('Monthly Data'!$F92/100000)</f>
        <v>4.026530492457592</v>
      </c>
      <c r="AW93" s="24">
        <f>('Monthly Data'!BB92/30)/('Monthly Data'!$F92/100000)</f>
        <v>27.528320713740683</v>
      </c>
      <c r="AX93" s="24">
        <f>('Monthly Data'!BC92/31)/('Monthly Data'!$F92/100000)</f>
        <v>7.923930269413629</v>
      </c>
      <c r="AY93" s="24">
        <f>('Monthly Data'!BD92/31)/('Monthly Data'!$F92/100000)</f>
        <v>11.996660020789665</v>
      </c>
      <c r="AZ93" s="24">
        <f>('Monthly Data'!BE92/31)/('Monthly Data'!$F92/100000)</f>
        <v>5.293980653113622</v>
      </c>
      <c r="BA93" s="24">
        <f>('Monthly Data'!BF92/31)/('Monthly Data'!$F92/100000)</f>
        <v>25.214570943316915</v>
      </c>
    </row>
    <row r="94" spans="1:53" ht="15">
      <c r="A94" t="str">
        <f>'Monthly Data'!D93</f>
        <v>Northumberland</v>
      </c>
      <c r="B94" s="24">
        <f>('Monthly Data'!G93/31)/('Monthly Data'!$F93/100000)</f>
        <v>2.5480105434919045</v>
      </c>
      <c r="C94" s="24">
        <f>('Monthly Data'!H93/31)/('Monthly Data'!$F93/100000)</f>
        <v>1.0166938621814987</v>
      </c>
      <c r="D94" s="24">
        <f>('Monthly Data'!I93/31)/('Monthly Data'!$F93/100000)</f>
        <v>0.4769674908999624</v>
      </c>
      <c r="E94" s="24">
        <f>('Monthly Data'!J93/31)/('Monthly Data'!$F93/100000)</f>
        <v>4.041671896573365</v>
      </c>
      <c r="F94" s="24">
        <f>('Monthly Data'!K93/30)/('Monthly Data'!$F93/100000)</f>
        <v>2.9571984435797667</v>
      </c>
      <c r="G94" s="24">
        <f>('Monthly Data'!L93/30)/('Monthly Data'!$F93/100000)</f>
        <v>0.648508430609598</v>
      </c>
      <c r="H94" s="24">
        <f>('Monthly Data'!M93/30)/('Monthly Data'!$F93/100000)</f>
        <v>0</v>
      </c>
      <c r="I94" s="24">
        <f>('Monthly Data'!N93/30)/('Monthly Data'!$F93/100000)</f>
        <v>3.605706874189365</v>
      </c>
      <c r="J94" s="24">
        <f>('Monthly Data'!O93/31)/('Monthly Data'!$F93/100000)</f>
        <v>3.4642901970628843</v>
      </c>
      <c r="K94" s="24">
        <f>('Monthly Data'!P93/31)/('Monthly Data'!$F93/100000)</f>
        <v>0.8284172210367767</v>
      </c>
      <c r="L94" s="24">
        <f>('Monthly Data'!Q93/31)/('Monthly Data'!$F93/100000)</f>
        <v>0</v>
      </c>
      <c r="M94" s="24">
        <f>('Monthly Data'!R93/31)/('Monthly Data'!$F93/100000)</f>
        <v>4.292707418099662</v>
      </c>
      <c r="N94" s="24">
        <f>('Monthly Data'!S93/31)/('Monthly Data'!$F93/100000)</f>
        <v>2.435044558805071</v>
      </c>
      <c r="O94" s="24">
        <f>('Monthly Data'!T93/31)/('Monthly Data'!$F93/100000)</f>
        <v>0.6150370277394251</v>
      </c>
      <c r="P94" s="24">
        <f>('Monthly Data'!U93/31)/('Monthly Data'!$F93/100000)</f>
        <v>0</v>
      </c>
      <c r="Q94" s="24">
        <f>('Monthly Data'!V93/31)/('Monthly Data'!$F93/100000)</f>
        <v>3.050081586544496</v>
      </c>
      <c r="R94" s="24">
        <f>('Monthly Data'!W93/28)/('Monthly Data'!$F93/100000)</f>
        <v>5.0861589772095614</v>
      </c>
      <c r="S94" s="24">
        <f>('Monthly Data'!X93/28)/('Monthly Data'!$F93/100000)</f>
        <v>1.0283490828237911</v>
      </c>
      <c r="T94" s="24">
        <f>('Monthly Data'!Y93/28)/('Monthly Data'!$F93/100000)</f>
        <v>0.05558643690939411</v>
      </c>
      <c r="U94" s="24">
        <f>('Monthly Data'!Z93/28)/('Monthly Data'!$F93/100000)</f>
        <v>6.170094496942746</v>
      </c>
      <c r="V94" s="24">
        <f>('Monthly Data'!AA93/31)/('Monthly Data'!$F93/100000)</f>
        <v>2.359733902347182</v>
      </c>
      <c r="W94" s="24">
        <f>('Monthly Data'!AB93/31)/('Monthly Data'!$F93/100000)</f>
        <v>1.066900966486758</v>
      </c>
      <c r="X94" s="24">
        <f>('Monthly Data'!AC93/31)/('Monthly Data'!$F93/100000)</f>
        <v>0</v>
      </c>
      <c r="Y94" s="24">
        <f>('Monthly Data'!AD93/31)/('Monthly Data'!$F93/100000)</f>
        <v>3.4266348688339403</v>
      </c>
      <c r="Z94" s="24">
        <f>('Monthly Data'!AE93/30)/('Monthly Data'!$F93/100000)</f>
        <v>3.527885862516213</v>
      </c>
      <c r="AA94" s="24">
        <f>('Monthly Data'!AF93/30)/('Monthly Data'!$F93/100000)</f>
        <v>0.9468223086900129</v>
      </c>
      <c r="AB94" s="24">
        <f>('Monthly Data'!AG93/30)/('Monthly Data'!$F93/100000)</f>
        <v>0</v>
      </c>
      <c r="AC94" s="24">
        <f>('Monthly Data'!AH93/30)/('Monthly Data'!$F93/100000)</f>
        <v>4.474708171206226</v>
      </c>
      <c r="AD94" s="24">
        <f>('Monthly Data'!AI93/31)/('Monthly Data'!$F93/100000)</f>
        <v>3.690222166436551</v>
      </c>
      <c r="AE94" s="24">
        <f>('Monthly Data'!AJ93/31)/('Monthly Data'!$F93/100000)</f>
        <v>1.242625831555165</v>
      </c>
      <c r="AF94" s="24">
        <f>('Monthly Data'!AK93/31)/('Monthly Data'!$F93/100000)</f>
        <v>0</v>
      </c>
      <c r="AG94" s="24">
        <f>('Monthly Data'!AL93/31)/('Monthly Data'!$F93/100000)</f>
        <v>4.932847997991717</v>
      </c>
      <c r="AH94" s="24">
        <f>('Monthly Data'!AM93/30)/('Monthly Data'!$F93/100000)</f>
        <v>2.3476005188067446</v>
      </c>
      <c r="AI94" s="24">
        <f>('Monthly Data'!AN93/30)/('Monthly Data'!$F93/100000)</f>
        <v>0.5966277561608302</v>
      </c>
      <c r="AJ94" s="24">
        <f>('Monthly Data'!AO93/30)/('Monthly Data'!$F93/100000)</f>
        <v>0</v>
      </c>
      <c r="AK94" s="24">
        <f>('Monthly Data'!AP93/30)/('Monthly Data'!$F93/100000)</f>
        <v>2.9442282749675748</v>
      </c>
      <c r="AL94" s="24">
        <f>('Monthly Data'!AQ93/31)/('Monthly Data'!$F93/100000)</f>
        <v>2.309526798041923</v>
      </c>
      <c r="AM94" s="24">
        <f>('Monthly Data'!AR93/31)/('Monthly Data'!$F93/100000)</f>
        <v>0.6275888038157399</v>
      </c>
      <c r="AN94" s="24">
        <f>('Monthly Data'!AS93/31)/('Monthly Data'!$F93/100000)</f>
        <v>0.2259319693736664</v>
      </c>
      <c r="AO94" s="24">
        <f>('Monthly Data'!AT93/31)/('Monthly Data'!$F93/100000)</f>
        <v>3.1630475712313295</v>
      </c>
      <c r="AP94" s="24">
        <f>('Monthly Data'!AU93/31)/('Monthly Data'!$F93/100000)</f>
        <v>2.2216643655077197</v>
      </c>
      <c r="AQ94" s="24">
        <f>('Monthly Data'!AV93/31)/('Monthly Data'!$F93/100000)</f>
        <v>0.376553282289444</v>
      </c>
      <c r="AR94" s="24">
        <f>('Monthly Data'!AW93/31)/('Monthly Data'!$F93/100000)</f>
        <v>0.38910505836575876</v>
      </c>
      <c r="AS94" s="24">
        <f>('Monthly Data'!AX93/31)/('Monthly Data'!$F93/100000)</f>
        <v>2.987322706162922</v>
      </c>
      <c r="AT94" s="24">
        <f>('Monthly Data'!AY93/30)/('Monthly Data'!$F93/100000)</f>
        <v>2.7756160830090795</v>
      </c>
      <c r="AU94" s="24">
        <f>('Monthly Data'!AZ93/30)/('Monthly Data'!$F93/100000)</f>
        <v>0.4539559014267186</v>
      </c>
      <c r="AV94" s="24">
        <f>('Monthly Data'!BA93/30)/('Monthly Data'!$F93/100000)</f>
        <v>0.5317769130998703</v>
      </c>
      <c r="AW94" s="24">
        <f>('Monthly Data'!BB93/30)/('Monthly Data'!$F93/100000)</f>
        <v>3.761348897535668</v>
      </c>
      <c r="AX94" s="24">
        <f>('Monthly Data'!BC93/31)/('Monthly Data'!$F93/100000)</f>
        <v>2.8618049453997743</v>
      </c>
      <c r="AY94" s="24">
        <f>('Monthly Data'!BD93/31)/('Monthly Data'!$F93/100000)</f>
        <v>0.251035521526296</v>
      </c>
      <c r="AZ94" s="24">
        <f>('Monthly Data'!BE93/31)/('Monthly Data'!$F93/100000)</f>
        <v>0.38910505836575876</v>
      </c>
      <c r="BA94" s="24">
        <f>('Monthly Data'!BF93/31)/('Monthly Data'!$F93/100000)</f>
        <v>3.5019455252918292</v>
      </c>
    </row>
    <row r="95" spans="1:53" ht="15">
      <c r="A95" t="str">
        <f>'Monthly Data'!D94</f>
        <v>Nottingham UA</v>
      </c>
      <c r="B95" s="24">
        <f>('Monthly Data'!G94/31)/('Monthly Data'!$F94/100000)</f>
        <v>14.41743084880438</v>
      </c>
      <c r="C95" s="24">
        <f>('Monthly Data'!H94/31)/('Monthly Data'!$F94/100000)</f>
        <v>1.3367981809549987</v>
      </c>
      <c r="D95" s="24">
        <f>('Monthly Data'!I94/31)/('Monthly Data'!$F94/100000)</f>
        <v>0</v>
      </c>
      <c r="E95" s="24">
        <f>('Monthly Data'!J94/31)/('Monthly Data'!$F94/100000)</f>
        <v>15.754229029759378</v>
      </c>
      <c r="F95" s="24">
        <f>('Monthly Data'!K94/30)/('Monthly Data'!$F94/100000)</f>
        <v>11.141234185386006</v>
      </c>
      <c r="G95" s="24">
        <f>('Monthly Data'!L94/30)/('Monthly Data'!$F94/100000)</f>
        <v>0.7229537825974697</v>
      </c>
      <c r="H95" s="24">
        <f>('Monthly Data'!M94/30)/('Monthly Data'!$F94/100000)</f>
        <v>0</v>
      </c>
      <c r="I95" s="24">
        <f>('Monthly Data'!N94/30)/('Monthly Data'!$F94/100000)</f>
        <v>11.864187967983476</v>
      </c>
      <c r="J95" s="24">
        <f>('Monthly Data'!O94/31)/('Monthly Data'!$F94/100000)</f>
        <v>10.232128132730317</v>
      </c>
      <c r="K95" s="24">
        <f>('Monthly Data'!P94/31)/('Monthly Data'!$F94/100000)</f>
        <v>0.17490817320906524</v>
      </c>
      <c r="L95" s="24">
        <f>('Monthly Data'!Q94/31)/('Monthly Data'!$F94/100000)</f>
        <v>0</v>
      </c>
      <c r="M95" s="24">
        <f>('Monthly Data'!R94/31)/('Monthly Data'!$F94/100000)</f>
        <v>10.407036305939382</v>
      </c>
      <c r="N95" s="24">
        <f>('Monthly Data'!S94/31)/('Monthly Data'!$F94/100000)</f>
        <v>11.968716423877465</v>
      </c>
      <c r="O95" s="24">
        <f>('Monthly Data'!T94/31)/('Monthly Data'!$F94/100000)</f>
        <v>0.3498163464181305</v>
      </c>
      <c r="P95" s="24">
        <f>('Monthly Data'!U94/31)/('Monthly Data'!$F94/100000)</f>
        <v>0</v>
      </c>
      <c r="Q95" s="24">
        <f>('Monthly Data'!V94/31)/('Monthly Data'!$F94/100000)</f>
        <v>12.318532770295596</v>
      </c>
      <c r="R95" s="24">
        <f>('Monthly Data'!W94/28)/('Monthly Data'!$F94/100000)</f>
        <v>11.093283169193317</v>
      </c>
      <c r="S95" s="24">
        <f>('Monthly Data'!X94/28)/('Monthly Data'!$F94/100000)</f>
        <v>0.6916011950868652</v>
      </c>
      <c r="T95" s="24">
        <f>('Monthly Data'!Y94/28)/('Monthly Data'!$F94/100000)</f>
        <v>0</v>
      </c>
      <c r="U95" s="24">
        <f>('Monthly Data'!Z94/28)/('Monthly Data'!$F94/100000)</f>
        <v>11.784884364280181</v>
      </c>
      <c r="V95" s="24">
        <f>('Monthly Data'!AA94/31)/('Monthly Data'!$F94/100000)</f>
        <v>8.09574973139102</v>
      </c>
      <c r="W95" s="24">
        <f>('Monthly Data'!AB94/31)/('Monthly Data'!$F94/100000)</f>
        <v>0.3248294645311212</v>
      </c>
      <c r="X95" s="24">
        <f>('Monthly Data'!AC94/31)/('Monthly Data'!$F94/100000)</f>
        <v>0</v>
      </c>
      <c r="Y95" s="24">
        <f>('Monthly Data'!AD94/31)/('Monthly Data'!$F94/100000)</f>
        <v>8.42057919592214</v>
      </c>
      <c r="Z95" s="24">
        <f>('Monthly Data'!AE94/30)/('Monthly Data'!$F94/100000)</f>
        <v>9.011102504518462</v>
      </c>
      <c r="AA95" s="24">
        <f>('Monthly Data'!AF94/30)/('Monthly Data'!$F94/100000)</f>
        <v>0.7358636715724245</v>
      </c>
      <c r="AB95" s="24">
        <f>('Monthly Data'!AG94/30)/('Monthly Data'!$F94/100000)</f>
        <v>0.3872966692486445</v>
      </c>
      <c r="AC95" s="24">
        <f>('Monthly Data'!AH94/30)/('Monthly Data'!$F94/100000)</f>
        <v>10.134262845339531</v>
      </c>
      <c r="AD95" s="24">
        <f>('Monthly Data'!AI94/31)/('Monthly Data'!$F94/100000)</f>
        <v>8.033282526673498</v>
      </c>
      <c r="AE95" s="24">
        <f>('Monthly Data'!AJ94/31)/('Monthly Data'!$F94/100000)</f>
        <v>1.3742785037855128</v>
      </c>
      <c r="AF95" s="24">
        <f>('Monthly Data'!AK94/31)/('Monthly Data'!$F94/100000)</f>
        <v>0.08745408660453262</v>
      </c>
      <c r="AG95" s="24">
        <f>('Monthly Data'!AL94/31)/('Monthly Data'!$F94/100000)</f>
        <v>9.495015117063542</v>
      </c>
      <c r="AH95" s="24">
        <f>('Monthly Data'!AM94/30)/('Monthly Data'!$F94/100000)</f>
        <v>13.865220759101472</v>
      </c>
      <c r="AI95" s="24">
        <f>('Monthly Data'!AN94/30)/('Monthly Data'!$F94/100000)</f>
        <v>3.795507358636716</v>
      </c>
      <c r="AJ95" s="24">
        <f>('Monthly Data'!AO94/30)/('Monthly Data'!$F94/100000)</f>
        <v>0</v>
      </c>
      <c r="AK95" s="24">
        <f>('Monthly Data'!AP94/30)/('Monthly Data'!$F94/100000)</f>
        <v>17.660728117738188</v>
      </c>
      <c r="AL95" s="24">
        <f>('Monthly Data'!AQ94/31)/('Monthly Data'!$F94/100000)</f>
        <v>11.93123610104695</v>
      </c>
      <c r="AM95" s="24">
        <f>('Monthly Data'!AR94/31)/('Monthly Data'!$F94/100000)</f>
        <v>6.758951550436022</v>
      </c>
      <c r="AN95" s="24">
        <f>('Monthly Data'!AS94/31)/('Monthly Data'!$F94/100000)</f>
        <v>0.4872441967966818</v>
      </c>
      <c r="AO95" s="24">
        <f>('Monthly Data'!AT94/31)/('Monthly Data'!$F94/100000)</f>
        <v>19.177431848279653</v>
      </c>
      <c r="AP95" s="24">
        <f>('Monthly Data'!AU94/31)/('Monthly Data'!$F94/100000)</f>
        <v>13.155593313510408</v>
      </c>
      <c r="AQ95" s="24">
        <f>('Monthly Data'!AV94/31)/('Monthly Data'!$F94/100000)</f>
        <v>3.460683141350791</v>
      </c>
      <c r="AR95" s="24">
        <f>('Monthly Data'!AW94/31)/('Monthly Data'!$F94/100000)</f>
        <v>0.26236225981359784</v>
      </c>
      <c r="AS95" s="24">
        <f>('Monthly Data'!AX94/31)/('Monthly Data'!$F94/100000)</f>
        <v>16.878638714674796</v>
      </c>
      <c r="AT95" s="24">
        <f>('Monthly Data'!AY94/30)/('Monthly Data'!$F94/100000)</f>
        <v>12.884069197004907</v>
      </c>
      <c r="AU95" s="24">
        <f>('Monthly Data'!AZ94/30)/('Monthly Data'!$F94/100000)</f>
        <v>2.956364575264653</v>
      </c>
      <c r="AV95" s="24">
        <f>('Monthly Data'!BA94/30)/('Monthly Data'!$F94/100000)</f>
        <v>0.2711076684740511</v>
      </c>
      <c r="AW95" s="24">
        <f>('Monthly Data'!BB94/30)/('Monthly Data'!$F94/100000)</f>
        <v>16.11154144074361</v>
      </c>
      <c r="AX95" s="24">
        <f>('Monthly Data'!BC94/31)/('Monthly Data'!$F94/100000)</f>
        <v>13.742785037855127</v>
      </c>
      <c r="AY95" s="24">
        <f>('Monthly Data'!BD94/31)/('Monthly Data'!$F94/100000)</f>
        <v>4.722520676644762</v>
      </c>
      <c r="AZ95" s="24">
        <f>('Monthly Data'!BE94/31)/('Monthly Data'!$F94/100000)</f>
        <v>0.5247245196271957</v>
      </c>
      <c r="BA95" s="24">
        <f>('Monthly Data'!BF94/31)/('Monthly Data'!$F94/100000)</f>
        <v>18.990030234127083</v>
      </c>
    </row>
    <row r="96" spans="1:53" ht="15">
      <c r="A96" t="str">
        <f>'Monthly Data'!D95</f>
        <v>Nottinghamshire</v>
      </c>
      <c r="B96" s="24">
        <f>('Monthly Data'!G95/31)/('Monthly Data'!$F95/100000)</f>
        <v>9.009907905371023</v>
      </c>
      <c r="C96" s="24">
        <f>('Monthly Data'!H95/31)/('Monthly Data'!$F95/100000)</f>
        <v>0.713409097712102</v>
      </c>
      <c r="D96" s="24">
        <f>('Monthly Data'!I95/31)/('Monthly Data'!$F95/100000)</f>
        <v>0.2693992396954791</v>
      </c>
      <c r="E96" s="24">
        <f>('Monthly Data'!J95/31)/('Monthly Data'!$F95/100000)</f>
        <v>9.992716242778602</v>
      </c>
      <c r="F96" s="24">
        <f>('Monthly Data'!K95/30)/('Monthly Data'!$F95/100000)</f>
        <v>7.191463037426539</v>
      </c>
      <c r="G96" s="24">
        <f>('Monthly Data'!L95/30)/('Monthly Data'!$F95/100000)</f>
        <v>0.35055160325806783</v>
      </c>
      <c r="H96" s="24">
        <f>('Monthly Data'!M95/30)/('Monthly Data'!$F95/100000)</f>
        <v>0</v>
      </c>
      <c r="I96" s="24">
        <f>('Monthly Data'!N95/30)/('Monthly Data'!$F95/100000)</f>
        <v>7.542014640684607</v>
      </c>
      <c r="J96" s="24">
        <f>('Monthly Data'!O95/31)/('Monthly Data'!$F95/100000)</f>
        <v>7.333645969488042</v>
      </c>
      <c r="K96" s="24">
        <f>('Monthly Data'!P95/31)/('Monthly Data'!$F95/100000)</f>
        <v>0.32427686259641</v>
      </c>
      <c r="L96" s="24">
        <f>('Monthly Data'!Q95/31)/('Monthly Data'!$F95/100000)</f>
        <v>0.1696217435119683</v>
      </c>
      <c r="M96" s="24">
        <f>('Monthly Data'!R95/31)/('Monthly Data'!$F95/100000)</f>
        <v>7.827544575596419</v>
      </c>
      <c r="N96" s="24">
        <f>('Monthly Data'!S95/31)/('Monthly Data'!$F95/100000)</f>
        <v>8.15182143819283</v>
      </c>
      <c r="O96" s="24">
        <f>('Monthly Data'!T95/31)/('Monthly Data'!$F95/100000)</f>
        <v>0.2893547389321812</v>
      </c>
      <c r="P96" s="24">
        <f>('Monthly Data'!U95/31)/('Monthly Data'!$F95/100000)</f>
        <v>0.259421490077128</v>
      </c>
      <c r="Q96" s="24">
        <f>('Monthly Data'!V95/31)/('Monthly Data'!$F95/100000)</f>
        <v>8.700597667202139</v>
      </c>
      <c r="R96" s="24">
        <f>('Monthly Data'!W95/28)/('Monthly Data'!$F95/100000)</f>
        <v>7.915028058857319</v>
      </c>
      <c r="S96" s="24">
        <f>('Monthly Data'!X95/28)/('Monthly Data'!$F95/100000)</f>
        <v>0.6628076532190358</v>
      </c>
      <c r="T96" s="24">
        <f>('Monthly Data'!Y95/28)/('Monthly Data'!$F95/100000)</f>
        <v>0.5523397110158632</v>
      </c>
      <c r="U96" s="24">
        <f>('Monthly Data'!Z95/28)/('Monthly Data'!$F95/100000)</f>
        <v>9.130175423092219</v>
      </c>
      <c r="V96" s="24">
        <f>('Monthly Data'!AA95/31)/('Monthly Data'!$F95/100000)</f>
        <v>7.069235604601738</v>
      </c>
      <c r="W96" s="24">
        <f>('Monthly Data'!AB95/31)/('Monthly Data'!$F95/100000)</f>
        <v>0.6535426000019955</v>
      </c>
      <c r="X96" s="24">
        <f>('Monthly Data'!AC95/31)/('Monthly Data'!$F95/100000)</f>
        <v>0.2743881145046546</v>
      </c>
      <c r="Y96" s="24">
        <f>('Monthly Data'!AD95/31)/('Monthly Data'!$F95/100000)</f>
        <v>7.997166319108389</v>
      </c>
      <c r="Z96" s="24">
        <f>('Monthly Data'!AE95/30)/('Monthly Data'!$F95/100000)</f>
        <v>5.608825652129085</v>
      </c>
      <c r="AA96" s="24">
        <f>('Monthly Data'!AF95/30)/('Monthly Data'!$F95/100000)</f>
        <v>0.36601711516651203</v>
      </c>
      <c r="AB96" s="24">
        <f>('Monthly Data'!AG95/30)/('Monthly Data'!$F95/100000)</f>
        <v>0.19589648417362612</v>
      </c>
      <c r="AC96" s="24">
        <f>('Monthly Data'!AH95/30)/('Monthly Data'!$F95/100000)</f>
        <v>6.170739251469223</v>
      </c>
      <c r="AD96" s="24">
        <f>('Monthly Data'!AI95/31)/('Monthly Data'!$F95/100000)</f>
        <v>6.779880865669556</v>
      </c>
      <c r="AE96" s="24">
        <f>('Monthly Data'!AJ95/31)/('Monthly Data'!$F95/100000)</f>
        <v>0.5138541053450805</v>
      </c>
      <c r="AF96" s="24">
        <f>('Monthly Data'!AK95/31)/('Monthly Data'!$F95/100000)</f>
        <v>0.194566117557846</v>
      </c>
      <c r="AG96" s="24">
        <f>('Monthly Data'!AL95/31)/('Monthly Data'!$F95/100000)</f>
        <v>7.488301088572483</v>
      </c>
      <c r="AH96" s="24">
        <f>('Monthly Data'!AM95/30)/('Monthly Data'!$F95/100000)</f>
        <v>6.299618517372925</v>
      </c>
      <c r="AI96" s="24">
        <f>('Monthly Data'!AN95/30)/('Monthly Data'!$F95/100000)</f>
        <v>0.6701721826992473</v>
      </c>
      <c r="AJ96" s="24">
        <f>('Monthly Data'!AO95/30)/('Monthly Data'!$F95/100000)</f>
        <v>0.44334467470873284</v>
      </c>
      <c r="AK96" s="24">
        <f>('Monthly Data'!AP95/30)/('Monthly Data'!$F95/100000)</f>
        <v>7.413135374780905</v>
      </c>
      <c r="AL96" s="24">
        <f>('Monthly Data'!AQ95/31)/('Monthly Data'!$F95/100000)</f>
        <v>7.742733703840435</v>
      </c>
      <c r="AM96" s="24">
        <f>('Monthly Data'!AR95/31)/('Monthly Data'!$F95/100000)</f>
        <v>0.6335871007652933</v>
      </c>
      <c r="AN96" s="24">
        <f>('Monthly Data'!AS95/31)/('Monthly Data'!$F95/100000)</f>
        <v>0.19955499236702154</v>
      </c>
      <c r="AO96" s="24">
        <f>('Monthly Data'!AT95/31)/('Monthly Data'!$F95/100000)</f>
        <v>8.57587579697275</v>
      </c>
      <c r="AP96" s="24">
        <f>('Monthly Data'!AU95/31)/('Monthly Data'!$F95/100000)</f>
        <v>5.118585554214102</v>
      </c>
      <c r="AQ96" s="24">
        <f>('Monthly Data'!AV95/31)/('Monthly Data'!$F95/100000)</f>
        <v>0.453987607634974</v>
      </c>
      <c r="AR96" s="24">
        <f>('Monthly Data'!AW95/31)/('Monthly Data'!$F95/100000)</f>
        <v>0.09977749618351077</v>
      </c>
      <c r="AS96" s="24">
        <f>('Monthly Data'!AX95/31)/('Monthly Data'!$F95/100000)</f>
        <v>5.672350658032587</v>
      </c>
      <c r="AT96" s="24">
        <f>('Monthly Data'!AY95/30)/('Monthly Data'!$F95/100000)</f>
        <v>6.531601195999587</v>
      </c>
      <c r="AU96" s="24">
        <f>('Monthly Data'!AZ95/30)/('Monthly Data'!$F95/100000)</f>
        <v>0.24744819053510672</v>
      </c>
      <c r="AV96" s="24">
        <f>('Monthly Data'!BA95/30)/('Monthly Data'!$F95/100000)</f>
        <v>0.11341375399525723</v>
      </c>
      <c r="AW96" s="24">
        <f>('Monthly Data'!BB95/30)/('Monthly Data'!$F95/100000)</f>
        <v>6.8924631405299515</v>
      </c>
      <c r="AX96" s="24">
        <f>('Monthly Data'!BC95/31)/('Monthly Data'!$F95/100000)</f>
        <v>6.4855372519282</v>
      </c>
      <c r="AY96" s="24">
        <f>('Monthly Data'!BD95/31)/('Monthly Data'!$F95/100000)</f>
        <v>0.4140766091615697</v>
      </c>
      <c r="AZ96" s="24">
        <f>('Monthly Data'!BE95/31)/('Monthly Data'!$F95/100000)</f>
        <v>0.1446773694660906</v>
      </c>
      <c r="BA96" s="24">
        <f>('Monthly Data'!BF95/31)/('Monthly Data'!$F95/100000)</f>
        <v>7.04429123055586</v>
      </c>
    </row>
    <row r="97" spans="1:53" ht="15">
      <c r="A97" t="str">
        <f>'Monthly Data'!D96</f>
        <v>Oldham</v>
      </c>
      <c r="B97" s="24">
        <f>('Monthly Data'!G96/31)/('Monthly Data'!$F96/100000)</f>
        <v>3.246211207776067</v>
      </c>
      <c r="C97" s="24">
        <f>('Monthly Data'!H96/31)/('Monthly Data'!$F96/100000)</f>
        <v>3.5986569960488968</v>
      </c>
      <c r="D97" s="24">
        <f>('Monthly Data'!I96/31)/('Monthly Data'!$F96/100000)</f>
        <v>0</v>
      </c>
      <c r="E97" s="24">
        <f>('Monthly Data'!J96/31)/('Monthly Data'!$F96/100000)</f>
        <v>6.844868203824963</v>
      </c>
      <c r="F97" s="24">
        <f>('Monthly Data'!K96/30)/('Monthly Data'!$F96/100000)</f>
        <v>4.12114241901476</v>
      </c>
      <c r="G97" s="24">
        <f>('Monthly Data'!L96/30)/('Monthly Data'!$F96/100000)</f>
        <v>3.3160820394862944</v>
      </c>
      <c r="H97" s="24">
        <f>('Monthly Data'!M96/30)/('Monthly Data'!$F96/100000)</f>
        <v>0</v>
      </c>
      <c r="I97" s="24">
        <f>('Monthly Data'!N96/30)/('Monthly Data'!$F96/100000)</f>
        <v>7.437224458501054</v>
      </c>
      <c r="J97" s="24">
        <f>('Monthly Data'!O96/31)/('Monthly Data'!$F96/100000)</f>
        <v>2.4300209612495127</v>
      </c>
      <c r="K97" s="24">
        <f>('Monthly Data'!P96/31)/('Monthly Data'!$F96/100000)</f>
        <v>3.6914058876996414</v>
      </c>
      <c r="L97" s="24">
        <f>('Monthly Data'!Q96/31)/('Monthly Data'!$F96/100000)</f>
        <v>0</v>
      </c>
      <c r="M97" s="24">
        <f>('Monthly Data'!R96/31)/('Monthly Data'!$F96/100000)</f>
        <v>6.121426848949154</v>
      </c>
      <c r="N97" s="24">
        <f>('Monthly Data'!S96/31)/('Monthly Data'!$F96/100000)</f>
        <v>1.8920773896751935</v>
      </c>
      <c r="O97" s="24">
        <f>('Monthly Data'!T96/31)/('Monthly Data'!$F96/100000)</f>
        <v>2.856665862842939</v>
      </c>
      <c r="P97" s="24">
        <f>('Monthly Data'!U96/31)/('Monthly Data'!$F96/100000)</f>
        <v>0.12984844831104267</v>
      </c>
      <c r="Q97" s="24">
        <f>('Monthly Data'!V96/31)/('Monthly Data'!$F96/100000)</f>
        <v>4.878591700829175</v>
      </c>
      <c r="R97" s="24">
        <f>('Monthly Data'!W96/28)/('Monthly Data'!$F96/100000)</f>
        <v>2.6698430953750103</v>
      </c>
      <c r="S97" s="24">
        <f>('Monthly Data'!X96/28)/('Monthly Data'!$F96/100000)</f>
        <v>1.5402940934855827</v>
      </c>
      <c r="T97" s="24">
        <f>('Monthly Data'!Y96/28)/('Monthly Data'!$F96/100000)</f>
        <v>0</v>
      </c>
      <c r="U97" s="24">
        <f>('Monthly Data'!Z96/28)/('Monthly Data'!$F96/100000)</f>
        <v>4.2101371888605925</v>
      </c>
      <c r="V97" s="24">
        <f>('Monthly Data'!AA96/31)/('Monthly Data'!$F96/100000)</f>
        <v>2.9494147544936835</v>
      </c>
      <c r="W97" s="24">
        <f>('Monthly Data'!AB96/31)/('Monthly Data'!$F96/100000)</f>
        <v>3.561557439388599</v>
      </c>
      <c r="X97" s="24">
        <f>('Monthly Data'!AC96/31)/('Monthly Data'!$F96/100000)</f>
        <v>0.18549778330148953</v>
      </c>
      <c r="Y97" s="24">
        <f>('Monthly Data'!AD96/31)/('Monthly Data'!$F96/100000)</f>
        <v>6.696469977183772</v>
      </c>
      <c r="Z97" s="24">
        <f>('Monthly Data'!AE96/30)/('Monthly Data'!$F96/100000)</f>
        <v>3.7761165420739884</v>
      </c>
      <c r="AA97" s="24">
        <f>('Monthly Data'!AF96/30)/('Monthly Data'!$F96/100000)</f>
        <v>3.8527889591719378</v>
      </c>
      <c r="AB97" s="24">
        <f>('Monthly Data'!AG96/30)/('Monthly Data'!$F96/100000)</f>
        <v>0.5750431282346176</v>
      </c>
      <c r="AC97" s="24">
        <f>('Monthly Data'!AH96/30)/('Monthly Data'!$F96/100000)</f>
        <v>8.203948629480545</v>
      </c>
      <c r="AD97" s="24">
        <f>('Monthly Data'!AI96/31)/('Monthly Data'!$F96/100000)</f>
        <v>4.693093917527686</v>
      </c>
      <c r="AE97" s="24">
        <f>('Monthly Data'!AJ96/31)/('Monthly Data'!$F96/100000)</f>
        <v>3.116362759465024</v>
      </c>
      <c r="AF97" s="24">
        <f>('Monthly Data'!AK96/31)/('Monthly Data'!$F96/100000)</f>
        <v>0.5564933499044686</v>
      </c>
      <c r="AG97" s="24">
        <f>('Monthly Data'!AL96/31)/('Monthly Data'!$F96/100000)</f>
        <v>8.365950026897178</v>
      </c>
      <c r="AH97" s="24">
        <f>('Monthly Data'!AM96/30)/('Monthly Data'!$F96/100000)</f>
        <v>4.9837071113666855</v>
      </c>
      <c r="AI97" s="24">
        <f>('Monthly Data'!AN96/30)/('Monthly Data'!$F96/100000)</f>
        <v>0.40253018976423227</v>
      </c>
      <c r="AJ97" s="24">
        <f>('Monthly Data'!AO96/30)/('Monthly Data'!$F96/100000)</f>
        <v>0</v>
      </c>
      <c r="AK97" s="24">
        <f>('Monthly Data'!AP96/30)/('Monthly Data'!$F96/100000)</f>
        <v>5.386237301130918</v>
      </c>
      <c r="AL97" s="24">
        <f>('Monthly Data'!AQ96/31)/('Monthly Data'!$F96/100000)</f>
        <v>3.4317089910775564</v>
      </c>
      <c r="AM97" s="24">
        <f>('Monthly Data'!AR96/31)/('Monthly Data'!$F96/100000)</f>
        <v>1.8735276113450445</v>
      </c>
      <c r="AN97" s="24">
        <f>('Monthly Data'!AS96/31)/('Monthly Data'!$F96/100000)</f>
        <v>0</v>
      </c>
      <c r="AO97" s="24">
        <f>('Monthly Data'!AT96/31)/('Monthly Data'!$F96/100000)</f>
        <v>5.305236602422601</v>
      </c>
      <c r="AP97" s="24">
        <f>('Monthly Data'!AU96/31)/('Monthly Data'!$F96/100000)</f>
        <v>1.9662765029957892</v>
      </c>
      <c r="AQ97" s="24">
        <f>('Monthly Data'!AV96/31)/('Monthly Data'!$F96/100000)</f>
        <v>2.819566306182641</v>
      </c>
      <c r="AR97" s="24">
        <f>('Monthly Data'!AW96/31)/('Monthly Data'!$F96/100000)</f>
        <v>0</v>
      </c>
      <c r="AS97" s="24">
        <f>('Monthly Data'!AX96/31)/('Monthly Data'!$F96/100000)</f>
        <v>4.78584280917843</v>
      </c>
      <c r="AT97" s="24">
        <f>('Monthly Data'!AY96/30)/('Monthly Data'!$F96/100000)</f>
        <v>3.4502587694077054</v>
      </c>
      <c r="AU97" s="24">
        <f>('Monthly Data'!AZ96/30)/('Monthly Data'!$F96/100000)</f>
        <v>2.3193406172129576</v>
      </c>
      <c r="AV97" s="24">
        <f>('Monthly Data'!BA96/30)/('Monthly Data'!$F96/100000)</f>
        <v>0</v>
      </c>
      <c r="AW97" s="24">
        <f>('Monthly Data'!BB96/30)/('Monthly Data'!$F96/100000)</f>
        <v>5.769599386620663</v>
      </c>
      <c r="AX97" s="24">
        <f>('Monthly Data'!BC96/31)/('Monthly Data'!$F96/100000)</f>
        <v>2.9123151978333857</v>
      </c>
      <c r="AY97" s="24">
        <f>('Monthly Data'!BD96/31)/('Monthly Data'!$F96/100000)</f>
        <v>1.7622289413641505</v>
      </c>
      <c r="AZ97" s="24">
        <f>('Monthly Data'!BE96/31)/('Monthly Data'!$F96/100000)</f>
        <v>0</v>
      </c>
      <c r="BA97" s="24">
        <f>('Monthly Data'!BF96/31)/('Monthly Data'!$F96/100000)</f>
        <v>4.674544139197536</v>
      </c>
    </row>
    <row r="98" spans="1:53" ht="15">
      <c r="A98" t="str">
        <f>'Monthly Data'!D97</f>
        <v>Oxfordshire</v>
      </c>
      <c r="B98" s="24">
        <f>('Monthly Data'!G97/31)/('Monthly Data'!$F97/100000)</f>
        <v>15.857379114351048</v>
      </c>
      <c r="C98" s="24">
        <f>('Monthly Data'!H97/31)/('Monthly Data'!$F97/100000)</f>
        <v>5.206187721277905</v>
      </c>
      <c r="D98" s="24">
        <f>('Monthly Data'!I97/31)/('Monthly Data'!$F97/100000)</f>
        <v>7.636140017791789</v>
      </c>
      <c r="E98" s="24">
        <f>('Monthly Data'!J97/31)/('Monthly Data'!$F97/100000)</f>
        <v>28.699706853420743</v>
      </c>
      <c r="F98" s="24">
        <f>('Monthly Data'!K97/30)/('Monthly Data'!$F97/100000)</f>
        <v>14.029243013140848</v>
      </c>
      <c r="G98" s="24">
        <f>('Monthly Data'!L97/30)/('Monthly Data'!$F97/100000)</f>
        <v>4.64556727743846</v>
      </c>
      <c r="H98" s="24">
        <f>('Monthly Data'!M97/30)/('Monthly Data'!$F97/100000)</f>
        <v>6.465543833672651</v>
      </c>
      <c r="I98" s="24">
        <f>('Monthly Data'!N97/30)/('Monthly Data'!$F97/100000)</f>
        <v>25.140354124251964</v>
      </c>
      <c r="J98" s="24">
        <f>('Monthly Data'!O97/31)/('Monthly Data'!$F97/100000)</f>
        <v>12.806505346492091</v>
      </c>
      <c r="K98" s="24">
        <f>('Monthly Data'!P97/31)/('Monthly Data'!$F97/100000)</f>
        <v>3.032962571570155</v>
      </c>
      <c r="L98" s="24">
        <f>('Monthly Data'!Q97/31)/('Monthly Data'!$F97/100000)</f>
        <v>10.585517006680877</v>
      </c>
      <c r="M98" s="24">
        <f>('Monthly Data'!R97/31)/('Monthly Data'!$F97/100000)</f>
        <v>26.42498492474313</v>
      </c>
      <c r="N98" s="24">
        <f>('Monthly Data'!S97/31)/('Monthly Data'!$F97/100000)</f>
        <v>16.185751046312383</v>
      </c>
      <c r="O98" s="24">
        <f>('Monthly Data'!T97/31)/('Monthly Data'!$F97/100000)</f>
        <v>3.325512110953891</v>
      </c>
      <c r="P98" s="24">
        <f>('Monthly Data'!U97/31)/('Monthly Data'!$F97/100000)</f>
        <v>11.839300746896887</v>
      </c>
      <c r="Q98" s="24">
        <f>('Monthly Data'!V97/31)/('Monthly Data'!$F97/100000)</f>
        <v>31.35056390416316</v>
      </c>
      <c r="R98" s="24">
        <f>('Monthly Data'!W97/28)/('Monthly Data'!$F97/100000)</f>
        <v>18.825520213637926</v>
      </c>
      <c r="S98" s="24">
        <f>('Monthly Data'!X97/28)/('Monthly Data'!$F97/100000)</f>
        <v>4.137912799767325</v>
      </c>
      <c r="T98" s="24">
        <f>('Monthly Data'!Y97/28)/('Monthly Data'!$F97/100000)</f>
        <v>12.347637555855213</v>
      </c>
      <c r="U98" s="24">
        <f>('Monthly Data'!Z97/28)/('Monthly Data'!$F97/100000)</f>
        <v>35.311070569260465</v>
      </c>
      <c r="V98" s="24">
        <f>('Monthly Data'!AA97/31)/('Monthly Data'!$F97/100000)</f>
        <v>16.08425426734252</v>
      </c>
      <c r="W98" s="24">
        <f>('Monthly Data'!AB97/31)/('Monthly Data'!$F97/100000)</f>
        <v>5.128572537359771</v>
      </c>
      <c r="X98" s="24">
        <f>('Monthly Data'!AC97/31)/('Monthly Data'!$F97/100000)</f>
        <v>12.310962249168623</v>
      </c>
      <c r="Y98" s="24">
        <f>('Monthly Data'!AD97/31)/('Monthly Data'!$F97/100000)</f>
        <v>33.52378905387091</v>
      </c>
      <c r="Z98" s="24">
        <f>('Monthly Data'!AE97/30)/('Monthly Data'!$F97/100000)</f>
        <v>13.856499475599975</v>
      </c>
      <c r="AA98" s="24">
        <f>('Monthly Data'!AF97/30)/('Monthly Data'!$F97/100000)</f>
        <v>3.090875439570609</v>
      </c>
      <c r="AB98" s="24">
        <f>('Monthly Data'!AG97/30)/('Monthly Data'!$F97/100000)</f>
        <v>14.226664198901844</v>
      </c>
      <c r="AC98" s="24">
        <f>('Monthly Data'!AH97/30)/('Monthly Data'!$F97/100000)</f>
        <v>31.174039114072432</v>
      </c>
      <c r="AD98" s="24">
        <f>('Monthly Data'!AI97/31)/('Monthly Data'!$F97/100000)</f>
        <v>18.012693067769998</v>
      </c>
      <c r="AE98" s="24">
        <f>('Monthly Data'!AJ97/31)/('Monthly Data'!$F97/100000)</f>
        <v>5.737553211178975</v>
      </c>
      <c r="AF98" s="24">
        <f>('Monthly Data'!AK97/31)/('Monthly Data'!$F97/100000)</f>
        <v>12.85426853659556</v>
      </c>
      <c r="AG98" s="24">
        <f>('Monthly Data'!AL97/31)/('Monthly Data'!$F97/100000)</f>
        <v>36.60451481554453</v>
      </c>
      <c r="AH98" s="24">
        <f>('Monthly Data'!AM97/30)/('Monthly Data'!$F97/100000)</f>
        <v>19.42747856129311</v>
      </c>
      <c r="AI98" s="24">
        <f>('Monthly Data'!AN97/30)/('Monthly Data'!$F97/100000)</f>
        <v>6.9529273860201135</v>
      </c>
      <c r="AJ98" s="24">
        <f>('Monthly Data'!AO97/30)/('Monthly Data'!$F97/100000)</f>
        <v>13.19020297365661</v>
      </c>
      <c r="AK98" s="24">
        <f>('Monthly Data'!AP97/30)/('Monthly Data'!$F97/100000)</f>
        <v>39.57060892096984</v>
      </c>
      <c r="AL98" s="24">
        <f>('Monthly Data'!AQ97/31)/('Monthly Data'!$F97/100000)</f>
        <v>19.988895058300944</v>
      </c>
      <c r="AM98" s="24">
        <f>('Monthly Data'!AR97/31)/('Monthly Data'!$F97/100000)</f>
        <v>5.964428364170444</v>
      </c>
      <c r="AN98" s="24">
        <f>('Monthly Data'!AS97/31)/('Monthly Data'!$F97/100000)</f>
        <v>8.740663788934464</v>
      </c>
      <c r="AO98" s="24">
        <f>('Monthly Data'!AT97/31)/('Monthly Data'!$F97/100000)</f>
        <v>34.69398721140585</v>
      </c>
      <c r="AP98" s="24">
        <f>('Monthly Data'!AU97/31)/('Monthly Data'!$F97/100000)</f>
        <v>12.87217973288436</v>
      </c>
      <c r="AQ98" s="24">
        <f>('Monthly Data'!AV97/31)/('Monthly Data'!$F97/100000)</f>
        <v>3.8986703921954953</v>
      </c>
      <c r="AR98" s="24">
        <f>('Monthly Data'!AW97/31)/('Monthly Data'!$F97/100000)</f>
        <v>9.486963634301135</v>
      </c>
      <c r="AS98" s="24">
        <f>('Monthly Data'!AX97/31)/('Monthly Data'!$F97/100000)</f>
        <v>26.25781375938099</v>
      </c>
      <c r="AT98" s="24">
        <f>('Monthly Data'!AY97/30)/('Monthly Data'!$F97/100000)</f>
        <v>11.518292306743168</v>
      </c>
      <c r="AU98" s="24">
        <f>('Monthly Data'!AZ97/30)/('Monthly Data'!$F97/100000)</f>
        <v>4.398790795237214</v>
      </c>
      <c r="AV98" s="24">
        <f>('Monthly Data'!BA97/30)/('Monthly Data'!$F97/100000)</f>
        <v>8.575482756493308</v>
      </c>
      <c r="AW98" s="24">
        <f>('Monthly Data'!BB97/30)/('Monthly Data'!$F97/100000)</f>
        <v>24.49256585847369</v>
      </c>
      <c r="AX98" s="24">
        <f>('Monthly Data'!BC97/31)/('Monthly Data'!$F97/100000)</f>
        <v>12.018412709784888</v>
      </c>
      <c r="AY98" s="24">
        <f>('Monthly Data'!BD97/31)/('Monthly Data'!$F97/100000)</f>
        <v>6.298770694894713</v>
      </c>
      <c r="AZ98" s="24">
        <f>('Monthly Data'!BE97/31)/('Monthly Data'!$F97/100000)</f>
        <v>8.18541670398166</v>
      </c>
      <c r="BA98" s="24">
        <f>('Monthly Data'!BF97/31)/('Monthly Data'!$F97/100000)</f>
        <v>26.50260010866126</v>
      </c>
    </row>
    <row r="99" spans="1:53" ht="15">
      <c r="A99" t="str">
        <f>'Monthly Data'!D98</f>
        <v>Peterborough UA</v>
      </c>
      <c r="B99" s="24">
        <f>('Monthly Data'!G98/31)/('Monthly Data'!$F98/100000)</f>
        <v>14.941952908888936</v>
      </c>
      <c r="C99" s="24">
        <f>('Monthly Data'!H98/31)/('Monthly Data'!$F98/100000)</f>
        <v>0.9801572607871751</v>
      </c>
      <c r="D99" s="24">
        <f>('Monthly Data'!I98/31)/('Monthly Data'!$F98/100000)</f>
        <v>0.2395939970813095</v>
      </c>
      <c r="E99" s="24">
        <f>('Monthly Data'!J98/31)/('Monthly Data'!$F98/100000)</f>
        <v>16.16170416675742</v>
      </c>
      <c r="F99" s="24">
        <f>('Monthly Data'!K98/30)/('Monthly Data'!$F98/100000)</f>
        <v>14.044564483457123</v>
      </c>
      <c r="G99" s="24">
        <f>('Monthly Data'!L98/30)/('Monthly Data'!$F98/100000)</f>
        <v>0.0675219446320054</v>
      </c>
      <c r="H99" s="24">
        <f>('Monthly Data'!M98/30)/('Monthly Data'!$F98/100000)</f>
        <v>0</v>
      </c>
      <c r="I99" s="24">
        <f>('Monthly Data'!N98/30)/('Monthly Data'!$F98/100000)</f>
        <v>14.112086428089126</v>
      </c>
      <c r="J99" s="24">
        <f>('Monthly Data'!O98/31)/('Monthly Data'!$F98/100000)</f>
        <v>15.595391082747053</v>
      </c>
      <c r="K99" s="24">
        <f>('Monthly Data'!P98/31)/('Monthly Data'!$F98/100000)</f>
        <v>0.8059070810916774</v>
      </c>
      <c r="L99" s="24">
        <f>('Monthly Data'!Q98/31)/('Monthly Data'!$F98/100000)</f>
        <v>0.21781272461937223</v>
      </c>
      <c r="M99" s="24">
        <f>('Monthly Data'!R98/31)/('Monthly Data'!$F98/100000)</f>
        <v>16.619110888458103</v>
      </c>
      <c r="N99" s="24">
        <f>('Monthly Data'!S98/31)/('Monthly Data'!$F98/100000)</f>
        <v>13.831108013330137</v>
      </c>
      <c r="O99" s="24">
        <f>('Monthly Data'!T98/31)/('Monthly Data'!$F98/100000)</f>
        <v>0.04356254492387445</v>
      </c>
      <c r="P99" s="24">
        <f>('Monthly Data'!U98/31)/('Monthly Data'!$F98/100000)</f>
        <v>0</v>
      </c>
      <c r="Q99" s="24">
        <f>('Monthly Data'!V98/31)/('Monthly Data'!$F98/100000)</f>
        <v>13.874670558254012</v>
      </c>
      <c r="R99" s="24">
        <f>('Monthly Data'!W98/28)/('Monthly Data'!$F98/100000)</f>
        <v>13.11854924278962</v>
      </c>
      <c r="S99" s="24">
        <f>('Monthly Data'!X98/28)/('Monthly Data'!$F98/100000)</f>
        <v>0</v>
      </c>
      <c r="T99" s="24">
        <f>('Monthly Data'!Y98/28)/('Monthly Data'!$F98/100000)</f>
        <v>0.14468988135429728</v>
      </c>
      <c r="U99" s="24">
        <f>('Monthly Data'!Z98/28)/('Monthly Data'!$F98/100000)</f>
        <v>13.263239124143917</v>
      </c>
      <c r="V99" s="24">
        <f>('Monthly Data'!AA98/31)/('Monthly Data'!$F98/100000)</f>
        <v>10.934198775892488</v>
      </c>
      <c r="W99" s="24">
        <f>('Monthly Data'!AB98/31)/('Monthly Data'!$F98/100000)</f>
        <v>0</v>
      </c>
      <c r="X99" s="24">
        <f>('Monthly Data'!AC98/31)/('Monthly Data'!$F98/100000)</f>
        <v>0.0871250898477489</v>
      </c>
      <c r="Y99" s="24">
        <f>('Monthly Data'!AD98/31)/('Monthly Data'!$F98/100000)</f>
        <v>11.021323865740237</v>
      </c>
      <c r="Z99" s="24">
        <f>('Monthly Data'!AE98/30)/('Monthly Data'!$F98/100000)</f>
        <v>14.697276614899842</v>
      </c>
      <c r="AA99" s="24">
        <f>('Monthly Data'!AF98/30)/('Monthly Data'!$F98/100000)</f>
        <v>0</v>
      </c>
      <c r="AB99" s="24">
        <f>('Monthly Data'!AG98/30)/('Monthly Data'!$F98/100000)</f>
        <v>0.11253657438667565</v>
      </c>
      <c r="AC99" s="24">
        <f>('Monthly Data'!AH98/30)/('Monthly Data'!$F98/100000)</f>
        <v>14.809813189286517</v>
      </c>
      <c r="AD99" s="24">
        <f>('Monthly Data'!AI98/31)/('Monthly Data'!$F98/100000)</f>
        <v>12.502450393151967</v>
      </c>
      <c r="AE99" s="24">
        <f>('Monthly Data'!AJ98/31)/('Monthly Data'!$F98/100000)</f>
        <v>0.021781272461937225</v>
      </c>
      <c r="AF99" s="24">
        <f>('Monthly Data'!AK98/31)/('Monthly Data'!$F98/100000)</f>
        <v>0.0871250898477489</v>
      </c>
      <c r="AG99" s="24">
        <f>('Monthly Data'!AL98/31)/('Monthly Data'!$F98/100000)</f>
        <v>12.611356755461653</v>
      </c>
      <c r="AH99" s="24">
        <f>('Monthly Data'!AM98/30)/('Monthly Data'!$F98/100000)</f>
        <v>15.079900967814538</v>
      </c>
      <c r="AI99" s="24">
        <f>('Monthly Data'!AN98/30)/('Monthly Data'!$F98/100000)</f>
        <v>0.022507314877335132</v>
      </c>
      <c r="AJ99" s="24">
        <f>('Monthly Data'!AO98/30)/('Monthly Data'!$F98/100000)</f>
        <v>0.09002925950934053</v>
      </c>
      <c r="AK99" s="24">
        <f>('Monthly Data'!AP98/30)/('Monthly Data'!$F98/100000)</f>
        <v>15.192437542201214</v>
      </c>
      <c r="AL99" s="24">
        <f>('Monthly Data'!AQ98/31)/('Monthly Data'!$F98/100000)</f>
        <v>10.084729149876935</v>
      </c>
      <c r="AM99" s="24">
        <f>('Monthly Data'!AR98/31)/('Monthly Data'!$F98/100000)</f>
        <v>0.1742501796954978</v>
      </c>
      <c r="AN99" s="24">
        <f>('Monthly Data'!AS98/31)/('Monthly Data'!$F98/100000)</f>
        <v>0.021781272461937225</v>
      </c>
      <c r="AO99" s="24">
        <f>('Monthly Data'!AT98/31)/('Monthly Data'!$F98/100000)</f>
        <v>10.28076060203437</v>
      </c>
      <c r="AP99" s="24">
        <f>('Monthly Data'!AU98/31)/('Monthly Data'!$F98/100000)</f>
        <v>12.393544030842282</v>
      </c>
      <c r="AQ99" s="24">
        <f>('Monthly Data'!AV98/31)/('Monthly Data'!$F98/100000)</f>
        <v>1.2850950752542962</v>
      </c>
      <c r="AR99" s="24">
        <f>('Monthly Data'!AW98/31)/('Monthly Data'!$F98/100000)</f>
        <v>0</v>
      </c>
      <c r="AS99" s="24">
        <f>('Monthly Data'!AX98/31)/('Monthly Data'!$F98/100000)</f>
        <v>13.678639106096577</v>
      </c>
      <c r="AT99" s="24">
        <f>('Monthly Data'!AY98/30)/('Monthly Data'!$F98/100000)</f>
        <v>18.140895791132117</v>
      </c>
      <c r="AU99" s="24">
        <f>('Monthly Data'!AZ98/30)/('Monthly Data'!$F98/100000)</f>
        <v>0.6752194463200539</v>
      </c>
      <c r="AV99" s="24">
        <f>('Monthly Data'!BA98/30)/('Monthly Data'!$F98/100000)</f>
        <v>0.11253657438667565</v>
      </c>
      <c r="AW99" s="24">
        <f>('Monthly Data'!BB98/30)/('Monthly Data'!$F98/100000)</f>
        <v>18.928651811838847</v>
      </c>
      <c r="AX99" s="24">
        <f>('Monthly Data'!BC98/31)/('Monthly Data'!$F98/100000)</f>
        <v>13.003419659776522</v>
      </c>
      <c r="AY99" s="24">
        <f>('Monthly Data'!BD98/31)/('Monthly Data'!$F98/100000)</f>
        <v>0</v>
      </c>
      <c r="AZ99" s="24">
        <f>('Monthly Data'!BE98/31)/('Monthly Data'!$F98/100000)</f>
        <v>1.3504388926401079</v>
      </c>
      <c r="BA99" s="24">
        <f>('Monthly Data'!BF98/31)/('Monthly Data'!$F98/100000)</f>
        <v>14.35385855241663</v>
      </c>
    </row>
    <row r="100" spans="1:53" ht="15">
      <c r="A100" t="str">
        <f>'Monthly Data'!D99</f>
        <v>Plymouth UA</v>
      </c>
      <c r="B100" s="24">
        <f>('Monthly Data'!G99/31)/('Monthly Data'!$F99/100000)</f>
        <v>8.985957537543026</v>
      </c>
      <c r="C100" s="24">
        <f>('Monthly Data'!H99/31)/('Monthly Data'!$F99/100000)</f>
        <v>8.848883609004234</v>
      </c>
      <c r="D100" s="24">
        <f>('Monthly Data'!I99/31)/('Monthly Data'!$F99/100000)</f>
        <v>0.38076091260775535</v>
      </c>
      <c r="E100" s="24">
        <f>('Monthly Data'!J99/31)/('Monthly Data'!$F99/100000)</f>
        <v>18.215602059155014</v>
      </c>
      <c r="F100" s="24">
        <f>('Monthly Data'!K99/30)/('Monthly Data'!$F99/100000)</f>
        <v>10.229776518728361</v>
      </c>
      <c r="G100" s="24">
        <f>('Monthly Data'!L99/30)/('Monthly Data'!$F99/100000)</f>
        <v>10.151085930122758</v>
      </c>
      <c r="H100" s="24">
        <f>('Monthly Data'!M99/30)/('Monthly Data'!$F99/100000)</f>
        <v>0.11016682404784389</v>
      </c>
      <c r="I100" s="24">
        <f>('Monthly Data'!N99/30)/('Monthly Data'!$F99/100000)</f>
        <v>20.491029272898963</v>
      </c>
      <c r="J100" s="24">
        <f>('Monthly Data'!O99/31)/('Monthly Data'!$F99/100000)</f>
        <v>16.44887142465503</v>
      </c>
      <c r="K100" s="24">
        <f>('Monthly Data'!P99/31)/('Monthly Data'!$F99/100000)</f>
        <v>19.0837369399007</v>
      </c>
      <c r="L100" s="24">
        <f>('Monthly Data'!Q99/31)/('Monthly Data'!$F99/100000)</f>
        <v>0.213226111060343</v>
      </c>
      <c r="M100" s="24">
        <f>('Monthly Data'!R99/31)/('Monthly Data'!$F99/100000)</f>
        <v>35.74583447561607</v>
      </c>
      <c r="N100" s="24">
        <f>('Monthly Data'!S99/31)/('Monthly Data'!$F99/100000)</f>
        <v>19.464497852508455</v>
      </c>
      <c r="O100" s="24">
        <f>('Monthly Data'!T99/31)/('Monthly Data'!$F99/100000)</f>
        <v>11.240062140180937</v>
      </c>
      <c r="P100" s="24">
        <f>('Monthly Data'!U99/31)/('Monthly Data'!$F99/100000)</f>
        <v>0.5178348411465472</v>
      </c>
      <c r="Q100" s="24">
        <f>('Monthly Data'!V99/31)/('Monthly Data'!$F99/100000)</f>
        <v>31.22239483383594</v>
      </c>
      <c r="R100" s="24">
        <f>('Monthly Data'!W99/28)/('Monthly Data'!$F99/100000)</f>
        <v>20.926075812761365</v>
      </c>
      <c r="S100" s="24">
        <f>('Monthly Data'!X99/28)/('Monthly Data'!$F99/100000)</f>
        <v>10.774989882638609</v>
      </c>
      <c r="T100" s="24">
        <f>('Monthly Data'!Y99/28)/('Monthly Data'!$F99/100000)</f>
        <v>0</v>
      </c>
      <c r="U100" s="24">
        <f>('Monthly Data'!Z99/28)/('Monthly Data'!$F99/100000)</f>
        <v>31.701065695399972</v>
      </c>
      <c r="V100" s="24">
        <f>('Monthly Data'!AA99/31)/('Monthly Data'!$F99/100000)</f>
        <v>19.571110908038627</v>
      </c>
      <c r="W100" s="24">
        <f>('Monthly Data'!AB99/31)/('Monthly Data'!$F99/100000)</f>
        <v>8.696579243961132</v>
      </c>
      <c r="X100" s="24">
        <f>('Monthly Data'!AC99/31)/('Monthly Data'!$F99/100000)</f>
        <v>0.015230436504310213</v>
      </c>
      <c r="Y100" s="24">
        <f>('Monthly Data'!AD99/31)/('Monthly Data'!$F99/100000)</f>
        <v>28.28292058850407</v>
      </c>
      <c r="Z100" s="24">
        <f>('Monthly Data'!AE99/30)/('Monthly Data'!$F99/100000)</f>
        <v>19.51526597418949</v>
      </c>
      <c r="AA100" s="24">
        <f>('Monthly Data'!AF99/30)/('Monthly Data'!$F99/100000)</f>
        <v>10.890777463015423</v>
      </c>
      <c r="AB100" s="24">
        <f>('Monthly Data'!AG99/30)/('Monthly Data'!$F99/100000)</f>
        <v>1.4951211835064526</v>
      </c>
      <c r="AC100" s="24">
        <f>('Monthly Data'!AH99/30)/('Monthly Data'!$F99/100000)</f>
        <v>31.901164620711363</v>
      </c>
      <c r="AD100" s="24">
        <f>('Monthly Data'!AI99/31)/('Monthly Data'!$F99/100000)</f>
        <v>17.743458527521398</v>
      </c>
      <c r="AE100" s="24">
        <f>('Monthly Data'!AJ99/31)/('Monthly Data'!$F99/100000)</f>
        <v>8.43766182338786</v>
      </c>
      <c r="AF100" s="24">
        <f>('Monthly Data'!AK99/31)/('Monthly Data'!$F99/100000)</f>
        <v>0.5939870236680983</v>
      </c>
      <c r="AG100" s="24">
        <f>('Monthly Data'!AL99/31)/('Monthly Data'!$F99/100000)</f>
        <v>26.775107374577356</v>
      </c>
      <c r="AH100" s="24">
        <f>('Monthly Data'!AM99/30)/('Monthly Data'!$F99/100000)</f>
        <v>19.184765502045956</v>
      </c>
      <c r="AI100" s="24">
        <f>('Monthly Data'!AN99/30)/('Monthly Data'!$F99/100000)</f>
        <v>9.301227573182247</v>
      </c>
      <c r="AJ100" s="24">
        <f>('Monthly Data'!AO99/30)/('Monthly Data'!$F99/100000)</f>
        <v>0.5823103556814606</v>
      </c>
      <c r="AK100" s="24">
        <f>('Monthly Data'!AP99/30)/('Monthly Data'!$F99/100000)</f>
        <v>29.068303430909666</v>
      </c>
      <c r="AL100" s="24">
        <f>('Monthly Data'!AQ99/31)/('Monthly Data'!$F99/100000)</f>
        <v>12.671723171586098</v>
      </c>
      <c r="AM100" s="24">
        <f>('Monthly Data'!AR99/31)/('Monthly Data'!$F99/100000)</f>
        <v>10.67653598952146</v>
      </c>
      <c r="AN100" s="24">
        <f>('Monthly Data'!AS99/31)/('Monthly Data'!$F99/100000)</f>
        <v>0.8224435712327516</v>
      </c>
      <c r="AO100" s="24">
        <f>('Monthly Data'!AT99/31)/('Monthly Data'!$F99/100000)</f>
        <v>24.17070273234031</v>
      </c>
      <c r="AP100" s="24">
        <f>('Monthly Data'!AU99/31)/('Monthly Data'!$F99/100000)</f>
        <v>14.072923329982638</v>
      </c>
      <c r="AQ100" s="24">
        <f>('Monthly Data'!AV99/31)/('Monthly Data'!$F99/100000)</f>
        <v>12.671723171586098</v>
      </c>
      <c r="AR100" s="24">
        <f>('Monthly Data'!AW99/31)/('Monthly Data'!$F99/100000)</f>
        <v>0.22845654756465322</v>
      </c>
      <c r="AS100" s="24">
        <f>('Monthly Data'!AX99/31)/('Monthly Data'!$F99/100000)</f>
        <v>26.973103049133393</v>
      </c>
      <c r="AT100" s="24">
        <f>('Monthly Data'!AY99/30)/('Monthly Data'!$F99/100000)</f>
        <v>15.753855838841675</v>
      </c>
      <c r="AU100" s="24">
        <f>('Monthly Data'!AZ99/30)/('Monthly Data'!$F99/100000)</f>
        <v>11.111111111111112</v>
      </c>
      <c r="AV100" s="24">
        <f>('Monthly Data'!BA99/30)/('Monthly Data'!$F99/100000)</f>
        <v>0.12590494176896444</v>
      </c>
      <c r="AW100" s="24">
        <f>('Monthly Data'!BB99/30)/('Monthly Data'!$F99/100000)</f>
        <v>26.99087189172175</v>
      </c>
      <c r="AX100" s="24">
        <f>('Monthly Data'!BC99/31)/('Monthly Data'!$F99/100000)</f>
        <v>11.712205671814553</v>
      </c>
      <c r="AY100" s="24">
        <f>('Monthly Data'!BD99/31)/('Monthly Data'!$F99/100000)</f>
        <v>10.082548965853363</v>
      </c>
      <c r="AZ100" s="24">
        <f>('Monthly Data'!BE99/31)/('Monthly Data'!$F99/100000)</f>
        <v>0.9595174997715435</v>
      </c>
      <c r="BA100" s="24">
        <f>('Monthly Data'!BF99/31)/('Monthly Data'!$F99/100000)</f>
        <v>22.75427213743946</v>
      </c>
    </row>
    <row r="101" spans="1:53" ht="15">
      <c r="A101" t="str">
        <f>'Monthly Data'!D100</f>
        <v>Poole UA</v>
      </c>
      <c r="B101" s="24">
        <f>('Monthly Data'!G100/31)/('Monthly Data'!$F100/100000)</f>
        <v>15.5306757439566</v>
      </c>
      <c r="C101" s="24">
        <f>('Monthly Data'!H100/31)/('Monthly Data'!$F100/100000)</f>
        <v>2.1806770736377414</v>
      </c>
      <c r="D101" s="24">
        <f>('Monthly Data'!I100/31)/('Monthly Data'!$F100/100000)</f>
        <v>1.1435257825173524</v>
      </c>
      <c r="E101" s="24">
        <f>('Monthly Data'!J100/31)/('Monthly Data'!$F100/100000)</f>
        <v>18.854878600111693</v>
      </c>
      <c r="F101" s="24">
        <f>('Monthly Data'!K100/30)/('Monthly Data'!$F100/100000)</f>
        <v>21.956581478428138</v>
      </c>
      <c r="G101" s="24">
        <f>('Monthly Data'!L100/30)/('Monthly Data'!$F100/100000)</f>
        <v>1.621324539708711</v>
      </c>
      <c r="H101" s="24">
        <f>('Monthly Data'!M100/30)/('Monthly Data'!$F100/100000)</f>
        <v>1.7312448474855728</v>
      </c>
      <c r="I101" s="24">
        <f>('Monthly Data'!N100/30)/('Monthly Data'!$F100/100000)</f>
        <v>25.30915086562242</v>
      </c>
      <c r="J101" s="24">
        <f>('Monthly Data'!O100/31)/('Monthly Data'!$F100/100000)</f>
        <v>17.01991862351408</v>
      </c>
      <c r="K101" s="24">
        <f>('Monthly Data'!P100/31)/('Monthly Data'!$F100/100000)</f>
        <v>1.5690237481052043</v>
      </c>
      <c r="L101" s="24">
        <f>('Monthly Data'!Q100/31)/('Monthly Data'!$F100/100000)</f>
        <v>4.919820227109539</v>
      </c>
      <c r="M101" s="24">
        <f>('Monthly Data'!R100/31)/('Monthly Data'!$F100/100000)</f>
        <v>23.508762598728822</v>
      </c>
      <c r="N101" s="24">
        <f>('Monthly Data'!S100/31)/('Monthly Data'!$F100/100000)</f>
        <v>14.653086189931653</v>
      </c>
      <c r="O101" s="24">
        <f>('Monthly Data'!T100/31)/('Monthly Data'!$F100/100000)</f>
        <v>2.4998005478286305</v>
      </c>
      <c r="P101" s="24">
        <f>('Monthly Data'!U100/31)/('Monthly Data'!$F100/100000)</f>
        <v>2.951892136265723</v>
      </c>
      <c r="Q101" s="24">
        <f>('Monthly Data'!V100/31)/('Monthly Data'!$F100/100000)</f>
        <v>20.104778874026007</v>
      </c>
      <c r="R101" s="24">
        <f>('Monthly Data'!W100/28)/('Monthly Data'!$F100/100000)</f>
        <v>10.952773524908727</v>
      </c>
      <c r="S101" s="24">
        <f>('Monthly Data'!X100/28)/('Monthly Data'!$F100/100000)</f>
        <v>0.8538452479095513</v>
      </c>
      <c r="T101" s="24">
        <f>('Monthly Data'!Y100/28)/('Monthly Data'!$F100/100000)</f>
        <v>4.9464138499587795</v>
      </c>
      <c r="U101" s="24">
        <f>('Monthly Data'!Z100/28)/('Monthly Data'!$F100/100000)</f>
        <v>16.75303262277706</v>
      </c>
      <c r="V101" s="24">
        <f>('Monthly Data'!AA100/31)/('Monthly Data'!$F100/100000)</f>
        <v>7.579182512033614</v>
      </c>
      <c r="W101" s="24">
        <f>('Monthly Data'!AB100/31)/('Monthly Data'!$F100/100000)</f>
        <v>0.4786852112863335</v>
      </c>
      <c r="X101" s="24">
        <f>('Monthly Data'!AC100/31)/('Monthly Data'!$F100/100000)</f>
        <v>2.7391431534717974</v>
      </c>
      <c r="Y101" s="24">
        <f>('Monthly Data'!AD100/31)/('Monthly Data'!$F100/100000)</f>
        <v>10.797010876791745</v>
      </c>
      <c r="Z101" s="24">
        <f>('Monthly Data'!AE100/30)/('Monthly Data'!$F100/100000)</f>
        <v>7.859302006045616</v>
      </c>
      <c r="AA101" s="24">
        <f>('Monthly Data'!AF100/30)/('Monthly Data'!$F100/100000)</f>
        <v>0.3297609233305853</v>
      </c>
      <c r="AB101" s="24">
        <f>('Monthly Data'!AG100/30)/('Monthly Data'!$F100/100000)</f>
        <v>1.4564440780434185</v>
      </c>
      <c r="AC101" s="24">
        <f>('Monthly Data'!AH100/30)/('Monthly Data'!$F100/100000)</f>
        <v>9.645507007419619</v>
      </c>
      <c r="AD101" s="24">
        <f>('Monthly Data'!AI100/31)/('Monthly Data'!$F100/100000)</f>
        <v>10.98316623673643</v>
      </c>
      <c r="AE101" s="24">
        <f>('Monthly Data'!AJ100/31)/('Monthly Data'!$F100/100000)</f>
        <v>0.531872456984815</v>
      </c>
      <c r="AF101" s="24">
        <f>('Monthly Data'!AK100/31)/('Monthly Data'!$F100/100000)</f>
        <v>0.6648405712310187</v>
      </c>
      <c r="AG101" s="24">
        <f>('Monthly Data'!AL100/31)/('Monthly Data'!$F100/100000)</f>
        <v>12.179879264952262</v>
      </c>
      <c r="AH101" s="24">
        <f>('Monthly Data'!AM100/30)/('Monthly Data'!$F100/100000)</f>
        <v>14.454520472657324</v>
      </c>
      <c r="AI101" s="24">
        <f>('Monthly Data'!AN100/30)/('Monthly Data'!$F100/100000)</f>
        <v>1.126683154712833</v>
      </c>
      <c r="AJ101" s="24">
        <f>('Monthly Data'!AO100/30)/('Monthly Data'!$F100/100000)</f>
        <v>1.923605386095081</v>
      </c>
      <c r="AK101" s="24">
        <f>('Monthly Data'!AP100/30)/('Monthly Data'!$F100/100000)</f>
        <v>17.504809013465238</v>
      </c>
      <c r="AL101" s="24">
        <f>('Monthly Data'!AQ100/31)/('Monthly Data'!$F100/100000)</f>
        <v>13.349998670318858</v>
      </c>
      <c r="AM101" s="24">
        <f>('Monthly Data'!AR100/31)/('Monthly Data'!$F100/100000)</f>
        <v>0.45209158843709274</v>
      </c>
      <c r="AN101" s="24">
        <f>('Monthly Data'!AS100/31)/('Monthly Data'!$F100/100000)</f>
        <v>2.340238810733186</v>
      </c>
      <c r="AO101" s="24">
        <f>('Monthly Data'!AT100/31)/('Monthly Data'!$F100/100000)</f>
        <v>16.142329069489136</v>
      </c>
      <c r="AP101" s="24">
        <f>('Monthly Data'!AU100/31)/('Monthly Data'!$F100/100000)</f>
        <v>10.823604499640986</v>
      </c>
      <c r="AQ101" s="24">
        <f>('Monthly Data'!AV100/31)/('Monthly Data'!$F100/100000)</f>
        <v>0.4786852112863335</v>
      </c>
      <c r="AR101" s="24">
        <f>('Monthly Data'!AW100/31)/('Monthly Data'!$F100/100000)</f>
        <v>2.4998005478286305</v>
      </c>
      <c r="AS101" s="24">
        <f>('Monthly Data'!AX100/31)/('Monthly Data'!$F100/100000)</f>
        <v>13.80209025875595</v>
      </c>
      <c r="AT101" s="24">
        <f>('Monthly Data'!AY100/30)/('Monthly Data'!$F100/100000)</f>
        <v>13.355317394888704</v>
      </c>
      <c r="AU101" s="24">
        <f>('Monthly Data'!AZ100/30)/('Monthly Data'!$F100/100000)</f>
        <v>0</v>
      </c>
      <c r="AV101" s="24">
        <f>('Monthly Data'!BA100/30)/('Monthly Data'!$F100/100000)</f>
        <v>2.6655674635888977</v>
      </c>
      <c r="AW101" s="24">
        <f>('Monthly Data'!BB100/30)/('Monthly Data'!$F100/100000)</f>
        <v>16.020884858477604</v>
      </c>
      <c r="AX101" s="24">
        <f>('Monthly Data'!BC100/31)/('Monthly Data'!$F100/100000)</f>
        <v>8.164242214716909</v>
      </c>
      <c r="AY101" s="24">
        <f>('Monthly Data'!BD100/31)/('Monthly Data'!$F100/100000)</f>
        <v>0.026593622849240748</v>
      </c>
      <c r="AZ101" s="24">
        <f>('Monthly Data'!BE100/31)/('Monthly Data'!$F100/100000)</f>
        <v>0.9839640454219079</v>
      </c>
      <c r="BA101" s="24">
        <f>('Monthly Data'!BF100/31)/('Monthly Data'!$F100/100000)</f>
        <v>9.174799882988058</v>
      </c>
    </row>
    <row r="102" spans="1:53" ht="15">
      <c r="A102" t="str">
        <f>'Monthly Data'!D101</f>
        <v>Portsmouth UA</v>
      </c>
      <c r="B102" s="24">
        <f>('Monthly Data'!G101/31)/('Monthly Data'!$F101/100000)</f>
        <v>14.504797159477222</v>
      </c>
      <c r="C102" s="24">
        <f>('Monthly Data'!H101/31)/('Monthly Data'!$F101/100000)</f>
        <v>10.387550049104782</v>
      </c>
      <c r="D102" s="24">
        <f>('Monthly Data'!I101/31)/('Monthly Data'!$F101/100000)</f>
        <v>2.7951952859409235</v>
      </c>
      <c r="E102" s="24">
        <f>('Monthly Data'!J101/31)/('Monthly Data'!$F101/100000)</f>
        <v>27.68754249452293</v>
      </c>
      <c r="F102" s="24">
        <f>('Monthly Data'!K101/30)/('Monthly Data'!$F101/100000)</f>
        <v>7.903981264637003</v>
      </c>
      <c r="G102" s="24">
        <f>('Monthly Data'!L101/30)/('Monthly Data'!$F101/100000)</f>
        <v>9.34816549570648</v>
      </c>
      <c r="H102" s="24">
        <f>('Monthly Data'!M101/30)/('Monthly Data'!$F101/100000)</f>
        <v>0.8196721311475409</v>
      </c>
      <c r="I102" s="24">
        <f>('Monthly Data'!N101/30)/('Monthly Data'!$F101/100000)</f>
        <v>18.071818891491024</v>
      </c>
      <c r="J102" s="24">
        <f>('Monthly Data'!O101/31)/('Monthly Data'!$F101/100000)</f>
        <v>4.948251114300823</v>
      </c>
      <c r="K102" s="24">
        <f>('Monthly Data'!P101/31)/('Monthly Data'!$F101/100000)</f>
        <v>5.66593639042079</v>
      </c>
      <c r="L102" s="24">
        <f>('Monthly Data'!Q101/31)/('Monthly Data'!$F101/100000)</f>
        <v>0.26441036488630354</v>
      </c>
      <c r="M102" s="24">
        <f>('Monthly Data'!R101/31)/('Monthly Data'!$F101/100000)</f>
        <v>10.878597869607917</v>
      </c>
      <c r="N102" s="24">
        <f>('Monthly Data'!S101/31)/('Monthly Data'!$F101/100000)</f>
        <v>5.061569842109239</v>
      </c>
      <c r="O102" s="24">
        <f>('Monthly Data'!T101/31)/('Monthly Data'!$F101/100000)</f>
        <v>8.272267130014354</v>
      </c>
      <c r="P102" s="24">
        <f>('Monthly Data'!U101/31)/('Monthly Data'!$F101/100000)</f>
        <v>0</v>
      </c>
      <c r="Q102" s="24">
        <f>('Monthly Data'!V101/31)/('Monthly Data'!$F101/100000)</f>
        <v>13.333836972123592</v>
      </c>
      <c r="R102" s="24">
        <f>('Monthly Data'!W101/28)/('Monthly Data'!$F101/100000)</f>
        <v>7.694881231180997</v>
      </c>
      <c r="S102" s="24">
        <f>('Monthly Data'!X101/28)/('Monthly Data'!$F101/100000)</f>
        <v>8.865841418534627</v>
      </c>
      <c r="T102" s="24">
        <f>('Monthly Data'!Y101/28)/('Monthly Data'!$F101/100000)</f>
        <v>0</v>
      </c>
      <c r="U102" s="24">
        <f>('Monthly Data'!Z101/28)/('Monthly Data'!$F101/100000)</f>
        <v>16.560722649715625</v>
      </c>
      <c r="V102" s="24">
        <f>('Monthly Data'!AA101/31)/('Monthly Data'!$F101/100000)</f>
        <v>7.611241217798595</v>
      </c>
      <c r="W102" s="24">
        <f>('Monthly Data'!AB101/31)/('Monthly Data'!$F101/100000)</f>
        <v>10.53864168618267</v>
      </c>
      <c r="X102" s="24">
        <f>('Monthly Data'!AC101/31)/('Monthly Data'!$F101/100000)</f>
        <v>0</v>
      </c>
      <c r="Y102" s="24">
        <f>('Monthly Data'!AD101/31)/('Monthly Data'!$F101/100000)</f>
        <v>18.149882903981265</v>
      </c>
      <c r="Z102" s="24">
        <f>('Monthly Data'!AE101/30)/('Monthly Data'!$F101/100000)</f>
        <v>5.405932864949258</v>
      </c>
      <c r="AA102" s="24">
        <f>('Monthly Data'!AF101/30)/('Monthly Data'!$F101/100000)</f>
        <v>7.982045277127244</v>
      </c>
      <c r="AB102" s="24">
        <f>('Monthly Data'!AG101/30)/('Monthly Data'!$F101/100000)</f>
        <v>0.48790007806401253</v>
      </c>
      <c r="AC102" s="24">
        <f>('Monthly Data'!AH101/30)/('Monthly Data'!$F101/100000)</f>
        <v>13.875878220140516</v>
      </c>
      <c r="AD102" s="24">
        <f>('Monthly Data'!AI101/31)/('Monthly Data'!$F101/100000)</f>
        <v>5.552617662612374</v>
      </c>
      <c r="AE102" s="24">
        <f>('Monthly Data'!AJ101/31)/('Monthly Data'!$F101/100000)</f>
        <v>13.314950517488857</v>
      </c>
      <c r="AF102" s="24">
        <f>('Monthly Data'!AK101/31)/('Monthly Data'!$F101/100000)</f>
        <v>0.6610259122157589</v>
      </c>
      <c r="AG102" s="24">
        <f>('Monthly Data'!AL101/31)/('Monthly Data'!$F101/100000)</f>
        <v>19.52859409231699</v>
      </c>
      <c r="AH102" s="24">
        <f>('Monthly Data'!AM101/30)/('Monthly Data'!$F101/100000)</f>
        <v>4.527712724434036</v>
      </c>
      <c r="AI102" s="24">
        <f>('Monthly Data'!AN101/30)/('Monthly Data'!$F101/100000)</f>
        <v>11.982825917252146</v>
      </c>
      <c r="AJ102" s="24">
        <f>('Monthly Data'!AO101/30)/('Monthly Data'!$F101/100000)</f>
        <v>0</v>
      </c>
      <c r="AK102" s="24">
        <f>('Monthly Data'!AP101/30)/('Monthly Data'!$F101/100000)</f>
        <v>16.510538641686182</v>
      </c>
      <c r="AL102" s="24">
        <f>('Monthly Data'!AQ101/31)/('Monthly Data'!$F101/100000)</f>
        <v>6.1947571201933975</v>
      </c>
      <c r="AM102" s="24">
        <f>('Monthly Data'!AR101/31)/('Monthly Data'!$F101/100000)</f>
        <v>7.441263126085971</v>
      </c>
      <c r="AN102" s="24">
        <f>('Monthly Data'!AS101/31)/('Monthly Data'!$F101/100000)</f>
        <v>0</v>
      </c>
      <c r="AO102" s="24">
        <f>('Monthly Data'!AT101/31)/('Monthly Data'!$F101/100000)</f>
        <v>13.636020246279369</v>
      </c>
      <c r="AP102" s="24">
        <f>('Monthly Data'!AU101/31)/('Monthly Data'!$F101/100000)</f>
        <v>5.987006119211302</v>
      </c>
      <c r="AQ102" s="24">
        <f>('Monthly Data'!AV101/31)/('Monthly Data'!$F101/100000)</f>
        <v>8.725542041248017</v>
      </c>
      <c r="AR102" s="24">
        <f>('Monthly Data'!AW101/31)/('Monthly Data'!$F101/100000)</f>
        <v>0.3966155473294553</v>
      </c>
      <c r="AS102" s="24">
        <f>('Monthly Data'!AX101/31)/('Monthly Data'!$F101/100000)</f>
        <v>15.109163707788774</v>
      </c>
      <c r="AT102" s="24">
        <f>('Monthly Data'!AY101/30)/('Monthly Data'!$F101/100000)</f>
        <v>5.269320843091335</v>
      </c>
      <c r="AU102" s="24">
        <f>('Monthly Data'!AZ101/30)/('Monthly Data'!$F101/100000)</f>
        <v>5.562060889929742</v>
      </c>
      <c r="AV102" s="24">
        <f>('Monthly Data'!BA101/30)/('Monthly Data'!$F101/100000)</f>
        <v>0.6830601092896176</v>
      </c>
      <c r="AW102" s="24">
        <f>('Monthly Data'!BB101/30)/('Monthly Data'!$F101/100000)</f>
        <v>11.514441842310696</v>
      </c>
      <c r="AX102" s="24">
        <f>('Monthly Data'!BC101/31)/('Monthly Data'!$F101/100000)</f>
        <v>4.816045931857672</v>
      </c>
      <c r="AY102" s="24">
        <f>('Monthly Data'!BD101/31)/('Monthly Data'!$F101/100000)</f>
        <v>5.477071844073431</v>
      </c>
      <c r="AZ102" s="24">
        <f>('Monthly Data'!BE101/31)/('Monthly Data'!$F101/100000)</f>
        <v>0.26441036488630354</v>
      </c>
      <c r="BA102" s="24">
        <f>('Monthly Data'!BF101/31)/('Monthly Data'!$F101/100000)</f>
        <v>10.557528140817405</v>
      </c>
    </row>
    <row r="103" spans="1:53" ht="15">
      <c r="A103" t="str">
        <f>'Monthly Data'!D102</f>
        <v>Reading UA</v>
      </c>
      <c r="B103" s="24">
        <f>('Monthly Data'!G102/31)/('Monthly Data'!$F102/100000)</f>
        <v>13.00563236047107</v>
      </c>
      <c r="C103" s="24">
        <f>('Monthly Data'!H102/31)/('Monthly Data'!$F102/100000)</f>
        <v>12.083973374295955</v>
      </c>
      <c r="D103" s="24">
        <f>('Monthly Data'!I102/31)/('Monthly Data'!$F102/100000)</f>
        <v>3.200204813108039</v>
      </c>
      <c r="E103" s="24">
        <f>('Monthly Data'!J102/31)/('Monthly Data'!$F102/100000)</f>
        <v>28.289810547875067</v>
      </c>
      <c r="F103" s="24">
        <f>('Monthly Data'!K102/30)/('Monthly Data'!$F102/100000)</f>
        <v>16.243386243386244</v>
      </c>
      <c r="G103" s="24">
        <f>('Monthly Data'!L102/30)/('Monthly Data'!$F102/100000)</f>
        <v>12.989417989417989</v>
      </c>
      <c r="H103" s="24">
        <f>('Monthly Data'!M102/30)/('Monthly Data'!$F102/100000)</f>
        <v>2.7248677248677247</v>
      </c>
      <c r="I103" s="24">
        <f>('Monthly Data'!N102/30)/('Monthly Data'!$F102/100000)</f>
        <v>31.957671957671955</v>
      </c>
      <c r="J103" s="24">
        <f>('Monthly Data'!O102/31)/('Monthly Data'!$F102/100000)</f>
        <v>12.007168458781361</v>
      </c>
      <c r="K103" s="24">
        <f>('Monthly Data'!P102/31)/('Monthly Data'!$F102/100000)</f>
        <v>11.239119303635434</v>
      </c>
      <c r="L103" s="24">
        <f>('Monthly Data'!Q102/31)/('Monthly Data'!$F102/100000)</f>
        <v>0.4864311315924219</v>
      </c>
      <c r="M103" s="24">
        <f>('Monthly Data'!R102/31)/('Monthly Data'!$F102/100000)</f>
        <v>23.732718894009217</v>
      </c>
      <c r="N103" s="24">
        <f>('Monthly Data'!S102/31)/('Monthly Data'!$F102/100000)</f>
        <v>8.397337429595494</v>
      </c>
      <c r="O103" s="24">
        <f>('Monthly Data'!T102/31)/('Monthly Data'!$F102/100000)</f>
        <v>8.01331285202253</v>
      </c>
      <c r="P103" s="24">
        <f>('Monthly Data'!U102/31)/('Monthly Data'!$F102/100000)</f>
        <v>0.6400409626216077</v>
      </c>
      <c r="Q103" s="24">
        <f>('Monthly Data'!V102/31)/('Monthly Data'!$F102/100000)</f>
        <v>17.05069124423963</v>
      </c>
      <c r="R103" s="24">
        <f>('Monthly Data'!W102/28)/('Monthly Data'!$F102/100000)</f>
        <v>9.212018140589569</v>
      </c>
      <c r="S103" s="24">
        <f>('Monthly Data'!X102/28)/('Monthly Data'!$F102/100000)</f>
        <v>8.16326530612245</v>
      </c>
      <c r="T103" s="24">
        <f>('Monthly Data'!Y102/28)/('Monthly Data'!$F102/100000)</f>
        <v>2.6077097505668934</v>
      </c>
      <c r="U103" s="24">
        <f>('Monthly Data'!Z102/28)/('Monthly Data'!$F102/100000)</f>
        <v>19.982993197278912</v>
      </c>
      <c r="V103" s="24">
        <f>('Monthly Data'!AA102/31)/('Monthly Data'!$F102/100000)</f>
        <v>8.883768561187916</v>
      </c>
      <c r="W103" s="24">
        <f>('Monthly Data'!AB102/31)/('Monthly Data'!$F102/100000)</f>
        <v>6.426011264720943</v>
      </c>
      <c r="X103" s="24">
        <f>('Monthly Data'!AC102/31)/('Monthly Data'!$F102/100000)</f>
        <v>0.8192524321556579</v>
      </c>
      <c r="Y103" s="24">
        <f>('Monthly Data'!AD102/31)/('Monthly Data'!$F102/100000)</f>
        <v>16.129032258064516</v>
      </c>
      <c r="Z103" s="24">
        <f>('Monthly Data'!AE102/30)/('Monthly Data'!$F102/100000)</f>
        <v>7.407407407407407</v>
      </c>
      <c r="AA103" s="24">
        <f>('Monthly Data'!AF102/30)/('Monthly Data'!$F102/100000)</f>
        <v>7.195767195767195</v>
      </c>
      <c r="AB103" s="24">
        <f>('Monthly Data'!AG102/30)/('Monthly Data'!$F102/100000)</f>
        <v>0.18518518518518517</v>
      </c>
      <c r="AC103" s="24">
        <f>('Monthly Data'!AH102/30)/('Monthly Data'!$F102/100000)</f>
        <v>14.788359788359788</v>
      </c>
      <c r="AD103" s="24">
        <f>('Monthly Data'!AI102/31)/('Monthly Data'!$F102/100000)</f>
        <v>7.7572964669738855</v>
      </c>
      <c r="AE103" s="24">
        <f>('Monthly Data'!AJ102/31)/('Monthly Data'!$F102/100000)</f>
        <v>4.633896569380441</v>
      </c>
      <c r="AF103" s="24">
        <f>('Monthly Data'!AK102/31)/('Monthly Data'!$F102/100000)</f>
        <v>0.5376344086021505</v>
      </c>
      <c r="AG103" s="24">
        <f>('Monthly Data'!AL102/31)/('Monthly Data'!$F102/100000)</f>
        <v>12.928827444956477</v>
      </c>
      <c r="AH103" s="24">
        <f>('Monthly Data'!AM102/30)/('Monthly Data'!$F102/100000)</f>
        <v>6.137566137566138</v>
      </c>
      <c r="AI103" s="24">
        <f>('Monthly Data'!AN102/30)/('Monthly Data'!$F102/100000)</f>
        <v>7.037037037037037</v>
      </c>
      <c r="AJ103" s="24">
        <f>('Monthly Data'!AO102/30)/('Monthly Data'!$F102/100000)</f>
        <v>0</v>
      </c>
      <c r="AK103" s="24">
        <f>('Monthly Data'!AP102/30)/('Monthly Data'!$F102/100000)</f>
        <v>13.174603174603176</v>
      </c>
      <c r="AL103" s="24">
        <f>('Monthly Data'!AQ102/31)/('Monthly Data'!$F102/100000)</f>
        <v>7.526881720430108</v>
      </c>
      <c r="AM103" s="24">
        <f>('Monthly Data'!AR102/31)/('Monthly Data'!$F102/100000)</f>
        <v>5.606758832565284</v>
      </c>
      <c r="AN103" s="24">
        <f>('Monthly Data'!AS102/31)/('Monthly Data'!$F102/100000)</f>
        <v>0.6144393241167434</v>
      </c>
      <c r="AO103" s="24">
        <f>('Monthly Data'!AT102/31)/('Monthly Data'!$F102/100000)</f>
        <v>13.748079877112136</v>
      </c>
      <c r="AP103" s="24">
        <f>('Monthly Data'!AU102/31)/('Monthly Data'!$F102/100000)</f>
        <v>9.216589861751153</v>
      </c>
      <c r="AQ103" s="24">
        <f>('Monthly Data'!AV102/31)/('Monthly Data'!$F102/100000)</f>
        <v>8.525345622119815</v>
      </c>
      <c r="AR103" s="24">
        <f>('Monthly Data'!AW102/31)/('Monthly Data'!$F102/100000)</f>
        <v>1.3824884792626728</v>
      </c>
      <c r="AS103" s="24">
        <f>('Monthly Data'!AX102/31)/('Monthly Data'!$F102/100000)</f>
        <v>19.12442396313364</v>
      </c>
      <c r="AT103" s="24">
        <f>('Monthly Data'!AY102/30)/('Monthly Data'!$F102/100000)</f>
        <v>9.603174603174603</v>
      </c>
      <c r="AU103" s="24">
        <f>('Monthly Data'!AZ102/30)/('Monthly Data'!$F102/100000)</f>
        <v>6.296296296296297</v>
      </c>
      <c r="AV103" s="24">
        <f>('Monthly Data'!BA102/30)/('Monthly Data'!$F102/100000)</f>
        <v>1.216931216931217</v>
      </c>
      <c r="AW103" s="24">
        <f>('Monthly Data'!BB102/30)/('Monthly Data'!$F102/100000)</f>
        <v>17.116402116402117</v>
      </c>
      <c r="AX103" s="24">
        <f>('Monthly Data'!BC102/31)/('Monthly Data'!$F102/100000)</f>
        <v>9.062980030721967</v>
      </c>
      <c r="AY103" s="24">
        <f>('Monthly Data'!BD102/31)/('Monthly Data'!$F102/100000)</f>
        <v>7.629288274449565</v>
      </c>
      <c r="AZ103" s="24">
        <f>('Monthly Data'!BE102/31)/('Monthly Data'!$F102/100000)</f>
        <v>1.48489503328213</v>
      </c>
      <c r="BA103" s="24">
        <f>('Monthly Data'!BF102/31)/('Monthly Data'!$F102/100000)</f>
        <v>18.17716333845366</v>
      </c>
    </row>
    <row r="104" spans="1:53" ht="15">
      <c r="A104" t="str">
        <f>'Monthly Data'!D103</f>
        <v>Redbridge</v>
      </c>
      <c r="B104" s="24">
        <f>('Monthly Data'!G103/31)/('Monthly Data'!$F103/100000)</f>
        <v>6.4083134877679155</v>
      </c>
      <c r="C104" s="24">
        <f>('Monthly Data'!H103/31)/('Monthly Data'!$F103/100000)</f>
        <v>0.7360900627841525</v>
      </c>
      <c r="D104" s="24">
        <f>('Monthly Data'!I103/31)/('Monthly Data'!$F103/100000)</f>
        <v>0</v>
      </c>
      <c r="E104" s="24">
        <f>('Monthly Data'!J103/31)/('Monthly Data'!$F103/100000)</f>
        <v>7.1444035505520675</v>
      </c>
      <c r="F104" s="24">
        <f>('Monthly Data'!K103/30)/('Monthly Data'!$F103/100000)</f>
        <v>3.549589858314691</v>
      </c>
      <c r="G104" s="24">
        <f>('Monthly Data'!L103/30)/('Monthly Data'!$F103/100000)</f>
        <v>1.4168530947054436</v>
      </c>
      <c r="H104" s="24">
        <f>('Monthly Data'!M103/30)/('Monthly Data'!$F103/100000)</f>
        <v>0.014914243102162566</v>
      </c>
      <c r="I104" s="24">
        <f>('Monthly Data'!N103/30)/('Monthly Data'!$F103/100000)</f>
        <v>4.981357196122297</v>
      </c>
      <c r="J104" s="24">
        <f>('Monthly Data'!O103/31)/('Monthly Data'!$F103/100000)</f>
        <v>2.3093021577542037</v>
      </c>
      <c r="K104" s="24">
        <f>('Monthly Data'!P103/31)/('Monthly Data'!$F103/100000)</f>
        <v>0.7072237858122249</v>
      </c>
      <c r="L104" s="24">
        <f>('Monthly Data'!Q103/31)/('Monthly Data'!$F103/100000)</f>
        <v>0</v>
      </c>
      <c r="M104" s="24">
        <f>('Monthly Data'!R103/31)/('Monthly Data'!$F103/100000)</f>
        <v>3.0165259435664287</v>
      </c>
      <c r="N104" s="24">
        <f>('Monthly Data'!S103/31)/('Monthly Data'!$F103/100000)</f>
        <v>3.2185898823699213</v>
      </c>
      <c r="O104" s="24">
        <f>('Monthly Data'!T103/31)/('Monthly Data'!$F103/100000)</f>
        <v>0.952587140073609</v>
      </c>
      <c r="P104" s="24">
        <f>('Monthly Data'!U103/31)/('Monthly Data'!$F103/100000)</f>
        <v>0</v>
      </c>
      <c r="Q104" s="24">
        <f>('Monthly Data'!V103/31)/('Monthly Data'!$F103/100000)</f>
        <v>4.171177022443531</v>
      </c>
      <c r="R104" s="24">
        <f>('Monthly Data'!W103/28)/('Monthly Data'!$F103/100000)</f>
        <v>4.809843400447428</v>
      </c>
      <c r="S104" s="24">
        <f>('Monthly Data'!X103/28)/('Monthly Data'!$F103/100000)</f>
        <v>0.33557046979865773</v>
      </c>
      <c r="T104" s="24">
        <f>('Monthly Data'!Y103/28)/('Monthly Data'!$F103/100000)</f>
        <v>0</v>
      </c>
      <c r="U104" s="24">
        <f>('Monthly Data'!Z103/28)/('Monthly Data'!$F103/100000)</f>
        <v>5.145413870246085</v>
      </c>
      <c r="V104" s="24">
        <f>('Monthly Data'!AA103/31)/('Monthly Data'!$F103/100000)</f>
        <v>4.142310745471603</v>
      </c>
      <c r="W104" s="24">
        <f>('Monthly Data'!AB103/31)/('Monthly Data'!$F103/100000)</f>
        <v>1.024752832503428</v>
      </c>
      <c r="X104" s="24">
        <f>('Monthly Data'!AC103/31)/('Monthly Data'!$F103/100000)</f>
        <v>0</v>
      </c>
      <c r="Y104" s="24">
        <f>('Monthly Data'!AD103/31)/('Monthly Data'!$F103/100000)</f>
        <v>5.167063577975031</v>
      </c>
      <c r="Z104" s="24">
        <f>('Monthly Data'!AE103/30)/('Monthly Data'!$F103/100000)</f>
        <v>2.967934377330351</v>
      </c>
      <c r="AA104" s="24">
        <f>('Monthly Data'!AF103/30)/('Monthly Data'!$F103/100000)</f>
        <v>1.237882177479493</v>
      </c>
      <c r="AB104" s="24">
        <f>('Monthly Data'!AG103/30)/('Monthly Data'!$F103/100000)</f>
        <v>0</v>
      </c>
      <c r="AC104" s="24">
        <f>('Monthly Data'!AH103/30)/('Monthly Data'!$F103/100000)</f>
        <v>4.205816554809844</v>
      </c>
      <c r="AD104" s="24">
        <f>('Monthly Data'!AI103/31)/('Monthly Data'!$F103/100000)</f>
        <v>2.5979649274734795</v>
      </c>
      <c r="AE104" s="24">
        <f>('Monthly Data'!AJ103/31)/('Monthly Data'!$F103/100000)</f>
        <v>0.8659883091578264</v>
      </c>
      <c r="AF104" s="24">
        <f>('Monthly Data'!AK103/31)/('Monthly Data'!$F103/100000)</f>
        <v>0</v>
      </c>
      <c r="AG104" s="24">
        <f>('Monthly Data'!AL103/31)/('Monthly Data'!$F103/100000)</f>
        <v>3.4639532366313057</v>
      </c>
      <c r="AH104" s="24">
        <f>('Monthly Data'!AM103/30)/('Monthly Data'!$F103/100000)</f>
        <v>2.967934377330351</v>
      </c>
      <c r="AI104" s="24">
        <f>('Monthly Data'!AN103/30)/('Monthly Data'!$F103/100000)</f>
        <v>1.0887397464578672</v>
      </c>
      <c r="AJ104" s="24">
        <f>('Monthly Data'!AO103/30)/('Monthly Data'!$F103/100000)</f>
        <v>0</v>
      </c>
      <c r="AK104" s="24">
        <f>('Monthly Data'!AP103/30)/('Monthly Data'!$F103/100000)</f>
        <v>4.056674123788218</v>
      </c>
      <c r="AL104" s="24">
        <f>('Monthly Data'!AQ103/31)/('Monthly Data'!$F103/100000)</f>
        <v>1.9196074186331817</v>
      </c>
      <c r="AM104" s="24">
        <f>('Monthly Data'!AR103/31)/('Monthly Data'!$F103/100000)</f>
        <v>0.8371220321858989</v>
      </c>
      <c r="AN104" s="24">
        <f>('Monthly Data'!AS103/31)/('Monthly Data'!$F103/100000)</f>
        <v>0</v>
      </c>
      <c r="AO104" s="24">
        <f>('Monthly Data'!AT103/31)/('Monthly Data'!$F103/100000)</f>
        <v>2.7567294508190807</v>
      </c>
      <c r="AP104" s="24">
        <f>('Monthly Data'!AU103/31)/('Monthly Data'!$F103/100000)</f>
        <v>2.1938370498664934</v>
      </c>
      <c r="AQ104" s="24">
        <f>('Monthly Data'!AV103/31)/('Monthly Data'!$F103/100000)</f>
        <v>0.5917586779245146</v>
      </c>
      <c r="AR104" s="24">
        <f>('Monthly Data'!AW103/31)/('Monthly Data'!$F103/100000)</f>
        <v>0</v>
      </c>
      <c r="AS104" s="24">
        <f>('Monthly Data'!AX103/31)/('Monthly Data'!$F103/100000)</f>
        <v>2.785595727791008</v>
      </c>
      <c r="AT104" s="24">
        <f>('Monthly Data'!AY103/30)/('Monthly Data'!$F103/100000)</f>
        <v>2.1923937360178973</v>
      </c>
      <c r="AU104" s="24">
        <f>('Monthly Data'!AZ103/30)/('Monthly Data'!$F103/100000)</f>
        <v>0</v>
      </c>
      <c r="AV104" s="24">
        <f>('Monthly Data'!BA103/30)/('Monthly Data'!$F103/100000)</f>
        <v>0</v>
      </c>
      <c r="AW104" s="24">
        <f>('Monthly Data'!BB103/30)/('Monthly Data'!$F103/100000)</f>
        <v>2.1923937360178973</v>
      </c>
      <c r="AX104" s="24">
        <f>('Monthly Data'!BC103/31)/('Monthly Data'!$F103/100000)</f>
        <v>2.2515696038103488</v>
      </c>
      <c r="AY104" s="24">
        <f>('Monthly Data'!BD103/31)/('Monthly Data'!$F103/100000)</f>
        <v>0.2164970772894566</v>
      </c>
      <c r="AZ104" s="24">
        <f>('Monthly Data'!BE103/31)/('Monthly Data'!$F103/100000)</f>
        <v>0</v>
      </c>
      <c r="BA104" s="24">
        <f>('Monthly Data'!BF103/31)/('Monthly Data'!$F103/100000)</f>
        <v>2.4680666810998053</v>
      </c>
    </row>
    <row r="105" spans="1:53" ht="15">
      <c r="A105" t="str">
        <f>'Monthly Data'!D104</f>
        <v>Redcar &amp; Cleveland UA</v>
      </c>
      <c r="B105" s="24">
        <f>('Monthly Data'!G104/31)/('Monthly Data'!$F104/100000)</f>
        <v>5.759302915460595</v>
      </c>
      <c r="C105" s="24">
        <f>('Monthly Data'!H104/31)/('Monthly Data'!$F104/100000)</f>
        <v>7.639282623616126</v>
      </c>
      <c r="D105" s="24">
        <f>('Monthly Data'!I104/31)/('Monthly Data'!$F104/100000)</f>
        <v>0.9250693802035153</v>
      </c>
      <c r="E105" s="24">
        <f>('Monthly Data'!J104/31)/('Monthly Data'!$F104/100000)</f>
        <v>14.323654919280237</v>
      </c>
      <c r="F105" s="24">
        <f>('Monthly Data'!K104/30)/('Monthly Data'!$F104/100000)</f>
        <v>5.427073697193956</v>
      </c>
      <c r="G105" s="24">
        <f>('Monthly Data'!L104/30)/('Monthly Data'!$F104/100000)</f>
        <v>6.25963613937712</v>
      </c>
      <c r="H105" s="24">
        <f>('Monthly Data'!M104/30)/('Monthly Data'!$F104/100000)</f>
        <v>1.1409189022510022</v>
      </c>
      <c r="I105" s="24">
        <f>('Monthly Data'!N104/30)/('Monthly Data'!$F104/100000)</f>
        <v>12.82762873882208</v>
      </c>
      <c r="J105" s="24">
        <f>('Monthly Data'!O104/31)/('Monthly Data'!$F104/100000)</f>
        <v>5.520575333472591</v>
      </c>
      <c r="K105" s="24">
        <f>('Monthly Data'!P104/31)/('Monthly Data'!$F104/100000)</f>
        <v>2.775208140610546</v>
      </c>
      <c r="L105" s="24">
        <f>('Monthly Data'!Q104/31)/('Monthly Data'!$F104/100000)</f>
        <v>1.7606159171615292</v>
      </c>
      <c r="M105" s="24">
        <f>('Monthly Data'!R104/31)/('Monthly Data'!$F104/100000)</f>
        <v>10.056399391244666</v>
      </c>
      <c r="N105" s="24">
        <f>('Monthly Data'!S104/31)/('Monthly Data'!$F104/100000)</f>
        <v>7.28119125063412</v>
      </c>
      <c r="O105" s="24">
        <f>('Monthly Data'!T104/31)/('Monthly Data'!$F104/100000)</f>
        <v>7.072304616394617</v>
      </c>
      <c r="P105" s="24">
        <f>('Monthly Data'!U104/31)/('Monthly Data'!$F104/100000)</f>
        <v>0.9250693802035153</v>
      </c>
      <c r="Q105" s="24">
        <f>('Monthly Data'!V104/31)/('Monthly Data'!$F104/100000)</f>
        <v>15.278565247232253</v>
      </c>
      <c r="R105" s="24">
        <f>('Monthly Data'!W104/28)/('Monthly Data'!$F104/100000)</f>
        <v>8.589929959032643</v>
      </c>
      <c r="S105" s="24">
        <f>('Monthly Data'!X104/28)/('Monthly Data'!$F104/100000)</f>
        <v>6.90498215937624</v>
      </c>
      <c r="T105" s="24">
        <f>('Monthly Data'!Y104/28)/('Monthly Data'!$F104/100000)</f>
        <v>0</v>
      </c>
      <c r="U105" s="24">
        <f>('Monthly Data'!Z104/28)/('Monthly Data'!$F104/100000)</f>
        <v>15.494912118408882</v>
      </c>
      <c r="V105" s="24">
        <f>('Monthly Data'!AA104/31)/('Monthly Data'!$F104/100000)</f>
        <v>8.534511056071143</v>
      </c>
      <c r="W105" s="24">
        <f>('Monthly Data'!AB104/31)/('Monthly Data'!$F104/100000)</f>
        <v>10.056399391244666</v>
      </c>
      <c r="X105" s="24">
        <f>('Monthly Data'!AC104/31)/('Monthly Data'!$F104/100000)</f>
        <v>0</v>
      </c>
      <c r="Y105" s="24">
        <f>('Monthly Data'!AD104/31)/('Monthly Data'!$F104/100000)</f>
        <v>18.590910447315807</v>
      </c>
      <c r="Z105" s="24">
        <f>('Monthly Data'!AE104/30)/('Monthly Data'!$F104/100000)</f>
        <v>9.682392846130126</v>
      </c>
      <c r="AA105" s="24">
        <f>('Monthly Data'!AF104/30)/('Monthly Data'!$F104/100000)</f>
        <v>4.594511255010793</v>
      </c>
      <c r="AB105" s="24">
        <f>('Monthly Data'!AG104/30)/('Monthly Data'!$F104/100000)</f>
        <v>0.18501387604070307</v>
      </c>
      <c r="AC105" s="24">
        <f>('Monthly Data'!AH104/30)/('Monthly Data'!$F104/100000)</f>
        <v>14.461917977181622</v>
      </c>
      <c r="AD105" s="24">
        <f>('Monthly Data'!AI104/31)/('Monthly Data'!$F104/100000)</f>
        <v>9.72814896601116</v>
      </c>
      <c r="AE105" s="24">
        <f>('Monthly Data'!AJ104/31)/('Monthly Data'!$F104/100000)</f>
        <v>2.178389185640536</v>
      </c>
      <c r="AF105" s="24">
        <f>('Monthly Data'!AK104/31)/('Monthly Data'!$F104/100000)</f>
        <v>0.9250693802035153</v>
      </c>
      <c r="AG105" s="24">
        <f>('Monthly Data'!AL104/31)/('Monthly Data'!$F104/100000)</f>
        <v>12.831607531855212</v>
      </c>
      <c r="AH105" s="24">
        <f>('Monthly Data'!AM104/30)/('Monthly Data'!$F104/100000)</f>
        <v>9.71322849213691</v>
      </c>
      <c r="AI105" s="24">
        <f>('Monthly Data'!AN104/30)/('Monthly Data'!$F104/100000)</f>
        <v>3.145235892691952</v>
      </c>
      <c r="AJ105" s="24">
        <f>('Monthly Data'!AO104/30)/('Monthly Data'!$F104/100000)</f>
        <v>1.8809744064138143</v>
      </c>
      <c r="AK105" s="24">
        <f>('Monthly Data'!AP104/30)/('Monthly Data'!$F104/100000)</f>
        <v>14.739438791242677</v>
      </c>
      <c r="AL105" s="24">
        <f>('Monthly Data'!AQ104/31)/('Monthly Data'!$F104/100000)</f>
        <v>13.577631225567725</v>
      </c>
      <c r="AM105" s="24">
        <f>('Monthly Data'!AR104/31)/('Monthly Data'!$F104/100000)</f>
        <v>3.4913908865745578</v>
      </c>
      <c r="AN105" s="24">
        <f>('Monthly Data'!AS104/31)/('Monthly Data'!$F104/100000)</f>
        <v>2.775208140610546</v>
      </c>
      <c r="AO105" s="24">
        <f>('Monthly Data'!AT104/31)/('Monthly Data'!$F104/100000)</f>
        <v>19.84423025275283</v>
      </c>
      <c r="AP105" s="24">
        <f>('Monthly Data'!AU104/31)/('Monthly Data'!$F104/100000)</f>
        <v>10.175763182238668</v>
      </c>
      <c r="AQ105" s="24">
        <f>('Monthly Data'!AV104/31)/('Monthly Data'!$F104/100000)</f>
        <v>2.805049088359046</v>
      </c>
      <c r="AR105" s="24">
        <f>('Monthly Data'!AW104/31)/('Monthly Data'!$F104/100000)</f>
        <v>2.775208140610546</v>
      </c>
      <c r="AS105" s="24">
        <f>('Monthly Data'!AX104/31)/('Monthly Data'!$F104/100000)</f>
        <v>15.75602041120826</v>
      </c>
      <c r="AT105" s="24">
        <f>('Monthly Data'!AY104/30)/('Monthly Data'!$F104/100000)</f>
        <v>8.726487819919829</v>
      </c>
      <c r="AU105" s="24">
        <f>('Monthly Data'!AZ104/30)/('Monthly Data'!$F104/100000)</f>
        <v>1.6342892383595435</v>
      </c>
      <c r="AV105" s="24">
        <f>('Monthly Data'!BA104/30)/('Monthly Data'!$F104/100000)</f>
        <v>2.775208140610546</v>
      </c>
      <c r="AW105" s="24">
        <f>('Monthly Data'!BB104/30)/('Monthly Data'!$F104/100000)</f>
        <v>13.135985198889916</v>
      </c>
      <c r="AX105" s="24">
        <f>('Monthly Data'!BC104/31)/('Monthly Data'!$F104/100000)</f>
        <v>12.563039002118707</v>
      </c>
      <c r="AY105" s="24">
        <f>('Monthly Data'!BD104/31)/('Monthly Data'!$F104/100000)</f>
        <v>2.059025394646534</v>
      </c>
      <c r="AZ105" s="24">
        <f>('Monthly Data'!BE104/31)/('Monthly Data'!$F104/100000)</f>
        <v>2.775208140610546</v>
      </c>
      <c r="BA105" s="24">
        <f>('Monthly Data'!BF104/31)/('Monthly Data'!$F104/100000)</f>
        <v>17.397272537375787</v>
      </c>
    </row>
    <row r="106" spans="1:53" ht="15">
      <c r="A106" t="str">
        <f>'Monthly Data'!D105</f>
        <v>Richmond Upon Thames</v>
      </c>
      <c r="B106" s="24">
        <f>('Monthly Data'!G105/31)/('Monthly Data'!$F105/100000)</f>
        <v>9.042519079073944</v>
      </c>
      <c r="C106" s="24">
        <f>('Monthly Data'!H105/31)/('Monthly Data'!$F105/100000)</f>
        <v>3.8265033455182884</v>
      </c>
      <c r="D106" s="24">
        <f>('Monthly Data'!I105/31)/('Monthly Data'!$F105/100000)</f>
        <v>0.3634109322559268</v>
      </c>
      <c r="E106" s="24">
        <f>('Monthly Data'!J105/31)/('Monthly Data'!$F105/100000)</f>
        <v>13.23243335684816</v>
      </c>
      <c r="F106" s="24">
        <f>('Monthly Data'!K105/30)/('Monthly Data'!$F105/100000)</f>
        <v>7.841837861718578</v>
      </c>
      <c r="G106" s="24">
        <f>('Monthly Data'!L105/30)/('Monthly Data'!$F105/100000)</f>
        <v>2.9379279876297772</v>
      </c>
      <c r="H106" s="24">
        <f>('Monthly Data'!M105/30)/('Monthly Data'!$F105/100000)</f>
        <v>0.4197039982328253</v>
      </c>
      <c r="I106" s="24">
        <f>('Monthly Data'!N105/30)/('Monthly Data'!$F105/100000)</f>
        <v>11.19946984758118</v>
      </c>
      <c r="J106" s="24">
        <f>('Monthly Data'!O105/31)/('Monthly Data'!$F105/100000)</f>
        <v>6.049723166378076</v>
      </c>
      <c r="K106" s="24">
        <f>('Monthly Data'!P105/31)/('Monthly Data'!$F105/100000)</f>
        <v>1.8384317749417476</v>
      </c>
      <c r="L106" s="24">
        <f>('Monthly Data'!Q105/31)/('Monthly Data'!$F105/100000)</f>
        <v>0.8550845464845337</v>
      </c>
      <c r="M106" s="24">
        <f>('Monthly Data'!R105/31)/('Monthly Data'!$F105/100000)</f>
        <v>8.743239487804358</v>
      </c>
      <c r="N106" s="24">
        <f>('Monthly Data'!S105/31)/('Monthly Data'!$F105/100000)</f>
        <v>6.263494302999209</v>
      </c>
      <c r="O106" s="24">
        <f>('Monthly Data'!T105/31)/('Monthly Data'!$F105/100000)</f>
        <v>2.629384980439941</v>
      </c>
      <c r="P106" s="24">
        <f>('Monthly Data'!U105/31)/('Monthly Data'!$F105/100000)</f>
        <v>0.5344278415528335</v>
      </c>
      <c r="Q106" s="24">
        <f>('Monthly Data'!V105/31)/('Monthly Data'!$F105/100000)</f>
        <v>9.427307124991986</v>
      </c>
      <c r="R106" s="24">
        <f>('Monthly Data'!W105/28)/('Monthly Data'!$F105/100000)</f>
        <v>7.123923127899271</v>
      </c>
      <c r="S106" s="24">
        <f>('Monthly Data'!X105/28)/('Monthly Data'!$F105/100000)</f>
        <v>3.313452617627568</v>
      </c>
      <c r="T106" s="24">
        <f>('Monthly Data'!Y105/28)/('Monthly Data'!$F105/100000)</f>
        <v>0.42601533655211593</v>
      </c>
      <c r="U106" s="24">
        <f>('Monthly Data'!Z105/28)/('Monthly Data'!$F105/100000)</f>
        <v>10.863391082078955</v>
      </c>
      <c r="V106" s="24">
        <f>('Monthly Data'!AA105/31)/('Monthly Data'!$F105/100000)</f>
        <v>6.45588832595823</v>
      </c>
      <c r="W106" s="24">
        <f>('Monthly Data'!AB105/31)/('Monthly Data'!$F105/100000)</f>
        <v>4.425062528057462</v>
      </c>
      <c r="X106" s="24">
        <f>('Monthly Data'!AC105/31)/('Monthly Data'!$F105/100000)</f>
        <v>0.1496397956347934</v>
      </c>
      <c r="Y106" s="24">
        <f>('Monthly Data'!AD105/31)/('Monthly Data'!$F105/100000)</f>
        <v>11.030590649650485</v>
      </c>
      <c r="Z106" s="24">
        <f>('Monthly Data'!AE105/30)/('Monthly Data'!$F105/100000)</f>
        <v>6.98034018113541</v>
      </c>
      <c r="AA106" s="24">
        <f>('Monthly Data'!AF105/30)/('Monthly Data'!$F105/100000)</f>
        <v>2.4077755688093663</v>
      </c>
      <c r="AB106" s="24">
        <f>('Monthly Data'!AG105/30)/('Monthly Data'!$F105/100000)</f>
        <v>0.08835873647006848</v>
      </c>
      <c r="AC106" s="24">
        <f>('Monthly Data'!AH105/30)/('Monthly Data'!$F105/100000)</f>
        <v>9.476474486414846</v>
      </c>
      <c r="AD106" s="24">
        <f>('Monthly Data'!AI105/31)/('Monthly Data'!$F105/100000)</f>
        <v>8.12330319160307</v>
      </c>
      <c r="AE106" s="24">
        <f>('Monthly Data'!AJ105/31)/('Monthly Data'!$F105/100000)</f>
        <v>4.104405823125762</v>
      </c>
      <c r="AF106" s="24">
        <f>('Monthly Data'!AK105/31)/('Monthly Data'!$F105/100000)</f>
        <v>0.12826268197268006</v>
      </c>
      <c r="AG106" s="24">
        <f>('Monthly Data'!AL105/31)/('Monthly Data'!$F105/100000)</f>
        <v>12.355971696701511</v>
      </c>
      <c r="AH106" s="24">
        <f>('Monthly Data'!AM105/30)/('Monthly Data'!$F105/100000)</f>
        <v>6.185111552904794</v>
      </c>
      <c r="AI106" s="24">
        <f>('Monthly Data'!AN105/30)/('Monthly Data'!$F105/100000)</f>
        <v>2.9821073558648115</v>
      </c>
      <c r="AJ106" s="24">
        <f>('Monthly Data'!AO105/30)/('Monthly Data'!$F105/100000)</f>
        <v>0</v>
      </c>
      <c r="AK106" s="24">
        <f>('Monthly Data'!AP105/30)/('Monthly Data'!$F105/100000)</f>
        <v>9.167218908769605</v>
      </c>
      <c r="AL106" s="24">
        <f>('Monthly Data'!AQ105/31)/('Monthly Data'!$F105/100000)</f>
        <v>5.707689347784263</v>
      </c>
      <c r="AM106" s="24">
        <f>('Monthly Data'!AR105/31)/('Monthly Data'!$F105/100000)</f>
        <v>2.608007866777828</v>
      </c>
      <c r="AN106" s="24">
        <f>('Monthly Data'!AS105/31)/('Monthly Data'!$F105/100000)</f>
        <v>0</v>
      </c>
      <c r="AO106" s="24">
        <f>('Monthly Data'!AT105/31)/('Monthly Data'!$F105/100000)</f>
        <v>8.31569721456209</v>
      </c>
      <c r="AP106" s="24">
        <f>('Monthly Data'!AU105/31)/('Monthly Data'!$F105/100000)</f>
        <v>6.862053485538383</v>
      </c>
      <c r="AQ106" s="24">
        <f>('Monthly Data'!AV105/31)/('Monthly Data'!$F105/100000)</f>
        <v>4.98086748327241</v>
      </c>
      <c r="AR106" s="24">
        <f>('Monthly Data'!AW105/31)/('Monthly Data'!$F105/100000)</f>
        <v>0</v>
      </c>
      <c r="AS106" s="24">
        <f>('Monthly Data'!AX105/31)/('Monthly Data'!$F105/100000)</f>
        <v>11.842920968810793</v>
      </c>
      <c r="AT106" s="24">
        <f>('Monthly Data'!AY105/30)/('Monthly Data'!$F105/100000)</f>
        <v>8.349900596421472</v>
      </c>
      <c r="AU106" s="24">
        <f>('Monthly Data'!AZ105/30)/('Monthly Data'!$F105/100000)</f>
        <v>2.253147779986746</v>
      </c>
      <c r="AV106" s="24">
        <f>('Monthly Data'!BA105/30)/('Monthly Data'!$F105/100000)</f>
        <v>0.04417936823503424</v>
      </c>
      <c r="AW106" s="24">
        <f>('Monthly Data'!BB105/30)/('Monthly Data'!$F105/100000)</f>
        <v>10.647227744643253</v>
      </c>
      <c r="AX106" s="24">
        <f>('Monthly Data'!BC105/31)/('Monthly Data'!$F105/100000)</f>
        <v>9.726586716261572</v>
      </c>
      <c r="AY106" s="24">
        <f>('Monthly Data'!BD105/31)/('Monthly Data'!$F105/100000)</f>
        <v>1.6887919793069541</v>
      </c>
      <c r="AZ106" s="24">
        <f>('Monthly Data'!BE105/31)/('Monthly Data'!$F105/100000)</f>
        <v>0.7481989781739671</v>
      </c>
      <c r="BA106" s="24">
        <f>('Monthly Data'!BF105/31)/('Monthly Data'!$F105/100000)</f>
        <v>12.163577673742493</v>
      </c>
    </row>
    <row r="107" spans="1:53" ht="15">
      <c r="A107" t="str">
        <f>'Monthly Data'!D106</f>
        <v>Rochdale</v>
      </c>
      <c r="B107" s="24">
        <f>('Monthly Data'!G106/31)/('Monthly Data'!$F106/100000)</f>
        <v>1.8998374365904773</v>
      </c>
      <c r="C107" s="24">
        <f>('Monthly Data'!H106/31)/('Monthly Data'!$F106/100000)</f>
        <v>1.2535009890906241</v>
      </c>
      <c r="D107" s="24">
        <f>('Monthly Data'!I106/31)/('Monthly Data'!$F106/100000)</f>
        <v>0</v>
      </c>
      <c r="E107" s="24">
        <f>('Monthly Data'!J106/31)/('Monthly Data'!$F106/100000)</f>
        <v>3.1533384256811012</v>
      </c>
      <c r="F107" s="24">
        <f>('Monthly Data'!K106/30)/('Monthly Data'!$F106/100000)</f>
        <v>2.7524792552114956</v>
      </c>
      <c r="G107" s="24">
        <f>('Monthly Data'!L106/30)/('Monthly Data'!$F106/100000)</f>
        <v>1.902448896984416</v>
      </c>
      <c r="H107" s="24">
        <f>('Monthly Data'!M106/30)/('Monthly Data'!$F106/100000)</f>
        <v>0</v>
      </c>
      <c r="I107" s="24">
        <f>('Monthly Data'!N106/30)/('Monthly Data'!$F106/100000)</f>
        <v>4.654928152195912</v>
      </c>
      <c r="J107" s="24">
        <f>('Monthly Data'!O106/31)/('Monthly Data'!$F106/100000)</f>
        <v>3.4275417670446755</v>
      </c>
      <c r="K107" s="24">
        <f>('Monthly Data'!P106/31)/('Monthly Data'!$F106/100000)</f>
        <v>2.6245176959084944</v>
      </c>
      <c r="L107" s="24">
        <f>('Monthly Data'!Q106/31)/('Monthly Data'!$F106/100000)</f>
        <v>0</v>
      </c>
      <c r="M107" s="24">
        <f>('Monthly Data'!R106/31)/('Monthly Data'!$F106/100000)</f>
        <v>6.052059462953169</v>
      </c>
      <c r="N107" s="24">
        <f>('Monthly Data'!S106/31)/('Monthly Data'!$F106/100000)</f>
        <v>2.604931742953953</v>
      </c>
      <c r="O107" s="24">
        <f>('Monthly Data'!T106/31)/('Monthly Data'!$F106/100000)</f>
        <v>2.4090722134085434</v>
      </c>
      <c r="P107" s="24">
        <f>('Monthly Data'!U106/31)/('Monthly Data'!$F106/100000)</f>
        <v>0.21544548249995105</v>
      </c>
      <c r="Q107" s="24">
        <f>('Monthly Data'!V106/31)/('Monthly Data'!$F106/100000)</f>
        <v>5.229449438862448</v>
      </c>
      <c r="R107" s="24">
        <f>('Monthly Data'!W106/28)/('Monthly Data'!$F106/100000)</f>
        <v>2.385289270535172</v>
      </c>
      <c r="S107" s="24">
        <f>('Monthly Data'!X106/28)/('Monthly Data'!$F106/100000)</f>
        <v>1.1492757394396738</v>
      </c>
      <c r="T107" s="24">
        <f>('Monthly Data'!Y106/28)/('Monthly Data'!$F106/100000)</f>
        <v>0</v>
      </c>
      <c r="U107" s="24">
        <f>('Monthly Data'!Z106/28)/('Monthly Data'!$F106/100000)</f>
        <v>3.534565009974846</v>
      </c>
      <c r="V107" s="24">
        <f>('Monthly Data'!AA106/31)/('Monthly Data'!$F106/100000)</f>
        <v>2.9770648490902327</v>
      </c>
      <c r="W107" s="24">
        <f>('Monthly Data'!AB106/31)/('Monthly Data'!$F106/100000)</f>
        <v>0.5288207297726071</v>
      </c>
      <c r="X107" s="24">
        <f>('Monthly Data'!AC106/31)/('Monthly Data'!$F106/100000)</f>
        <v>0.039171905909082004</v>
      </c>
      <c r="Y107" s="24">
        <f>('Monthly Data'!AD106/31)/('Monthly Data'!$F106/100000)</f>
        <v>3.5450574847719216</v>
      </c>
      <c r="Z107" s="24">
        <f>('Monthly Data'!AE106/30)/('Monthly Data'!$F106/100000)</f>
        <v>3.5822707953855497</v>
      </c>
      <c r="AA107" s="24">
        <f>('Monthly Data'!AF106/30)/('Monthly Data'!$F106/100000)</f>
        <v>0.020238818053025704</v>
      </c>
      <c r="AB107" s="24">
        <f>('Monthly Data'!AG106/30)/('Monthly Data'!$F106/100000)</f>
        <v>0</v>
      </c>
      <c r="AC107" s="24">
        <f>('Monthly Data'!AH106/30)/('Monthly Data'!$F106/100000)</f>
        <v>3.6025096134385755</v>
      </c>
      <c r="AD107" s="24">
        <f>('Monthly Data'!AI106/31)/('Monthly Data'!$F106/100000)</f>
        <v>3.4667136729537575</v>
      </c>
      <c r="AE107" s="24">
        <f>('Monthly Data'!AJ106/31)/('Monthly Data'!$F106/100000)</f>
        <v>0.11751571772724602</v>
      </c>
      <c r="AF107" s="24">
        <f>('Monthly Data'!AK106/31)/('Monthly Data'!$F106/100000)</f>
        <v>0</v>
      </c>
      <c r="AG107" s="24">
        <f>('Monthly Data'!AL106/31)/('Monthly Data'!$F106/100000)</f>
        <v>3.5842293906810037</v>
      </c>
      <c r="AH107" s="24">
        <f>('Monthly Data'!AM106/30)/('Monthly Data'!$F106/100000)</f>
        <v>2.0238818053025702</v>
      </c>
      <c r="AI107" s="24">
        <f>('Monthly Data'!AN106/30)/('Monthly Data'!$F106/100000)</f>
        <v>0.8297915401740539</v>
      </c>
      <c r="AJ107" s="24">
        <f>('Monthly Data'!AO106/30)/('Monthly Data'!$F106/100000)</f>
        <v>0</v>
      </c>
      <c r="AK107" s="24">
        <f>('Monthly Data'!AP106/30)/('Monthly Data'!$F106/100000)</f>
        <v>2.8536733454766243</v>
      </c>
      <c r="AL107" s="24">
        <f>('Monthly Data'!AQ106/31)/('Monthly Data'!$F106/100000)</f>
        <v>2.8987210372720686</v>
      </c>
      <c r="AM107" s="24">
        <f>('Monthly Data'!AR106/31)/('Monthly Data'!$F106/100000)</f>
        <v>2.213212683863133</v>
      </c>
      <c r="AN107" s="24">
        <f>('Monthly Data'!AS106/31)/('Monthly Data'!$F106/100000)</f>
        <v>0</v>
      </c>
      <c r="AO107" s="24">
        <f>('Monthly Data'!AT106/31)/('Monthly Data'!$F106/100000)</f>
        <v>5.111933721135202</v>
      </c>
      <c r="AP107" s="24">
        <f>('Monthly Data'!AU106/31)/('Monthly Data'!$F106/100000)</f>
        <v>3.7605029672718726</v>
      </c>
      <c r="AQ107" s="24">
        <f>('Monthly Data'!AV106/31)/('Monthly Data'!$F106/100000)</f>
        <v>1.8410795777268543</v>
      </c>
      <c r="AR107" s="24">
        <f>('Monthly Data'!AW106/31)/('Monthly Data'!$F106/100000)</f>
        <v>0</v>
      </c>
      <c r="AS107" s="24">
        <f>('Monthly Data'!AX106/31)/('Monthly Data'!$F106/100000)</f>
        <v>5.6015825449987275</v>
      </c>
      <c r="AT107" s="24">
        <f>('Monthly Data'!AY106/30)/('Monthly Data'!$F106/100000)</f>
        <v>3.6632260675976522</v>
      </c>
      <c r="AU107" s="24">
        <f>('Monthly Data'!AZ106/30)/('Monthly Data'!$F106/100000)</f>
        <v>1.5786278081360048</v>
      </c>
      <c r="AV107" s="24">
        <f>('Monthly Data'!BA106/30)/('Monthly Data'!$F106/100000)</f>
        <v>0</v>
      </c>
      <c r="AW107" s="24">
        <f>('Monthly Data'!BB106/30)/('Monthly Data'!$F106/100000)</f>
        <v>5.241853875733657</v>
      </c>
      <c r="AX107" s="24">
        <f>('Monthly Data'!BC106/31)/('Monthly Data'!$F106/100000)</f>
        <v>3.0945805668174784</v>
      </c>
      <c r="AY107" s="24">
        <f>('Monthly Data'!BD106/31)/('Monthly Data'!$F106/100000)</f>
        <v>2.5070019781812483</v>
      </c>
      <c r="AZ107" s="24">
        <f>('Monthly Data'!BE106/31)/('Monthly Data'!$F106/100000)</f>
        <v>0</v>
      </c>
      <c r="BA107" s="24">
        <f>('Monthly Data'!BF106/31)/('Monthly Data'!$F106/100000)</f>
        <v>5.6015825449987275</v>
      </c>
    </row>
    <row r="108" spans="1:53" ht="15">
      <c r="A108" t="str">
        <f>'Monthly Data'!D107</f>
        <v>Rotherham</v>
      </c>
      <c r="B108" s="24">
        <f>('Monthly Data'!G107/31)/('Monthly Data'!$F107/100000)</f>
        <v>7.824898260609966</v>
      </c>
      <c r="C108" s="24">
        <f>('Monthly Data'!H107/31)/('Monthly Data'!$F107/100000)</f>
        <v>1.1155979447857582</v>
      </c>
      <c r="D108" s="24">
        <f>('Monthly Data'!I107/31)/('Monthly Data'!$F107/100000)</f>
        <v>0.9427588265795139</v>
      </c>
      <c r="E108" s="24">
        <f>('Monthly Data'!J107/31)/('Monthly Data'!$F107/100000)</f>
        <v>9.883255031975237</v>
      </c>
      <c r="F108" s="24">
        <f>('Monthly Data'!K107/30)/('Monthly Data'!$F107/100000)</f>
        <v>4.497483357687936</v>
      </c>
      <c r="G108" s="24">
        <f>('Monthly Data'!L107/30)/('Monthly Data'!$F107/100000)</f>
        <v>2.045786653677545</v>
      </c>
      <c r="H108" s="24">
        <f>('Monthly Data'!M107/30)/('Monthly Data'!$F107/100000)</f>
        <v>0.4221464523461601</v>
      </c>
      <c r="I108" s="24">
        <f>('Monthly Data'!N107/30)/('Monthly Data'!$F107/100000)</f>
        <v>6.965416463711642</v>
      </c>
      <c r="J108" s="24">
        <f>('Monthly Data'!O107/31)/('Monthly Data'!$F107/100000)</f>
        <v>6.646449727385573</v>
      </c>
      <c r="K108" s="24">
        <f>('Monthly Data'!P107/31)/('Monthly Data'!$F107/100000)</f>
        <v>1.1313105918954167</v>
      </c>
      <c r="L108" s="24">
        <f>('Monthly Data'!Q107/31)/('Monthly Data'!$F107/100000)</f>
        <v>0.07856323554829282</v>
      </c>
      <c r="M108" s="24">
        <f>('Monthly Data'!R107/31)/('Monthly Data'!$F107/100000)</f>
        <v>7.856323554829283</v>
      </c>
      <c r="N108" s="24">
        <f>('Monthly Data'!S107/31)/('Monthly Data'!$F107/100000)</f>
        <v>7.840610907719624</v>
      </c>
      <c r="O108" s="24">
        <f>('Monthly Data'!T107/31)/('Monthly Data'!$F107/100000)</f>
        <v>1.335575004320978</v>
      </c>
      <c r="P108" s="24">
        <f>('Monthly Data'!U107/31)/('Monthly Data'!$F107/100000)</f>
        <v>0.9427588265795139</v>
      </c>
      <c r="Q108" s="24">
        <f>('Monthly Data'!V107/31)/('Monthly Data'!$F107/100000)</f>
        <v>10.118944738620115</v>
      </c>
      <c r="R108" s="24">
        <f>('Monthly Data'!W107/28)/('Monthly Data'!$F107/100000)</f>
        <v>8.941618537332127</v>
      </c>
      <c r="S108" s="24">
        <f>('Monthly Data'!X107/28)/('Monthly Data'!$F107/100000)</f>
        <v>0.974184120798831</v>
      </c>
      <c r="T108" s="24">
        <f>('Monthly Data'!Y107/28)/('Monthly Data'!$F107/100000)</f>
        <v>1.2177301509985388</v>
      </c>
      <c r="U108" s="24">
        <f>('Monthly Data'!Z107/28)/('Monthly Data'!$F107/100000)</f>
        <v>11.133532809129498</v>
      </c>
      <c r="V108" s="24">
        <f>('Monthly Data'!AA107/31)/('Monthly Data'!$F107/100000)</f>
        <v>12.868657982810364</v>
      </c>
      <c r="W108" s="24">
        <f>('Monthly Data'!AB107/31)/('Monthly Data'!$F107/100000)</f>
        <v>1.5712647109658564</v>
      </c>
      <c r="X108" s="24">
        <f>('Monthly Data'!AC107/31)/('Monthly Data'!$F107/100000)</f>
        <v>1.0684600034567824</v>
      </c>
      <c r="Y108" s="24">
        <f>('Monthly Data'!AD107/31)/('Monthly Data'!$F107/100000)</f>
        <v>15.508382697233003</v>
      </c>
      <c r="Z108" s="24">
        <f>('Monthly Data'!AE107/30)/('Monthly Data'!$F107/100000)</f>
        <v>10.24516967040104</v>
      </c>
      <c r="AA108" s="24">
        <f>('Monthly Data'!AF107/30)/('Monthly Data'!$F107/100000)</f>
        <v>1.9158954375710342</v>
      </c>
      <c r="AB108" s="24">
        <f>('Monthly Data'!AG107/30)/('Monthly Data'!$F107/100000)</f>
        <v>0.1298912161065108</v>
      </c>
      <c r="AC108" s="24">
        <f>('Monthly Data'!AH107/30)/('Monthly Data'!$F107/100000)</f>
        <v>12.290956324078586</v>
      </c>
      <c r="AD108" s="24">
        <f>('Monthly Data'!AI107/31)/('Monthly Data'!$F107/100000)</f>
        <v>12.962933865468315</v>
      </c>
      <c r="AE108" s="24">
        <f>('Monthly Data'!AJ107/31)/('Monthly Data'!$F107/100000)</f>
        <v>2.8439891268482005</v>
      </c>
      <c r="AF108" s="24">
        <f>('Monthly Data'!AK107/31)/('Monthly Data'!$F107/100000)</f>
        <v>0.4399541190704398</v>
      </c>
      <c r="AG108" s="24">
        <f>('Monthly Data'!AL107/31)/('Monthly Data'!$F107/100000)</f>
        <v>16.246877111386954</v>
      </c>
      <c r="AH108" s="24">
        <f>('Monthly Data'!AM107/30)/('Monthly Data'!$F107/100000)</f>
        <v>11.592791037506089</v>
      </c>
      <c r="AI108" s="24">
        <f>('Monthly Data'!AN107/30)/('Monthly Data'!$F107/100000)</f>
        <v>2.7764247442766683</v>
      </c>
      <c r="AJ108" s="24">
        <f>('Monthly Data'!AO107/30)/('Monthly Data'!$F107/100000)</f>
        <v>0.5033284624127294</v>
      </c>
      <c r="AK108" s="24">
        <f>('Monthly Data'!AP107/30)/('Monthly Data'!$F107/100000)</f>
        <v>14.872544244195488</v>
      </c>
      <c r="AL108" s="24">
        <f>('Monthly Data'!AQ107/31)/('Monthly Data'!$F107/100000)</f>
        <v>10.794588564335433</v>
      </c>
      <c r="AM108" s="24">
        <f>('Monthly Data'!AR107/31)/('Monthly Data'!$F107/100000)</f>
        <v>1.7441038291721007</v>
      </c>
      <c r="AN108" s="24">
        <f>('Monthly Data'!AS107/31)/('Monthly Data'!$F107/100000)</f>
        <v>1.0684600034567824</v>
      </c>
      <c r="AO108" s="24">
        <f>('Monthly Data'!AT107/31)/('Monthly Data'!$F107/100000)</f>
        <v>13.607152396964317</v>
      </c>
      <c r="AP108" s="24">
        <f>('Monthly Data'!AU107/31)/('Monthly Data'!$F107/100000)</f>
        <v>9.993243561742847</v>
      </c>
      <c r="AQ108" s="24">
        <f>('Monthly Data'!AV107/31)/('Monthly Data'!$F107/100000)</f>
        <v>1.7126785349527835</v>
      </c>
      <c r="AR108" s="24">
        <f>('Monthly Data'!AW107/31)/('Monthly Data'!$F107/100000)</f>
        <v>0.8484829439215625</v>
      </c>
      <c r="AS108" s="24">
        <f>('Monthly Data'!AX107/31)/('Monthly Data'!$F107/100000)</f>
        <v>12.554405040617192</v>
      </c>
      <c r="AT108" s="24">
        <f>('Monthly Data'!AY107/30)/('Monthly Data'!$F107/100000)</f>
        <v>8.60529306705634</v>
      </c>
      <c r="AU108" s="24">
        <f>('Monthly Data'!AZ107/30)/('Monthly Data'!$F107/100000)</f>
        <v>1.7048222113979543</v>
      </c>
      <c r="AV108" s="24">
        <f>('Monthly Data'!BA107/30)/('Monthly Data'!$F107/100000)</f>
        <v>0.6332196785192402</v>
      </c>
      <c r="AW108" s="24">
        <f>('Monthly Data'!BB107/30)/('Monthly Data'!$F107/100000)</f>
        <v>10.943334956973533</v>
      </c>
      <c r="AX108" s="24">
        <f>('Monthly Data'!BC107/31)/('Monthly Data'!$F107/100000)</f>
        <v>4.038150307182251</v>
      </c>
      <c r="AY108" s="24">
        <f>('Monthly Data'!BD107/31)/('Monthly Data'!$F107/100000)</f>
        <v>1.7912417705010764</v>
      </c>
      <c r="AZ108" s="24">
        <f>('Monthly Data'!BE107/31)/('Monthly Data'!$F107/100000)</f>
        <v>0.3142529421931713</v>
      </c>
      <c r="BA108" s="24">
        <f>('Monthly Data'!BF107/31)/('Monthly Data'!$F107/100000)</f>
        <v>6.143645019876499</v>
      </c>
    </row>
    <row r="109" spans="1:53" ht="15">
      <c r="A109" t="str">
        <f>'Monthly Data'!D108</f>
        <v>Rutland UA</v>
      </c>
      <c r="B109" s="24">
        <f>('Monthly Data'!G108/31)/('Monthly Data'!$F108/100000)</f>
        <v>6.89007203257125</v>
      </c>
      <c r="C109" s="24">
        <f>('Monthly Data'!H108/31)/('Monthly Data'!$F108/100000)</f>
        <v>1.6703204927445454</v>
      </c>
      <c r="D109" s="24">
        <f>('Monthly Data'!I108/31)/('Monthly Data'!$F108/100000)</f>
        <v>0.6263701847792045</v>
      </c>
      <c r="E109" s="24">
        <f>('Monthly Data'!J108/31)/('Monthly Data'!$F108/100000)</f>
        <v>9.186762710095</v>
      </c>
      <c r="F109" s="24">
        <f>('Monthly Data'!K108/30)/('Monthly Data'!$F108/100000)</f>
        <v>4.207119741100324</v>
      </c>
      <c r="G109" s="24">
        <f>('Monthly Data'!L108/30)/('Monthly Data'!$F108/100000)</f>
        <v>2.373247033441208</v>
      </c>
      <c r="H109" s="24">
        <f>('Monthly Data'!M108/30)/('Monthly Data'!$F108/100000)</f>
        <v>0</v>
      </c>
      <c r="I109" s="24">
        <f>('Monthly Data'!N108/30)/('Monthly Data'!$F108/100000)</f>
        <v>6.580366774541531</v>
      </c>
      <c r="J109" s="24">
        <f>('Monthly Data'!O108/31)/('Monthly Data'!$F108/100000)</f>
        <v>4.280196262657897</v>
      </c>
      <c r="K109" s="24">
        <f>('Monthly Data'!P108/31)/('Monthly Data'!$F108/100000)</f>
        <v>1.043950307965341</v>
      </c>
      <c r="L109" s="24">
        <f>('Monthly Data'!Q108/31)/('Monthly Data'!$F108/100000)</f>
        <v>0</v>
      </c>
      <c r="M109" s="24">
        <f>('Monthly Data'!R108/31)/('Monthly Data'!$F108/100000)</f>
        <v>5.324146570623238</v>
      </c>
      <c r="N109" s="24">
        <f>('Monthly Data'!S108/31)/('Monthly Data'!$F108/100000)</f>
        <v>6.159306816995511</v>
      </c>
      <c r="O109" s="24">
        <f>('Monthly Data'!T108/31)/('Monthly Data'!$F108/100000)</f>
        <v>0</v>
      </c>
      <c r="P109" s="24">
        <f>('Monthly Data'!U108/31)/('Monthly Data'!$F108/100000)</f>
        <v>0</v>
      </c>
      <c r="Q109" s="24">
        <f>('Monthly Data'!V108/31)/('Monthly Data'!$F108/100000)</f>
        <v>6.159306816995511</v>
      </c>
      <c r="R109" s="24">
        <f>('Monthly Data'!W108/28)/('Monthly Data'!$F108/100000)</f>
        <v>3.6985668053629217</v>
      </c>
      <c r="S109" s="24">
        <f>('Monthly Data'!X108/28)/('Monthly Data'!$F108/100000)</f>
        <v>0.2311604253351826</v>
      </c>
      <c r="T109" s="24">
        <f>('Monthly Data'!Y108/28)/('Monthly Data'!$F108/100000)</f>
        <v>0</v>
      </c>
      <c r="U109" s="24">
        <f>('Monthly Data'!Z108/28)/('Monthly Data'!$F108/100000)</f>
        <v>3.9297272306981044</v>
      </c>
      <c r="V109" s="24">
        <f>('Monthly Data'!AA108/31)/('Monthly Data'!$F108/100000)</f>
        <v>6.263701847792046</v>
      </c>
      <c r="W109" s="24">
        <f>('Monthly Data'!AB108/31)/('Monthly Data'!$F108/100000)</f>
        <v>0</v>
      </c>
      <c r="X109" s="24">
        <f>('Monthly Data'!AC108/31)/('Monthly Data'!$F108/100000)</f>
        <v>0.10439503079653409</v>
      </c>
      <c r="Y109" s="24">
        <f>('Monthly Data'!AD108/31)/('Monthly Data'!$F108/100000)</f>
        <v>6.368096878588579</v>
      </c>
      <c r="Z109" s="24">
        <f>('Monthly Data'!AE108/30)/('Monthly Data'!$F108/100000)</f>
        <v>5.501618122977346</v>
      </c>
      <c r="AA109" s="24">
        <f>('Monthly Data'!AF108/30)/('Monthly Data'!$F108/100000)</f>
        <v>0</v>
      </c>
      <c r="AB109" s="24">
        <f>('Monthly Data'!AG108/30)/('Monthly Data'!$F108/100000)</f>
        <v>0</v>
      </c>
      <c r="AC109" s="24">
        <f>('Monthly Data'!AH108/30)/('Monthly Data'!$F108/100000)</f>
        <v>5.501618122977346</v>
      </c>
      <c r="AD109" s="24">
        <f>('Monthly Data'!AI108/31)/('Monthly Data'!$F108/100000)</f>
        <v>2.9230608623029544</v>
      </c>
      <c r="AE109" s="24">
        <f>('Monthly Data'!AJ108/31)/('Monthly Data'!$F108/100000)</f>
        <v>0</v>
      </c>
      <c r="AF109" s="24">
        <f>('Monthly Data'!AK108/31)/('Monthly Data'!$F108/100000)</f>
        <v>1.7747155235410794</v>
      </c>
      <c r="AG109" s="24">
        <f>('Monthly Data'!AL108/31)/('Monthly Data'!$F108/100000)</f>
        <v>4.697776385844034</v>
      </c>
      <c r="AH109" s="24">
        <f>('Monthly Data'!AM108/30)/('Monthly Data'!$F108/100000)</f>
        <v>9.492988133764833</v>
      </c>
      <c r="AI109" s="24">
        <f>('Monthly Data'!AN108/30)/('Monthly Data'!$F108/100000)</f>
        <v>0.7551240560949299</v>
      </c>
      <c r="AJ109" s="24">
        <f>('Monthly Data'!AO108/30)/('Monthly Data'!$F108/100000)</f>
        <v>0</v>
      </c>
      <c r="AK109" s="24">
        <f>('Monthly Data'!AP108/30)/('Monthly Data'!$F108/100000)</f>
        <v>10.248112189859762</v>
      </c>
      <c r="AL109" s="24">
        <f>('Monthly Data'!AQ108/31)/('Monthly Data'!$F108/100000)</f>
        <v>6.576886940181647</v>
      </c>
      <c r="AM109" s="24">
        <f>('Monthly Data'!AR108/31)/('Monthly Data'!$F108/100000)</f>
        <v>1.043950307965341</v>
      </c>
      <c r="AN109" s="24">
        <f>('Monthly Data'!AS108/31)/('Monthly Data'!$F108/100000)</f>
        <v>0</v>
      </c>
      <c r="AO109" s="24">
        <f>('Monthly Data'!AT108/31)/('Monthly Data'!$F108/100000)</f>
        <v>7.620837248146989</v>
      </c>
      <c r="AP109" s="24">
        <f>('Monthly Data'!AU108/31)/('Monthly Data'!$F108/100000)</f>
        <v>3.549431047082159</v>
      </c>
      <c r="AQ109" s="24">
        <f>('Monthly Data'!AV108/31)/('Monthly Data'!$F108/100000)</f>
        <v>1.043950307965341</v>
      </c>
      <c r="AR109" s="24">
        <f>('Monthly Data'!AW108/31)/('Monthly Data'!$F108/100000)</f>
        <v>0</v>
      </c>
      <c r="AS109" s="24">
        <f>('Monthly Data'!AX108/31)/('Monthly Data'!$F108/100000)</f>
        <v>4.5933813550475</v>
      </c>
      <c r="AT109" s="24">
        <f>('Monthly Data'!AY108/30)/('Monthly Data'!$F108/100000)</f>
        <v>4.530744336569579</v>
      </c>
      <c r="AU109" s="24">
        <f>('Monthly Data'!AZ108/30)/('Monthly Data'!$F108/100000)</f>
        <v>0.3236245954692557</v>
      </c>
      <c r="AV109" s="24">
        <f>('Monthly Data'!BA108/30)/('Monthly Data'!$F108/100000)</f>
        <v>0</v>
      </c>
      <c r="AW109" s="24">
        <f>('Monthly Data'!BB108/30)/('Monthly Data'!$F108/100000)</f>
        <v>4.854368932038835</v>
      </c>
      <c r="AX109" s="24">
        <f>('Monthly Data'!BC108/31)/('Monthly Data'!$F108/100000)</f>
        <v>4.280196262657897</v>
      </c>
      <c r="AY109" s="24">
        <f>('Monthly Data'!BD108/31)/('Monthly Data'!$F108/100000)</f>
        <v>0.31318509238960224</v>
      </c>
      <c r="AZ109" s="24">
        <f>('Monthly Data'!BE108/31)/('Monthly Data'!$F108/100000)</f>
        <v>0.10439503079653409</v>
      </c>
      <c r="BA109" s="24">
        <f>('Monthly Data'!BF108/31)/('Monthly Data'!$F108/100000)</f>
        <v>4.697776385844034</v>
      </c>
    </row>
    <row r="110" spans="1:53" ht="15">
      <c r="A110" t="str">
        <f>'Monthly Data'!D109</f>
        <v>Salford</v>
      </c>
      <c r="B110" s="24">
        <f>('Monthly Data'!G109/31)/('Monthly Data'!$F109/100000)</f>
        <v>2.2970138819534602</v>
      </c>
      <c r="C110" s="24">
        <f>('Monthly Data'!H109/31)/('Monthly Data'!$F109/100000)</f>
        <v>2.7630746695961914</v>
      </c>
      <c r="D110" s="24">
        <f>('Monthly Data'!I109/31)/('Monthly Data'!$F109/100000)</f>
        <v>0.5326409001631213</v>
      </c>
      <c r="E110" s="24">
        <f>('Monthly Data'!J109/31)/('Monthly Data'!$F109/100000)</f>
        <v>5.592729451712773</v>
      </c>
      <c r="F110" s="24">
        <f>('Monthly Data'!K109/30)/('Monthly Data'!$F109/100000)</f>
        <v>2.6659786721706227</v>
      </c>
      <c r="G110" s="24">
        <f>('Monthly Data'!L109/30)/('Monthly Data'!$F109/100000)</f>
        <v>8.651530787753698</v>
      </c>
      <c r="H110" s="24">
        <f>('Monthly Data'!M109/30)/('Monthly Data'!$F109/100000)</f>
        <v>0.5159958720330238</v>
      </c>
      <c r="I110" s="24">
        <f>('Monthly Data'!N109/30)/('Monthly Data'!$F109/100000)</f>
        <v>11.833505331957344</v>
      </c>
      <c r="J110" s="24">
        <f>('Monthly Data'!O109/31)/('Monthly Data'!$F109/100000)</f>
        <v>3.92822663870302</v>
      </c>
      <c r="K110" s="24">
        <f>('Monthly Data'!P109/31)/('Monthly Data'!$F109/100000)</f>
        <v>7.240587236592431</v>
      </c>
      <c r="L110" s="24">
        <f>('Monthly Data'!Q109/31)/('Monthly Data'!$F109/100000)</f>
        <v>0.5159958720330238</v>
      </c>
      <c r="M110" s="24">
        <f>('Monthly Data'!R109/31)/('Monthly Data'!$F109/100000)</f>
        <v>11.684809747328472</v>
      </c>
      <c r="N110" s="24">
        <f>('Monthly Data'!S109/31)/('Monthly Data'!$F109/100000)</f>
        <v>12.217450647491594</v>
      </c>
      <c r="O110" s="24">
        <f>('Monthly Data'!T109/31)/('Monthly Data'!$F109/100000)</f>
        <v>9.887146709277939</v>
      </c>
      <c r="P110" s="24">
        <f>('Monthly Data'!U109/31)/('Monthly Data'!$F109/100000)</f>
        <v>3.6785512167515564</v>
      </c>
      <c r="Q110" s="24">
        <f>('Monthly Data'!V109/31)/('Monthly Data'!$F109/100000)</f>
        <v>25.78314857352109</v>
      </c>
      <c r="R110" s="24">
        <f>('Monthly Data'!W109/28)/('Monthly Data'!$F109/100000)</f>
        <v>14.060887512899898</v>
      </c>
      <c r="S110" s="24">
        <f>('Monthly Data'!X109/28)/('Monthly Data'!$F109/100000)</f>
        <v>13.434321096859797</v>
      </c>
      <c r="T110" s="24">
        <f>('Monthly Data'!Y109/28)/('Monthly Data'!$F109/100000)</f>
        <v>3.6303995282323456</v>
      </c>
      <c r="U110" s="24">
        <f>('Monthly Data'!Z109/28)/('Monthly Data'!$F109/100000)</f>
        <v>31.12560813799204</v>
      </c>
      <c r="V110" s="24">
        <f>('Monthly Data'!AA109/31)/('Monthly Data'!$F109/100000)</f>
        <v>12.683511435134326</v>
      </c>
      <c r="W110" s="24">
        <f>('Monthly Data'!AB109/31)/('Monthly Data'!$F109/100000)</f>
        <v>3.4621658510602886</v>
      </c>
      <c r="X110" s="24">
        <f>('Monthly Data'!AC109/31)/('Monthly Data'!$F109/100000)</f>
        <v>0.8488964346349746</v>
      </c>
      <c r="Y110" s="24">
        <f>('Monthly Data'!AD109/31)/('Monthly Data'!$F109/100000)</f>
        <v>16.99457372082959</v>
      </c>
      <c r="Z110" s="24">
        <f>('Monthly Data'!AE109/30)/('Monthly Data'!$F109/100000)</f>
        <v>7.034743722050224</v>
      </c>
      <c r="AA110" s="24">
        <f>('Monthly Data'!AF109/30)/('Monthly Data'!$F109/100000)</f>
        <v>0.9459924320605435</v>
      </c>
      <c r="AB110" s="24">
        <f>('Monthly Data'!AG109/30)/('Monthly Data'!$F109/100000)</f>
        <v>0.6707946336429309</v>
      </c>
      <c r="AC110" s="24">
        <f>('Monthly Data'!AH109/30)/('Monthly Data'!$F109/100000)</f>
        <v>8.651530787753698</v>
      </c>
      <c r="AD110" s="24">
        <f>('Monthly Data'!AI109/31)/('Monthly Data'!$F109/100000)</f>
        <v>9.321215752854624</v>
      </c>
      <c r="AE110" s="24">
        <f>('Monthly Data'!AJ109/31)/('Monthly Data'!$F109/100000)</f>
        <v>0.8655414627650722</v>
      </c>
      <c r="AF110" s="24">
        <f>('Monthly Data'!AK109/31)/('Monthly Data'!$F109/100000)</f>
        <v>1.1817969972369256</v>
      </c>
      <c r="AG110" s="24">
        <f>('Monthly Data'!AL109/31)/('Monthly Data'!$F109/100000)</f>
        <v>11.368554212856619</v>
      </c>
      <c r="AH110" s="24">
        <f>('Monthly Data'!AM109/30)/('Monthly Data'!$F109/100000)</f>
        <v>9.201926384588923</v>
      </c>
      <c r="AI110" s="24">
        <f>('Monthly Data'!AN109/30)/('Monthly Data'!$F109/100000)</f>
        <v>1.582387340901273</v>
      </c>
      <c r="AJ110" s="24">
        <f>('Monthly Data'!AO109/30)/('Monthly Data'!$F109/100000)</f>
        <v>0.8771929824561403</v>
      </c>
      <c r="AK110" s="24">
        <f>('Monthly Data'!AP109/30)/('Monthly Data'!$F109/100000)</f>
        <v>11.661506707946337</v>
      </c>
      <c r="AL110" s="24">
        <f>('Monthly Data'!AQ109/31)/('Monthly Data'!$F109/100000)</f>
        <v>5.392989114151603</v>
      </c>
      <c r="AM110" s="24">
        <f>('Monthly Data'!AR109/31)/('Monthly Data'!$F109/100000)</f>
        <v>2.7797196977262892</v>
      </c>
      <c r="AN110" s="24">
        <f>('Monthly Data'!AS109/31)/('Monthly Data'!$F109/100000)</f>
        <v>1.1318619128466327</v>
      </c>
      <c r="AO110" s="24">
        <f>('Monthly Data'!AT109/31)/('Monthly Data'!$F109/100000)</f>
        <v>9.304570724724524</v>
      </c>
      <c r="AP110" s="24">
        <f>('Monthly Data'!AU109/31)/('Monthly Data'!$F109/100000)</f>
        <v>8.039548586837112</v>
      </c>
      <c r="AQ110" s="24">
        <f>('Monthly Data'!AV109/31)/('Monthly Data'!$F109/100000)</f>
        <v>2.7963647258563866</v>
      </c>
      <c r="AR110" s="24">
        <f>('Monthly Data'!AW109/31)/('Monthly Data'!$F109/100000)</f>
        <v>0.5992210126835115</v>
      </c>
      <c r="AS110" s="24">
        <f>('Monthly Data'!AX109/31)/('Monthly Data'!$F109/100000)</f>
        <v>11.43513432537701</v>
      </c>
      <c r="AT110" s="24">
        <f>('Monthly Data'!AY109/30)/('Monthly Data'!$F109/100000)</f>
        <v>4.764361885104919</v>
      </c>
      <c r="AU110" s="24">
        <f>('Monthly Data'!AZ109/30)/('Monthly Data'!$F109/100000)</f>
        <v>3.130374957000344</v>
      </c>
      <c r="AV110" s="24">
        <f>('Monthly Data'!BA109/30)/('Monthly Data'!$F109/100000)</f>
        <v>0.6879944960440316</v>
      </c>
      <c r="AW110" s="24">
        <f>('Monthly Data'!BB109/30)/('Monthly Data'!$F109/100000)</f>
        <v>8.582731338149294</v>
      </c>
      <c r="AX110" s="24">
        <f>('Monthly Data'!BC109/31)/('Monthly Data'!$F109/100000)</f>
        <v>5.775824761143847</v>
      </c>
      <c r="AY110" s="24">
        <f>('Monthly Data'!BD109/31)/('Monthly Data'!$F109/100000)</f>
        <v>2.4634641632544363</v>
      </c>
      <c r="AZ110" s="24">
        <f>('Monthly Data'!BE109/31)/('Monthly Data'!$F109/100000)</f>
        <v>0.6658011252039016</v>
      </c>
      <c r="BA110" s="24">
        <f>('Monthly Data'!BF109/31)/('Monthly Data'!$F109/100000)</f>
        <v>8.905090049602183</v>
      </c>
    </row>
    <row r="111" spans="1:53" ht="15">
      <c r="A111" t="str">
        <f>'Monthly Data'!D110</f>
        <v>Sandwell</v>
      </c>
      <c r="B111" s="24">
        <f>('Monthly Data'!G110/31)/('Monthly Data'!$F110/100000)</f>
        <v>4.4622106535279356</v>
      </c>
      <c r="C111" s="24">
        <f>('Monthly Data'!H110/31)/('Monthly Data'!$F110/100000)</f>
        <v>2.2975072710128956</v>
      </c>
      <c r="D111" s="24">
        <f>('Monthly Data'!I110/31)/('Monthly Data'!$F110/100000)</f>
        <v>1.1288330522317693</v>
      </c>
      <c r="E111" s="24">
        <f>('Monthly Data'!J110/31)/('Monthly Data'!$F110/100000)</f>
        <v>7.8885509767726</v>
      </c>
      <c r="F111" s="24">
        <f>('Monthly Data'!K110/30)/('Monthly Data'!$F110/100000)</f>
        <v>4.569781803211198</v>
      </c>
      <c r="G111" s="24">
        <f>('Monthly Data'!L110/30)/('Monthly Data'!$F110/100000)</f>
        <v>2.428983120625772</v>
      </c>
      <c r="H111" s="24">
        <f>('Monthly Data'!M110/30)/('Monthly Data'!$F110/100000)</f>
        <v>1.4409221902017293</v>
      </c>
      <c r="I111" s="24">
        <f>('Monthly Data'!N110/30)/('Monthly Data'!$F110/100000)</f>
        <v>8.4396871140387</v>
      </c>
      <c r="J111" s="24">
        <f>('Monthly Data'!O110/31)/('Monthly Data'!$F110/100000)</f>
        <v>4.130200932283298</v>
      </c>
      <c r="K111" s="24">
        <f>('Monthly Data'!P110/31)/('Monthly Data'!$F110/100000)</f>
        <v>2.78888165845496</v>
      </c>
      <c r="L111" s="24">
        <f>('Monthly Data'!Q110/31)/('Monthly Data'!$F110/100000)</f>
        <v>1.39444082922748</v>
      </c>
      <c r="M111" s="24">
        <f>('Monthly Data'!R110/31)/('Monthly Data'!$F110/100000)</f>
        <v>8.313523419965739</v>
      </c>
      <c r="N111" s="24">
        <f>('Monthly Data'!S110/31)/('Monthly Data'!$F110/100000)</f>
        <v>2.5099934926094636</v>
      </c>
      <c r="O111" s="24">
        <f>('Monthly Data'!T110/31)/('Monthly Data'!$F110/100000)</f>
        <v>2.1248622159656834</v>
      </c>
      <c r="P111" s="24">
        <f>('Monthly Data'!U110/31)/('Monthly Data'!$F110/100000)</f>
        <v>0.5577763316909919</v>
      </c>
      <c r="Q111" s="24">
        <f>('Monthly Data'!V110/31)/('Monthly Data'!$F110/100000)</f>
        <v>5.1926320402661394</v>
      </c>
      <c r="R111" s="24">
        <f>('Monthly Data'!W110/28)/('Monthly Data'!$F110/100000)</f>
        <v>3.0729871199200143</v>
      </c>
      <c r="S111" s="24">
        <f>('Monthly Data'!X110/28)/('Monthly Data'!$F110/100000)</f>
        <v>2.2054931482679527</v>
      </c>
      <c r="T111" s="24">
        <f>('Monthly Data'!Y110/28)/('Monthly Data'!$F110/100000)</f>
        <v>0.4558019173087103</v>
      </c>
      <c r="U111" s="24">
        <f>('Monthly Data'!Z110/28)/('Monthly Data'!$F110/100000)</f>
        <v>5.734282185496678</v>
      </c>
      <c r="V111" s="24">
        <f>('Monthly Data'!AA110/31)/('Monthly Data'!$F110/100000)</f>
        <v>3.3997795455450937</v>
      </c>
      <c r="W111" s="24">
        <f>('Monthly Data'!AB110/31)/('Monthly Data'!$F110/100000)</f>
        <v>2.695918936506461</v>
      </c>
      <c r="X111" s="24">
        <f>('Monthly Data'!AC110/31)/('Monthly Data'!$F110/100000)</f>
        <v>0.9296272194849867</v>
      </c>
      <c r="Y111" s="24">
        <f>('Monthly Data'!AD110/31)/('Monthly Data'!$F110/100000)</f>
        <v>7.025325701536542</v>
      </c>
      <c r="Z111" s="24">
        <f>('Monthly Data'!AE110/30)/('Monthly Data'!$F110/100000)</f>
        <v>3.650336215177714</v>
      </c>
      <c r="AA111" s="24">
        <f>('Monthly Data'!AF110/30)/('Monthly Data'!$F110/100000)</f>
        <v>3.142582681487581</v>
      </c>
      <c r="AB111" s="24">
        <f>('Monthly Data'!AG110/30)/('Monthly Data'!$F110/100000)</f>
        <v>0.09606147934678196</v>
      </c>
      <c r="AC111" s="24">
        <f>('Monthly Data'!AH110/30)/('Monthly Data'!$F110/100000)</f>
        <v>6.888980376012078</v>
      </c>
      <c r="AD111" s="24">
        <f>('Monthly Data'!AI110/31)/('Monthly Data'!$F110/100000)</f>
        <v>3.001367880051528</v>
      </c>
      <c r="AE111" s="24">
        <f>('Monthly Data'!AJ110/31)/('Monthly Data'!$F110/100000)</f>
        <v>3.120891379699598</v>
      </c>
      <c r="AF111" s="24">
        <f>('Monthly Data'!AK110/31)/('Monthly Data'!$F110/100000)</f>
        <v>0.7171409978884182</v>
      </c>
      <c r="AG111" s="24">
        <f>('Monthly Data'!AL110/31)/('Monthly Data'!$F110/100000)</f>
        <v>6.839400257639545</v>
      </c>
      <c r="AH111" s="24">
        <f>('Monthly Data'!AM110/30)/('Monthly Data'!$F110/100000)</f>
        <v>1.7016604912858517</v>
      </c>
      <c r="AI111" s="24">
        <f>('Monthly Data'!AN110/30)/('Monthly Data'!$F110/100000)</f>
        <v>3.046521202140799</v>
      </c>
      <c r="AJ111" s="24">
        <f>('Monthly Data'!AO110/30)/('Monthly Data'!$F110/100000)</f>
        <v>0.4391381912995746</v>
      </c>
      <c r="AK111" s="24">
        <f>('Monthly Data'!AP110/30)/('Monthly Data'!$F110/100000)</f>
        <v>5.187319884726225</v>
      </c>
      <c r="AL111" s="24">
        <f>('Monthly Data'!AQ110/31)/('Monthly Data'!$F110/100000)</f>
        <v>2.54983465915882</v>
      </c>
      <c r="AM111" s="24">
        <f>('Monthly Data'!AR110/31)/('Monthly Data'!$F110/100000)</f>
        <v>2.695918936506461</v>
      </c>
      <c r="AN111" s="24">
        <f>('Monthly Data'!AS110/31)/('Monthly Data'!$F110/100000)</f>
        <v>0.3452901100944236</v>
      </c>
      <c r="AO111" s="24">
        <f>('Monthly Data'!AT110/31)/('Monthly Data'!$F110/100000)</f>
        <v>5.591043705759705</v>
      </c>
      <c r="AP111" s="24">
        <f>('Monthly Data'!AU110/31)/('Monthly Data'!$F110/100000)</f>
        <v>1.7662917170214745</v>
      </c>
      <c r="AQ111" s="24">
        <f>('Monthly Data'!AV110/31)/('Monthly Data'!$F110/100000)</f>
        <v>3.1076109908498126</v>
      </c>
      <c r="AR111" s="24">
        <f>('Monthly Data'!AW110/31)/('Monthly Data'!$F110/100000)</f>
        <v>0</v>
      </c>
      <c r="AS111" s="24">
        <f>('Monthly Data'!AX110/31)/('Monthly Data'!$F110/100000)</f>
        <v>4.873902707871286</v>
      </c>
      <c r="AT111" s="24">
        <f>('Monthly Data'!AY110/30)/('Monthly Data'!$F110/100000)</f>
        <v>2.1819678880197615</v>
      </c>
      <c r="AU111" s="24">
        <f>('Monthly Data'!AZ110/30)/('Monthly Data'!$F110/100000)</f>
        <v>2.799505969534788</v>
      </c>
      <c r="AV111" s="24">
        <f>('Monthly Data'!BA110/30)/('Monthly Data'!$F110/100000)</f>
        <v>0.4116920543433512</v>
      </c>
      <c r="AW111" s="24">
        <f>('Monthly Data'!BB110/30)/('Monthly Data'!$F110/100000)</f>
        <v>5.393165911897901</v>
      </c>
      <c r="AX111" s="24">
        <f>('Monthly Data'!BC110/31)/('Monthly Data'!$F110/100000)</f>
        <v>2.762320880755389</v>
      </c>
      <c r="AY111" s="24">
        <f>('Monthly Data'!BD110/31)/('Monthly Data'!$F110/100000)</f>
        <v>2.5896758257081767</v>
      </c>
      <c r="AZ111" s="24">
        <f>('Monthly Data'!BE110/31)/('Monthly Data'!$F110/100000)</f>
        <v>0.026560777699571044</v>
      </c>
      <c r="BA111" s="24">
        <f>('Monthly Data'!BF110/31)/('Monthly Data'!$F110/100000)</f>
        <v>5.378557484163137</v>
      </c>
    </row>
    <row r="112" spans="1:53" ht="15">
      <c r="A112" t="str">
        <f>'Monthly Data'!D111</f>
        <v>Sefton</v>
      </c>
      <c r="B112" s="24">
        <f>('Monthly Data'!G111/31)/('Monthly Data'!$F111/100000)</f>
        <v>6.77579988025526</v>
      </c>
      <c r="C112" s="24">
        <f>('Monthly Data'!H111/31)/('Monthly Data'!$F111/100000)</f>
        <v>2.540924955095723</v>
      </c>
      <c r="D112" s="24">
        <f>('Monthly Data'!I111/31)/('Monthly Data'!$F111/100000)</f>
        <v>0.18983922078301377</v>
      </c>
      <c r="E112" s="24">
        <f>('Monthly Data'!J111/31)/('Monthly Data'!$F111/100000)</f>
        <v>9.506564056133996</v>
      </c>
      <c r="F112" s="24">
        <f>('Monthly Data'!K111/30)/('Monthly Data'!$F111/100000)</f>
        <v>5.734118002112569</v>
      </c>
      <c r="G112" s="24">
        <f>('Monthly Data'!L111/30)/('Monthly Data'!$F111/100000)</f>
        <v>1.8862230270107139</v>
      </c>
      <c r="H112" s="24">
        <f>('Monthly Data'!M111/30)/('Monthly Data'!$F111/100000)</f>
        <v>0.30179568432171416</v>
      </c>
      <c r="I112" s="24">
        <f>('Monthly Data'!N111/30)/('Monthly Data'!$F111/100000)</f>
        <v>7.922136713444997</v>
      </c>
      <c r="J112" s="24">
        <f>('Monthly Data'!O111/31)/('Monthly Data'!$F111/100000)</f>
        <v>9.506564056133996</v>
      </c>
      <c r="K112" s="24">
        <f>('Monthly Data'!P111/31)/('Monthly Data'!$F111/100000)</f>
        <v>3.9428145854933625</v>
      </c>
      <c r="L112" s="24">
        <f>('Monthly Data'!Q111/31)/('Monthly Data'!$F111/100000)</f>
        <v>0</v>
      </c>
      <c r="M112" s="24">
        <f>('Monthly Data'!R111/31)/('Monthly Data'!$F111/100000)</f>
        <v>13.44937864162736</v>
      </c>
      <c r="N112" s="24">
        <f>('Monthly Data'!S111/31)/('Monthly Data'!$F111/100000)</f>
        <v>8.732604156018633</v>
      </c>
      <c r="O112" s="24">
        <f>('Monthly Data'!T111/31)/('Monthly Data'!$F111/100000)</f>
        <v>2.701558141912119</v>
      </c>
      <c r="P112" s="24">
        <f>('Monthly Data'!U111/31)/('Monthly Data'!$F111/100000)</f>
        <v>0</v>
      </c>
      <c r="Q112" s="24">
        <f>('Monthly Data'!V111/31)/('Monthly Data'!$F111/100000)</f>
        <v>11.434162297930753</v>
      </c>
      <c r="R112" s="24">
        <f>('Monthly Data'!W111/28)/('Monthly Data'!$F111/100000)</f>
        <v>9.005367651814007</v>
      </c>
      <c r="S112" s="24">
        <f>('Monthly Data'!X111/28)/('Monthly Data'!$F111/100000)</f>
        <v>3.217357563215417</v>
      </c>
      <c r="T112" s="24">
        <f>('Monthly Data'!Y111/28)/('Monthly Data'!$F111/100000)</f>
        <v>0.43652590053676515</v>
      </c>
      <c r="U112" s="24">
        <f>('Monthly Data'!Z111/28)/('Monthly Data'!$F111/100000)</f>
        <v>12.65925111556619</v>
      </c>
      <c r="V112" s="24">
        <f>('Monthly Data'!AA111/31)/('Monthly Data'!$F111/100000)</f>
        <v>11.0106748054148</v>
      </c>
      <c r="W112" s="24">
        <f>('Monthly Data'!AB111/31)/('Monthly Data'!$F111/100000)</f>
        <v>1.40188963039764</v>
      </c>
      <c r="X112" s="24">
        <f>('Monthly Data'!AC111/31)/('Monthly Data'!$F111/100000)</f>
        <v>1.7961710889469764</v>
      </c>
      <c r="Y112" s="24">
        <f>('Monthly Data'!AD111/31)/('Monthly Data'!$F111/100000)</f>
        <v>14.208735524759415</v>
      </c>
      <c r="Z112" s="24">
        <f>('Monthly Data'!AE111/30)/('Monthly Data'!$F111/100000)</f>
        <v>10.532669382827825</v>
      </c>
      <c r="AA112" s="24">
        <f>('Monthly Data'!AF111/30)/('Monthly Data'!$F111/100000)</f>
        <v>2.957597706352799</v>
      </c>
      <c r="AB112" s="24">
        <f>('Monthly Data'!AG111/30)/('Monthly Data'!$F111/100000)</f>
        <v>0.6035913686434283</v>
      </c>
      <c r="AC112" s="24">
        <f>('Monthly Data'!AH111/30)/('Monthly Data'!$F111/100000)</f>
        <v>14.093858457824052</v>
      </c>
      <c r="AD112" s="24">
        <f>('Monthly Data'!AI111/31)/('Monthly Data'!$F111/100000)</f>
        <v>9.59418215803385</v>
      </c>
      <c r="AE112" s="24">
        <f>('Monthly Data'!AJ111/31)/('Monthly Data'!$F111/100000)</f>
        <v>2.3656887512960174</v>
      </c>
      <c r="AF112" s="24">
        <f>('Monthly Data'!AK111/31)/('Monthly Data'!$F111/100000)</f>
        <v>1.3142715284977877</v>
      </c>
      <c r="AG112" s="24">
        <f>('Monthly Data'!AL111/31)/('Monthly Data'!$F111/100000)</f>
        <v>13.274142437827656</v>
      </c>
      <c r="AH112" s="24">
        <f>('Monthly Data'!AM111/30)/('Monthly Data'!$F111/100000)</f>
        <v>11.52859514108948</v>
      </c>
      <c r="AI112" s="24">
        <f>('Monthly Data'!AN111/30)/('Monthly Data'!$F111/100000)</f>
        <v>3.1990342538101704</v>
      </c>
      <c r="AJ112" s="24">
        <f>('Monthly Data'!AO111/30)/('Monthly Data'!$F111/100000)</f>
        <v>0.9355666213973141</v>
      </c>
      <c r="AK112" s="24">
        <f>('Monthly Data'!AP111/30)/('Monthly Data'!$F111/100000)</f>
        <v>15.663196016296967</v>
      </c>
      <c r="AL112" s="24">
        <f>('Monthly Data'!AQ111/31)/('Monthly Data'!$F111/100000)</f>
        <v>7.374523576570919</v>
      </c>
      <c r="AM112" s="24">
        <f>('Monthly Data'!AR111/31)/('Monthly Data'!$F111/100000)</f>
        <v>3.6507542458271875</v>
      </c>
      <c r="AN112" s="24">
        <f>('Monthly Data'!AS111/31)/('Monthly Data'!$F111/100000)</f>
        <v>0.6863417982155113</v>
      </c>
      <c r="AO112" s="24">
        <f>('Monthly Data'!AT111/31)/('Monthly Data'!$F111/100000)</f>
        <v>11.711619620613618</v>
      </c>
      <c r="AP112" s="24">
        <f>('Monthly Data'!AU111/31)/('Monthly Data'!$F111/100000)</f>
        <v>10.163699820382892</v>
      </c>
      <c r="AQ112" s="24">
        <f>('Monthly Data'!AV111/31)/('Monthly Data'!$F111/100000)</f>
        <v>3.8844025175601278</v>
      </c>
      <c r="AR112" s="24">
        <f>('Monthly Data'!AW111/31)/('Monthly Data'!$F111/100000)</f>
        <v>0.5695176623490413</v>
      </c>
      <c r="AS112" s="24">
        <f>('Monthly Data'!AX111/31)/('Monthly Data'!$F111/100000)</f>
        <v>14.61762000029206</v>
      </c>
      <c r="AT112" s="24">
        <f>('Monthly Data'!AY111/30)/('Monthly Data'!$F111/100000)</f>
        <v>11.558774709521654</v>
      </c>
      <c r="AU112" s="24">
        <f>('Monthly Data'!AZ111/30)/('Monthly Data'!$F111/100000)</f>
        <v>1.2826316583672854</v>
      </c>
      <c r="AV112" s="24">
        <f>('Monthly Data'!BA111/30)/('Monthly Data'!$F111/100000)</f>
        <v>0.9204768371812282</v>
      </c>
      <c r="AW112" s="24">
        <f>('Monthly Data'!BB111/30)/('Monthly Data'!$F111/100000)</f>
        <v>13.761883205070166</v>
      </c>
      <c r="AX112" s="24">
        <f>('Monthly Data'!BC111/31)/('Monthly Data'!$F111/100000)</f>
        <v>12.091298062179646</v>
      </c>
      <c r="AY112" s="24">
        <f>('Monthly Data'!BD111/31)/('Monthly Data'!$F111/100000)</f>
        <v>1.63553790213058</v>
      </c>
      <c r="AZ112" s="24">
        <f>('Monthly Data'!BE111/31)/('Monthly Data'!$F111/100000)</f>
        <v>0.7885629170986725</v>
      </c>
      <c r="BA112" s="24">
        <f>('Monthly Data'!BF111/31)/('Monthly Data'!$F111/100000)</f>
        <v>14.515398881408897</v>
      </c>
    </row>
    <row r="113" spans="1:53" ht="15">
      <c r="A113" t="str">
        <f>'Monthly Data'!D112</f>
        <v>Sheffield</v>
      </c>
      <c r="B113" s="24">
        <f>('Monthly Data'!G112/31)/('Monthly Data'!$F112/100000)</f>
        <v>19.940837964882203</v>
      </c>
      <c r="C113" s="24">
        <f>('Monthly Data'!H112/31)/('Monthly Data'!$F112/100000)</f>
        <v>7.019343596517731</v>
      </c>
      <c r="D113" s="24">
        <f>('Monthly Data'!I112/31)/('Monthly Data'!$F112/100000)</f>
        <v>4.56714047821474</v>
      </c>
      <c r="E113" s="24">
        <f>('Monthly Data'!J112/31)/('Monthly Data'!$F112/100000)</f>
        <v>31.527322039614674</v>
      </c>
      <c r="F113" s="24">
        <f>('Monthly Data'!K112/30)/('Monthly Data'!$F112/100000)</f>
        <v>19.995643650620778</v>
      </c>
      <c r="G113" s="24">
        <f>('Monthly Data'!L112/30)/('Monthly Data'!$F112/100000)</f>
        <v>7.76882305960938</v>
      </c>
      <c r="H113" s="24">
        <f>('Monthly Data'!M112/30)/('Monthly Data'!$F112/100000)</f>
        <v>6.1061497132069995</v>
      </c>
      <c r="I113" s="24">
        <f>('Monthly Data'!N112/30)/('Monthly Data'!$F112/100000)</f>
        <v>33.870616423437156</v>
      </c>
      <c r="J113" s="24">
        <f>('Monthly Data'!O112/31)/('Monthly Data'!$F112/100000)</f>
        <v>16.729786890198916</v>
      </c>
      <c r="K113" s="24">
        <f>('Monthly Data'!P112/31)/('Monthly Data'!$F112/100000)</f>
        <v>7.700901483266699</v>
      </c>
      <c r="L113" s="24">
        <f>('Monthly Data'!Q112/31)/('Monthly Data'!$F112/100000)</f>
        <v>5.073039115801603</v>
      </c>
      <c r="M113" s="24">
        <f>('Monthly Data'!R112/31)/('Monthly Data'!$F112/100000)</f>
        <v>29.503727489267217</v>
      </c>
      <c r="N113" s="24">
        <f>('Monthly Data'!S112/31)/('Monthly Data'!$F112/100000)</f>
        <v>20.144602693910244</v>
      </c>
      <c r="O113" s="24">
        <f>('Monthly Data'!T112/31)/('Monthly Data'!$F112/100000)</f>
        <v>6.639919618327583</v>
      </c>
      <c r="P113" s="24">
        <f>('Monthly Data'!U112/31)/('Monthly Data'!$F112/100000)</f>
        <v>6.429128519333057</v>
      </c>
      <c r="Q113" s="24">
        <f>('Monthly Data'!V112/31)/('Monthly Data'!$F112/100000)</f>
        <v>33.21365083157088</v>
      </c>
      <c r="R113" s="24">
        <f>('Monthly Data'!W112/28)/('Monthly Data'!$F112/100000)</f>
        <v>20.607088402775616</v>
      </c>
      <c r="S113" s="24">
        <f>('Monthly Data'!X112/28)/('Monthly Data'!$F112/100000)</f>
        <v>7.763636929396023</v>
      </c>
      <c r="T113" s="24">
        <f>('Monthly Data'!Y112/28)/('Monthly Data'!$F112/100000)</f>
        <v>8.852724274201076</v>
      </c>
      <c r="U113" s="24">
        <f>('Monthly Data'!Z112/28)/('Monthly Data'!$F112/100000)</f>
        <v>37.22344960637272</v>
      </c>
      <c r="V113" s="24">
        <f>('Monthly Data'!AA112/31)/('Monthly Data'!$F112/100000)</f>
        <v>18.89390883987605</v>
      </c>
      <c r="W113" s="24">
        <f>('Monthly Data'!AB112/31)/('Monthly Data'!$F112/100000)</f>
        <v>8.340301150216764</v>
      </c>
      <c r="X113" s="24">
        <f>('Monthly Data'!AC112/31)/('Monthly Data'!$F112/100000)</f>
        <v>7.075554556249605</v>
      </c>
      <c r="Y113" s="24">
        <f>('Monthly Data'!AD112/31)/('Monthly Data'!$F112/100000)</f>
        <v>34.30976454634242</v>
      </c>
      <c r="Z113" s="24">
        <f>('Monthly Data'!AE112/30)/('Monthly Data'!$F112/100000)</f>
        <v>11.282944892180351</v>
      </c>
      <c r="AA113" s="24">
        <f>('Monthly Data'!AF112/30)/('Monthly Data'!$F112/100000)</f>
        <v>8.458578377985914</v>
      </c>
      <c r="AB113" s="24">
        <f>('Monthly Data'!AG112/30)/('Monthly Data'!$F112/100000)</f>
        <v>2.555724969142525</v>
      </c>
      <c r="AC113" s="24">
        <f>('Monthly Data'!AH112/30)/('Monthly Data'!$F112/100000)</f>
        <v>22.29724823930879</v>
      </c>
      <c r="AD113" s="24">
        <f>('Monthly Data'!AI112/31)/('Monthly Data'!$F112/100000)</f>
        <v>11.691879624229735</v>
      </c>
      <c r="AE113" s="24">
        <f>('Monthly Data'!AJ112/31)/('Monthly Data'!$F112/100000)</f>
        <v>9.380203905256426</v>
      </c>
      <c r="AF113" s="24">
        <f>('Monthly Data'!AK112/31)/('Monthly Data'!$F112/100000)</f>
        <v>1.6793024219897275</v>
      </c>
      <c r="AG113" s="24">
        <f>('Monthly Data'!AL112/31)/('Monthly Data'!$F112/100000)</f>
        <v>22.75138595147589</v>
      </c>
      <c r="AH113" s="24">
        <f>('Monthly Data'!AM112/30)/('Monthly Data'!$F112/100000)</f>
        <v>11.871052058375081</v>
      </c>
      <c r="AI113" s="24">
        <f>('Monthly Data'!AN112/30)/('Monthly Data'!$F112/100000)</f>
        <v>10.491541421622014</v>
      </c>
      <c r="AJ113" s="24">
        <f>('Monthly Data'!AO112/30)/('Monthly Data'!$F112/100000)</f>
        <v>1.285123066869963</v>
      </c>
      <c r="AK113" s="24">
        <f>('Monthly Data'!AP112/30)/('Monthly Data'!$F112/100000)</f>
        <v>23.647716546867056</v>
      </c>
      <c r="AL113" s="24">
        <f>('Monthly Data'!AQ112/31)/('Monthly Data'!$F112/100000)</f>
        <v>11.68485325426325</v>
      </c>
      <c r="AM113" s="24">
        <f>('Monthly Data'!AR112/31)/('Monthly Data'!$F112/100000)</f>
        <v>6.506418588964383</v>
      </c>
      <c r="AN113" s="24">
        <f>('Monthly Data'!AS112/31)/('Monthly Data'!$F112/100000)</f>
        <v>1.4755376929616852</v>
      </c>
      <c r="AO113" s="24">
        <f>('Monthly Data'!AT112/31)/('Monthly Data'!$F112/100000)</f>
        <v>19.66680953618932</v>
      </c>
      <c r="AP113" s="24">
        <f>('Monthly Data'!AU112/31)/('Monthly Data'!$F112/100000)</f>
        <v>12.773940599068304</v>
      </c>
      <c r="AQ113" s="24">
        <f>('Monthly Data'!AV112/31)/('Monthly Data'!$F112/100000)</f>
        <v>5.592990493321435</v>
      </c>
      <c r="AR113" s="24">
        <f>('Monthly Data'!AW112/31)/('Monthly Data'!$F112/100000)</f>
        <v>1.1312455646039585</v>
      </c>
      <c r="AS113" s="24">
        <f>('Monthly Data'!AX112/31)/('Monthly Data'!$F112/100000)</f>
        <v>19.498176656993696</v>
      </c>
      <c r="AT113" s="24">
        <f>('Monthly Data'!AY112/30)/('Monthly Data'!$F112/100000)</f>
        <v>9.482320482102663</v>
      </c>
      <c r="AU113" s="24">
        <f>('Monthly Data'!AZ112/30)/('Monthly Data'!$F112/100000)</f>
        <v>3.5867276555579752</v>
      </c>
      <c r="AV113" s="24">
        <f>('Monthly Data'!BA112/30)/('Monthly Data'!$F112/100000)</f>
        <v>1.22703840848036</v>
      </c>
      <c r="AW113" s="24">
        <f>('Monthly Data'!BB112/30)/('Monthly Data'!$F112/100000)</f>
        <v>14.296086546141002</v>
      </c>
      <c r="AX113" s="24">
        <f>('Monthly Data'!BC112/31)/('Monthly Data'!$F112/100000)</f>
        <v>5.8037815923159615</v>
      </c>
      <c r="AY113" s="24">
        <f>('Monthly Data'!BD112/31)/('Monthly Data'!$F112/100000)</f>
        <v>4.012057250862487</v>
      </c>
      <c r="AZ113" s="24">
        <f>('Monthly Data'!BE112/31)/('Monthly Data'!$F112/100000)</f>
        <v>0.688584256715453</v>
      </c>
      <c r="BA113" s="24">
        <f>('Monthly Data'!BF112/31)/('Monthly Data'!$F112/100000)</f>
        <v>10.504423099893902</v>
      </c>
    </row>
    <row r="114" spans="1:53" ht="15">
      <c r="A114" t="str">
        <f>'Monthly Data'!D113</f>
        <v>Shropshire</v>
      </c>
      <c r="B114" s="24">
        <f>('Monthly Data'!G113/31)/('Monthly Data'!$F113/100000)</f>
        <v>6.743713487426975</v>
      </c>
      <c r="C114" s="24">
        <f>('Monthly Data'!H113/31)/('Monthly Data'!$F113/100000)</f>
        <v>4.305308610617221</v>
      </c>
      <c r="D114" s="24">
        <f>('Monthly Data'!I113/31)/('Monthly Data'!$F113/100000)</f>
        <v>3.187706375412751</v>
      </c>
      <c r="E114" s="24">
        <f>('Monthly Data'!J113/31)/('Monthly Data'!$F113/100000)</f>
        <v>14.236728473456948</v>
      </c>
      <c r="F114" s="24">
        <f>('Monthly Data'!K113/30)/('Monthly Data'!$F113/100000)</f>
        <v>6.942257217847769</v>
      </c>
      <c r="G114" s="24">
        <f>('Monthly Data'!L113/30)/('Monthly Data'!$F113/100000)</f>
        <v>5.918635170603674</v>
      </c>
      <c r="H114" s="24">
        <f>('Monthly Data'!M113/30)/('Monthly Data'!$F113/100000)</f>
        <v>3.372703412073491</v>
      </c>
      <c r="I114" s="24">
        <f>('Monthly Data'!N113/30)/('Monthly Data'!$F113/100000)</f>
        <v>16.233595800524935</v>
      </c>
      <c r="J114" s="24">
        <f>('Monthly Data'!O113/31)/('Monthly Data'!$F113/100000)</f>
        <v>8.788417576835155</v>
      </c>
      <c r="K114" s="24">
        <f>('Monthly Data'!P113/31)/('Monthly Data'!$F113/100000)</f>
        <v>9.245618491236982</v>
      </c>
      <c r="L114" s="24">
        <f>('Monthly Data'!Q113/31)/('Monthly Data'!$F113/100000)</f>
        <v>3.2893065786131572</v>
      </c>
      <c r="M114" s="24">
        <f>('Monthly Data'!R113/31)/('Monthly Data'!$F113/100000)</f>
        <v>21.323342646685294</v>
      </c>
      <c r="N114" s="24">
        <f>('Monthly Data'!S113/31)/('Monthly Data'!$F113/100000)</f>
        <v>7.93751587503175</v>
      </c>
      <c r="O114" s="24">
        <f>('Monthly Data'!T113/31)/('Monthly Data'!$F113/100000)</f>
        <v>7.962915925831852</v>
      </c>
      <c r="P114" s="24">
        <f>('Monthly Data'!U113/31)/('Monthly Data'!$F113/100000)</f>
        <v>2.8956057912115822</v>
      </c>
      <c r="Q114" s="24">
        <f>('Monthly Data'!V113/31)/('Monthly Data'!$F113/100000)</f>
        <v>18.796037592075184</v>
      </c>
      <c r="R114" s="24">
        <f>('Monthly Data'!W113/28)/('Monthly Data'!$F113/100000)</f>
        <v>8.548931383577052</v>
      </c>
      <c r="S114" s="24">
        <f>('Monthly Data'!X113/28)/('Monthly Data'!$F113/100000)</f>
        <v>7.33970753655793</v>
      </c>
      <c r="T114" s="24">
        <f>('Monthly Data'!Y113/28)/('Monthly Data'!$F113/100000)</f>
        <v>3.0089988751406076</v>
      </c>
      <c r="U114" s="24">
        <f>('Monthly Data'!Z113/28)/('Monthly Data'!$F113/100000)</f>
        <v>18.89763779527559</v>
      </c>
      <c r="V114" s="24">
        <f>('Monthly Data'!AA113/31)/('Monthly Data'!$F113/100000)</f>
        <v>6.108712217424435</v>
      </c>
      <c r="W114" s="24">
        <f>('Monthly Data'!AB113/31)/('Monthly Data'!$F113/100000)</f>
        <v>7.429514859029718</v>
      </c>
      <c r="X114" s="24">
        <f>('Monthly Data'!AC113/31)/('Monthly Data'!$F113/100000)</f>
        <v>2.6416052832105663</v>
      </c>
      <c r="Y114" s="24">
        <f>('Monthly Data'!AD113/31)/('Monthly Data'!$F113/100000)</f>
        <v>16.17983235966472</v>
      </c>
      <c r="Z114" s="24">
        <f>('Monthly Data'!AE113/30)/('Monthly Data'!$F113/100000)</f>
        <v>5.603674540682414</v>
      </c>
      <c r="AA114" s="24">
        <f>('Monthly Data'!AF113/30)/('Monthly Data'!$F113/100000)</f>
        <v>4.986876640419947</v>
      </c>
      <c r="AB114" s="24">
        <f>('Monthly Data'!AG113/30)/('Monthly Data'!$F113/100000)</f>
        <v>1.036745406824147</v>
      </c>
      <c r="AC114" s="24">
        <f>('Monthly Data'!AH113/30)/('Monthly Data'!$F113/100000)</f>
        <v>11.62729658792651</v>
      </c>
      <c r="AD114" s="24">
        <f>('Monthly Data'!AI113/31)/('Monthly Data'!$F113/100000)</f>
        <v>4.724409448818897</v>
      </c>
      <c r="AE114" s="24">
        <f>('Monthly Data'!AJ113/31)/('Monthly Data'!$F113/100000)</f>
        <v>4.000508001016002</v>
      </c>
      <c r="AF114" s="24">
        <f>('Monthly Data'!AK113/31)/('Monthly Data'!$F113/100000)</f>
        <v>1.4986029972059944</v>
      </c>
      <c r="AG114" s="24">
        <f>('Monthly Data'!AL113/31)/('Monthly Data'!$F113/100000)</f>
        <v>10.223520447040894</v>
      </c>
      <c r="AH114" s="24">
        <f>('Monthly Data'!AM113/30)/('Monthly Data'!$F113/100000)</f>
        <v>4.671916010498688</v>
      </c>
      <c r="AI114" s="24">
        <f>('Monthly Data'!AN113/30)/('Monthly Data'!$F113/100000)</f>
        <v>3.1758530183727034</v>
      </c>
      <c r="AJ114" s="24">
        <f>('Monthly Data'!AO113/30)/('Monthly Data'!$F113/100000)</f>
        <v>1.784776902887139</v>
      </c>
      <c r="AK114" s="24">
        <f>('Monthly Data'!AP113/30)/('Monthly Data'!$F113/100000)</f>
        <v>9.63254593175853</v>
      </c>
      <c r="AL114" s="24">
        <f>('Monthly Data'!AQ113/31)/('Monthly Data'!$F113/100000)</f>
        <v>5.130810261620524</v>
      </c>
      <c r="AM114" s="24">
        <f>('Monthly Data'!AR113/31)/('Monthly Data'!$F113/100000)</f>
        <v>2.171704343408687</v>
      </c>
      <c r="AN114" s="24">
        <f>('Monthly Data'!AS113/31)/('Monthly Data'!$F113/100000)</f>
        <v>1.282702565405131</v>
      </c>
      <c r="AO114" s="24">
        <f>('Monthly Data'!AT113/31)/('Monthly Data'!$F113/100000)</f>
        <v>8.58521717043434</v>
      </c>
      <c r="AP114" s="24">
        <f>('Monthly Data'!AU113/31)/('Monthly Data'!$F113/100000)</f>
        <v>6.51511303022606</v>
      </c>
      <c r="AQ114" s="24">
        <f>('Monthly Data'!AV113/31)/('Monthly Data'!$F113/100000)</f>
        <v>1.282702565405131</v>
      </c>
      <c r="AR114" s="24">
        <f>('Monthly Data'!AW113/31)/('Monthly Data'!$F113/100000)</f>
        <v>1.1684023368046736</v>
      </c>
      <c r="AS114" s="24">
        <f>('Monthly Data'!AX113/31)/('Monthly Data'!$F113/100000)</f>
        <v>8.966217932435864</v>
      </c>
      <c r="AT114" s="24">
        <f>('Monthly Data'!AY113/30)/('Monthly Data'!$F113/100000)</f>
        <v>6.797900262467191</v>
      </c>
      <c r="AU114" s="24">
        <f>('Monthly Data'!AZ113/30)/('Monthly Data'!$F113/100000)</f>
        <v>1.2467191601049867</v>
      </c>
      <c r="AV114" s="24">
        <f>('Monthly Data'!BA113/30)/('Monthly Data'!$F113/100000)</f>
        <v>0.5249343832020997</v>
      </c>
      <c r="AW114" s="24">
        <f>('Monthly Data'!BB113/30)/('Monthly Data'!$F113/100000)</f>
        <v>8.569553805774278</v>
      </c>
      <c r="AX114" s="24">
        <f>('Monthly Data'!BC113/31)/('Monthly Data'!$F113/100000)</f>
        <v>6.057912115824231</v>
      </c>
      <c r="AY114" s="24">
        <f>('Monthly Data'!BD113/31)/('Monthly Data'!$F113/100000)</f>
        <v>0.762001524003048</v>
      </c>
      <c r="AZ114" s="24">
        <f>('Monthly Data'!BE113/31)/('Monthly Data'!$F113/100000)</f>
        <v>0.46990093980187964</v>
      </c>
      <c r="BA114" s="24">
        <f>('Monthly Data'!BF113/31)/('Monthly Data'!$F113/100000)</f>
        <v>7.289814579629159</v>
      </c>
    </row>
    <row r="115" spans="1:53" ht="15">
      <c r="A115" t="str">
        <f>'Monthly Data'!D114</f>
        <v>Slough UA</v>
      </c>
      <c r="B115" s="24">
        <f>('Monthly Data'!G114/31)/('Monthly Data'!$F114/100000)</f>
        <v>4.177083968534666</v>
      </c>
      <c r="C115" s="24">
        <f>('Monthly Data'!H114/31)/('Monthly Data'!$F114/100000)</f>
        <v>3.8112080004878344</v>
      </c>
      <c r="D115" s="24">
        <f>('Monthly Data'!I114/31)/('Monthly Data'!$F114/100000)</f>
        <v>0</v>
      </c>
      <c r="E115" s="24">
        <f>('Monthly Data'!J114/31)/('Monthly Data'!$F114/100000)</f>
        <v>7.988291969022501</v>
      </c>
      <c r="F115" s="24">
        <f>('Monthly Data'!K114/30)/('Monthly Data'!$F114/100000)</f>
        <v>8.758664146187776</v>
      </c>
      <c r="G115" s="24">
        <f>('Monthly Data'!L114/30)/('Monthly Data'!$F114/100000)</f>
        <v>2.0163831127914302</v>
      </c>
      <c r="H115" s="24">
        <f>('Monthly Data'!M114/30)/('Monthly Data'!$F114/100000)</f>
        <v>0</v>
      </c>
      <c r="I115" s="24">
        <f>('Monthly Data'!N114/30)/('Monthly Data'!$F114/100000)</f>
        <v>10.775047258979205</v>
      </c>
      <c r="J115" s="24">
        <f>('Monthly Data'!O114/31)/('Monthly Data'!$F114/100000)</f>
        <v>11.464113665467407</v>
      </c>
      <c r="K115" s="24">
        <f>('Monthly Data'!P114/31)/('Monthly Data'!$F114/100000)</f>
        <v>0.8842002561131775</v>
      </c>
      <c r="L115" s="24">
        <f>('Monthly Data'!Q114/31)/('Monthly Data'!$F114/100000)</f>
        <v>0</v>
      </c>
      <c r="M115" s="24">
        <f>('Monthly Data'!R114/31)/('Monthly Data'!$F114/100000)</f>
        <v>12.348313921580583</v>
      </c>
      <c r="N115" s="24">
        <f>('Monthly Data'!S114/31)/('Monthly Data'!$F114/100000)</f>
        <v>8.842002561131777</v>
      </c>
      <c r="O115" s="24">
        <f>('Monthly Data'!T114/31)/('Monthly Data'!$F114/100000)</f>
        <v>1.9818281602536738</v>
      </c>
      <c r="P115" s="24">
        <f>('Monthly Data'!U114/31)/('Monthly Data'!$F114/100000)</f>
        <v>0</v>
      </c>
      <c r="Q115" s="24">
        <f>('Monthly Data'!V114/31)/('Monthly Data'!$F114/100000)</f>
        <v>10.82383072138545</v>
      </c>
      <c r="R115" s="24">
        <f>('Monthly Data'!W114/28)/('Monthly Data'!$F114/100000)</f>
        <v>4.590872265730488</v>
      </c>
      <c r="S115" s="24">
        <f>('Monthly Data'!X114/28)/('Monthly Data'!$F114/100000)</f>
        <v>1.586551444774507</v>
      </c>
      <c r="T115" s="24">
        <f>('Monthly Data'!Y114/28)/('Monthly Data'!$F114/100000)</f>
        <v>0</v>
      </c>
      <c r="U115" s="24">
        <f>('Monthly Data'!Z114/28)/('Monthly Data'!$F114/100000)</f>
        <v>6.177423710504995</v>
      </c>
      <c r="V115" s="24">
        <f>('Monthly Data'!AA114/31)/('Monthly Data'!$F114/100000)</f>
        <v>7.256540032928837</v>
      </c>
      <c r="W115" s="24">
        <f>('Monthly Data'!AB114/31)/('Monthly Data'!$F114/100000)</f>
        <v>1.6159521922068418</v>
      </c>
      <c r="X115" s="24">
        <f>('Monthly Data'!AC114/31)/('Monthly Data'!$F114/100000)</f>
        <v>0.8232209281053723</v>
      </c>
      <c r="Y115" s="24">
        <f>('Monthly Data'!AD114/31)/('Monthly Data'!$F114/100000)</f>
        <v>9.695713153241051</v>
      </c>
      <c r="Z115" s="24">
        <f>('Monthly Data'!AE114/30)/('Monthly Data'!$F114/100000)</f>
        <v>7.813484562066793</v>
      </c>
      <c r="AA115" s="24">
        <f>('Monthly Data'!AF114/30)/('Monthly Data'!$F114/100000)</f>
        <v>0.4410838059231254</v>
      </c>
      <c r="AB115" s="24">
        <f>('Monthly Data'!AG114/30)/('Monthly Data'!$F114/100000)</f>
        <v>0.1890359168241966</v>
      </c>
      <c r="AC115" s="24">
        <f>('Monthly Data'!AH114/30)/('Monthly Data'!$F114/100000)</f>
        <v>8.443604284814114</v>
      </c>
      <c r="AD115" s="24">
        <f>('Monthly Data'!AI114/31)/('Monthly Data'!$F114/100000)</f>
        <v>7.2870296969327395</v>
      </c>
      <c r="AE115" s="24">
        <f>('Monthly Data'!AJ114/31)/('Monthly Data'!$F114/100000)</f>
        <v>0.8232209281053723</v>
      </c>
      <c r="AF115" s="24">
        <f>('Monthly Data'!AK114/31)/('Monthly Data'!$F114/100000)</f>
        <v>0.42685529605463746</v>
      </c>
      <c r="AG115" s="24">
        <f>('Monthly Data'!AL114/31)/('Monthly Data'!$F114/100000)</f>
        <v>8.53710592109275</v>
      </c>
      <c r="AH115" s="24">
        <f>('Monthly Data'!AM114/30)/('Monthly Data'!$F114/100000)</f>
        <v>8.727158160050408</v>
      </c>
      <c r="AI115" s="24">
        <f>('Monthly Data'!AN114/30)/('Monthly Data'!$F114/100000)</f>
        <v>0.5356017643352237</v>
      </c>
      <c r="AJ115" s="24">
        <f>('Monthly Data'!AO114/30)/('Monthly Data'!$F114/100000)</f>
        <v>0.6931316950220541</v>
      </c>
      <c r="AK115" s="24">
        <f>('Monthly Data'!AP114/30)/('Monthly Data'!$F114/100000)</f>
        <v>9.955891619407687</v>
      </c>
      <c r="AL115" s="24">
        <f>('Monthly Data'!AQ114/31)/('Monthly Data'!$F114/100000)</f>
        <v>5.549118848710287</v>
      </c>
      <c r="AM115" s="24">
        <f>('Monthly Data'!AR114/31)/('Monthly Data'!$F114/100000)</f>
        <v>1.6464418562107446</v>
      </c>
      <c r="AN115" s="24">
        <f>('Monthly Data'!AS114/31)/('Monthly Data'!$F114/100000)</f>
        <v>0</v>
      </c>
      <c r="AO115" s="24">
        <f>('Monthly Data'!AT114/31)/('Monthly Data'!$F114/100000)</f>
        <v>7.195560704921032</v>
      </c>
      <c r="AP115" s="24">
        <f>('Monthly Data'!AU114/31)/('Monthly Data'!$F114/100000)</f>
        <v>8.293188609061527</v>
      </c>
      <c r="AQ115" s="24">
        <f>('Monthly Data'!AV114/31)/('Monthly Data'!$F114/100000)</f>
        <v>1.585462528202939</v>
      </c>
      <c r="AR115" s="24">
        <f>('Monthly Data'!AW114/31)/('Monthly Data'!$F114/100000)</f>
        <v>0</v>
      </c>
      <c r="AS115" s="24">
        <f>('Monthly Data'!AX114/31)/('Monthly Data'!$F114/100000)</f>
        <v>9.878651137264466</v>
      </c>
      <c r="AT115" s="24">
        <f>('Monthly Data'!AY114/30)/('Monthly Data'!$F114/100000)</f>
        <v>6.994328922495274</v>
      </c>
      <c r="AU115" s="24">
        <f>('Monthly Data'!AZ114/30)/('Monthly Data'!$F114/100000)</f>
        <v>0.5040957781978576</v>
      </c>
      <c r="AV115" s="24">
        <f>('Monthly Data'!BA114/30)/('Monthly Data'!$F114/100000)</f>
        <v>0</v>
      </c>
      <c r="AW115" s="24">
        <f>('Monthly Data'!BB114/30)/('Monthly Data'!$F114/100000)</f>
        <v>7.498424700693132</v>
      </c>
      <c r="AX115" s="24">
        <f>('Monthly Data'!BC114/31)/('Monthly Data'!$F114/100000)</f>
        <v>4.969815232636136</v>
      </c>
      <c r="AY115" s="24">
        <f>('Monthly Data'!BD114/31)/('Monthly Data'!$F114/100000)</f>
        <v>0.9451795841209829</v>
      </c>
      <c r="AZ115" s="24">
        <f>('Monthly Data'!BE114/31)/('Monthly Data'!$F114/100000)</f>
        <v>0</v>
      </c>
      <c r="BA115" s="24">
        <f>('Monthly Data'!BF114/31)/('Monthly Data'!$F114/100000)</f>
        <v>5.914994816757119</v>
      </c>
    </row>
    <row r="116" spans="1:53" ht="15">
      <c r="A116" t="str">
        <f>'Monthly Data'!D115</f>
        <v>Solihull</v>
      </c>
      <c r="B116" s="24">
        <f>('Monthly Data'!G115/31)/('Monthly Data'!$F115/100000)</f>
        <v>5.233666679637341</v>
      </c>
      <c r="C116" s="24">
        <f>('Monthly Data'!H115/31)/('Monthly Data'!$F115/100000)</f>
        <v>8.46336433324254</v>
      </c>
      <c r="D116" s="24">
        <f>('Monthly Data'!I115/31)/('Monthly Data'!$F115/100000)</f>
        <v>0.5253122689598817</v>
      </c>
      <c r="E116" s="24">
        <f>('Monthly Data'!J115/31)/('Monthly Data'!$F115/100000)</f>
        <v>14.222343281839763</v>
      </c>
      <c r="F116" s="24">
        <f>('Monthly Data'!K115/30)/('Monthly Data'!$F115/100000)</f>
        <v>5.709690390028147</v>
      </c>
      <c r="G116" s="24">
        <f>('Monthly Data'!L115/30)/('Monthly Data'!$F115/100000)</f>
        <v>7.277844792923201</v>
      </c>
      <c r="H116" s="24">
        <f>('Monthly Data'!M115/30)/('Monthly Data'!$F115/100000)</f>
        <v>0.7639726578206675</v>
      </c>
      <c r="I116" s="24">
        <f>('Monthly Data'!N115/30)/('Monthly Data'!$F115/100000)</f>
        <v>13.751507840772016</v>
      </c>
      <c r="J116" s="24">
        <f>('Monthly Data'!O115/31)/('Monthly Data'!$F115/100000)</f>
        <v>5.778434958558699</v>
      </c>
      <c r="K116" s="24">
        <f>('Monthly Data'!P115/31)/('Monthly Data'!$F115/100000)</f>
        <v>4.747266430600413</v>
      </c>
      <c r="L116" s="24">
        <f>('Monthly Data'!Q115/31)/('Monthly Data'!$F115/100000)</f>
        <v>0.583680298844313</v>
      </c>
      <c r="M116" s="24">
        <f>('Monthly Data'!R115/31)/('Monthly Data'!$F115/100000)</f>
        <v>11.109381688003424</v>
      </c>
      <c r="N116" s="24">
        <f>('Monthly Data'!S115/31)/('Monthly Data'!$F115/100000)</f>
        <v>5.486594809136543</v>
      </c>
      <c r="O116" s="24">
        <f>('Monthly Data'!T115/31)/('Monthly Data'!$F115/100000)</f>
        <v>6.342659247441535</v>
      </c>
      <c r="P116" s="24">
        <f>('Monthly Data'!U115/31)/('Monthly Data'!$F115/100000)</f>
        <v>0.7004163586131756</v>
      </c>
      <c r="Q116" s="24">
        <f>('Monthly Data'!V115/31)/('Monthly Data'!$F115/100000)</f>
        <v>12.529670415191253</v>
      </c>
      <c r="R116" s="24">
        <f>('Monthly Data'!W115/28)/('Monthly Data'!$F115/100000)</f>
        <v>9.003963467172152</v>
      </c>
      <c r="S116" s="24">
        <f>('Monthly Data'!X115/28)/('Monthly Data'!$F115/100000)</f>
        <v>9.1978287092883</v>
      </c>
      <c r="T116" s="24">
        <f>('Monthly Data'!Y115/28)/('Monthly Data'!$F115/100000)</f>
        <v>0.6677580561778391</v>
      </c>
      <c r="U116" s="24">
        <f>('Monthly Data'!Z115/28)/('Monthly Data'!$F115/100000)</f>
        <v>18.86955023263829</v>
      </c>
      <c r="V116" s="24">
        <f>('Monthly Data'!AA115/31)/('Monthly Data'!$F115/100000)</f>
        <v>9.552900891085256</v>
      </c>
      <c r="W116" s="24">
        <f>('Monthly Data'!AB115/31)/('Monthly Data'!$F115/100000)</f>
        <v>6.790147476555508</v>
      </c>
      <c r="X116" s="24">
        <f>('Monthly Data'!AC115/31)/('Monthly Data'!$F115/100000)</f>
        <v>1.1089925678041948</v>
      </c>
      <c r="Y116" s="24">
        <f>('Monthly Data'!AD115/31)/('Monthly Data'!$F115/100000)</f>
        <v>17.45204093544496</v>
      </c>
      <c r="Z116" s="24">
        <f>('Monthly Data'!AE115/30)/('Monthly Data'!$F115/100000)</f>
        <v>10.695617209489345</v>
      </c>
      <c r="AA116" s="24">
        <f>('Monthly Data'!AF115/30)/('Monthly Data'!$F115/100000)</f>
        <v>8.323281061519904</v>
      </c>
      <c r="AB116" s="24">
        <f>('Monthly Data'!AG115/30)/('Monthly Data'!$F115/100000)</f>
        <v>0.3417772416566144</v>
      </c>
      <c r="AC116" s="24">
        <f>('Monthly Data'!AH115/30)/('Monthly Data'!$F115/100000)</f>
        <v>19.360675512665864</v>
      </c>
      <c r="AD116" s="24">
        <f>('Monthly Data'!AI115/31)/('Monthly Data'!$F115/100000)</f>
        <v>10.039301140122184</v>
      </c>
      <c r="AE116" s="24">
        <f>('Monthly Data'!AJ115/31)/('Monthly Data'!$F115/100000)</f>
        <v>8.541188373088447</v>
      </c>
      <c r="AF116" s="24">
        <f>('Monthly Data'!AK115/31)/('Monthly Data'!$F115/100000)</f>
        <v>0.8560644383049925</v>
      </c>
      <c r="AG116" s="24">
        <f>('Monthly Data'!AL115/31)/('Monthly Data'!$F115/100000)</f>
        <v>19.436553951515624</v>
      </c>
      <c r="AH116" s="24">
        <f>('Monthly Data'!AM115/30)/('Monthly Data'!$F115/100000)</f>
        <v>8.122235625251307</v>
      </c>
      <c r="AI116" s="24">
        <f>('Monthly Data'!AN115/30)/('Monthly Data'!$F115/100000)</f>
        <v>8.725371934057097</v>
      </c>
      <c r="AJ116" s="24">
        <f>('Monthly Data'!AO115/30)/('Monthly Data'!$F115/100000)</f>
        <v>1.4475271411338964</v>
      </c>
      <c r="AK116" s="24">
        <f>('Monthly Data'!AP115/30)/('Monthly Data'!$F115/100000)</f>
        <v>18.2951347004423</v>
      </c>
      <c r="AL116" s="24">
        <f>('Monthly Data'!AQ115/31)/('Monthly Data'!$F115/100000)</f>
        <v>7.7629479746293635</v>
      </c>
      <c r="AM116" s="24">
        <f>('Monthly Data'!AR115/31)/('Monthly Data'!$F115/100000)</f>
        <v>5.233666679637341</v>
      </c>
      <c r="AN116" s="24">
        <f>('Monthly Data'!AS115/31)/('Monthly Data'!$F115/100000)</f>
        <v>1.2062726176115803</v>
      </c>
      <c r="AO116" s="24">
        <f>('Monthly Data'!AT115/31)/('Monthly Data'!$F115/100000)</f>
        <v>14.202887271878284</v>
      </c>
      <c r="AP116" s="24">
        <f>('Monthly Data'!AU115/31)/('Monthly Data'!$F115/100000)</f>
        <v>8.05478812405152</v>
      </c>
      <c r="AQ116" s="24">
        <f>('Monthly Data'!AV115/31)/('Monthly Data'!$F115/100000)</f>
        <v>5.175298649752909</v>
      </c>
      <c r="AR116" s="24">
        <f>('Monthly Data'!AW115/31)/('Monthly Data'!$F115/100000)</f>
        <v>0.6031363088057902</v>
      </c>
      <c r="AS116" s="24">
        <f>('Monthly Data'!AX115/31)/('Monthly Data'!$F115/100000)</f>
        <v>13.833223082610218</v>
      </c>
      <c r="AT116" s="24">
        <f>('Monthly Data'!AY115/30)/('Monthly Data'!$F115/100000)</f>
        <v>5.910735826296744</v>
      </c>
      <c r="AU116" s="24">
        <f>('Monthly Data'!AZ115/30)/('Monthly Data'!$F115/100000)</f>
        <v>1.5078407720144753</v>
      </c>
      <c r="AV116" s="24">
        <f>('Monthly Data'!BA115/30)/('Monthly Data'!$F115/100000)</f>
        <v>0.6835544833132288</v>
      </c>
      <c r="AW116" s="24">
        <f>('Monthly Data'!BB115/30)/('Monthly Data'!$F115/100000)</f>
        <v>8.102131081624448</v>
      </c>
      <c r="AX116" s="24">
        <f>('Monthly Data'!BC115/31)/('Monthly Data'!$F115/100000)</f>
        <v>5.681154908751314</v>
      </c>
      <c r="AY116" s="24">
        <f>('Monthly Data'!BD115/31)/('Monthly Data'!$F115/100000)</f>
        <v>0.583680298844313</v>
      </c>
      <c r="AZ116" s="24">
        <f>('Monthly Data'!BE115/31)/('Monthly Data'!$F115/100000)</f>
        <v>0.1751040896532939</v>
      </c>
      <c r="BA116" s="24">
        <f>('Monthly Data'!BF115/31)/('Monthly Data'!$F115/100000)</f>
        <v>6.4399392972489204</v>
      </c>
    </row>
    <row r="117" spans="1:53" ht="15">
      <c r="A117" t="str">
        <f>'Monthly Data'!D116</f>
        <v>Somerset</v>
      </c>
      <c r="B117" s="24">
        <f>('Monthly Data'!G116/31)/('Monthly Data'!$F116/100000)</f>
        <v>11.21477504437501</v>
      </c>
      <c r="C117" s="24">
        <f>('Monthly Data'!H116/31)/('Monthly Data'!$F116/100000)</f>
        <v>13.180477929850813</v>
      </c>
      <c r="D117" s="24">
        <f>('Monthly Data'!I116/31)/('Monthly Data'!$F116/100000)</f>
        <v>2.05371943258666</v>
      </c>
      <c r="E117" s="24">
        <f>('Monthly Data'!J116/31)/('Monthly Data'!$F116/100000)</f>
        <v>26.448972406812484</v>
      </c>
      <c r="F117" s="24">
        <f>('Monthly Data'!K116/30)/('Monthly Data'!$F116/100000)</f>
        <v>9.784750644232227</v>
      </c>
      <c r="G117" s="24">
        <f>('Monthly Data'!L116/30)/('Monthly Data'!$F116/100000)</f>
        <v>12.52842201000455</v>
      </c>
      <c r="H117" s="24">
        <f>('Monthly Data'!M116/30)/('Monthly Data'!$F116/100000)</f>
        <v>2.9179930271335457</v>
      </c>
      <c r="I117" s="24">
        <f>('Monthly Data'!N116/30)/('Monthly Data'!$F116/100000)</f>
        <v>25.23116568137032</v>
      </c>
      <c r="J117" s="24">
        <f>('Monthly Data'!O116/31)/('Monthly Data'!$F116/100000)</f>
        <v>7.554753627015213</v>
      </c>
      <c r="K117" s="24">
        <f>('Monthly Data'!P116/31)/('Monthly Data'!$F116/100000)</f>
        <v>12.226965336149863</v>
      </c>
      <c r="L117" s="24">
        <f>('Monthly Data'!Q116/31)/('Monthly Data'!$F116/100000)</f>
        <v>1.246901084070472</v>
      </c>
      <c r="M117" s="24">
        <f>('Monthly Data'!R116/31)/('Monthly Data'!$F116/100000)</f>
        <v>21.02862004723555</v>
      </c>
      <c r="N117" s="24">
        <f>('Monthly Data'!S116/31)/('Monthly Data'!$F116/100000)</f>
        <v>7.71611729671845</v>
      </c>
      <c r="O117" s="24">
        <f>('Monthly Data'!T116/31)/('Monthly Data'!$F116/100000)</f>
        <v>9.989878097082252</v>
      </c>
      <c r="P117" s="24">
        <f>('Monthly Data'!U116/31)/('Monthly Data'!$F116/100000)</f>
        <v>0.7628100749607594</v>
      </c>
      <c r="Q117" s="24">
        <f>('Monthly Data'!V116/31)/('Monthly Data'!$F116/100000)</f>
        <v>18.46880546876146</v>
      </c>
      <c r="R117" s="24">
        <f>('Monthly Data'!W116/28)/('Monthly Data'!$F116/100000)</f>
        <v>11.149548496069643</v>
      </c>
      <c r="S117" s="24">
        <f>('Monthly Data'!X116/28)/('Monthly Data'!$F116/100000)</f>
        <v>11.068342753199508</v>
      </c>
      <c r="T117" s="24">
        <f>('Monthly Data'!Y116/28)/('Monthly Data'!$F116/100000)</f>
        <v>1.4860650945234848</v>
      </c>
      <c r="U117" s="24">
        <f>('Monthly Data'!Z116/28)/('Monthly Data'!$F116/100000)</f>
        <v>23.703956343792633</v>
      </c>
      <c r="V117" s="24">
        <f>('Monthly Data'!AA116/31)/('Monthly Data'!$F116/100000)</f>
        <v>10.855374143672345</v>
      </c>
      <c r="W117" s="24">
        <f>('Monthly Data'!AB116/31)/('Monthly Data'!$F116/100000)</f>
        <v>11.948246270298817</v>
      </c>
      <c r="X117" s="24">
        <f>('Monthly Data'!AC116/31)/('Monthly Data'!$F116/100000)</f>
        <v>2.339773210696945</v>
      </c>
      <c r="Y117" s="24">
        <f>('Monthly Data'!AD116/31)/('Monthly Data'!$F116/100000)</f>
        <v>25.143393624668107</v>
      </c>
      <c r="Z117" s="24">
        <f>('Monthly Data'!AE116/30)/('Monthly Data'!$F116/100000)</f>
        <v>6.161891768985903</v>
      </c>
      <c r="AA117" s="24">
        <f>('Monthly Data'!AF116/30)/('Monthly Data'!$F116/100000)</f>
        <v>9.913597089586176</v>
      </c>
      <c r="AB117" s="24">
        <f>('Monthly Data'!AG116/30)/('Monthly Data'!$F116/100000)</f>
        <v>1.803850234955283</v>
      </c>
      <c r="AC117" s="24">
        <f>('Monthly Data'!AH116/30)/('Monthly Data'!$F116/100000)</f>
        <v>17.879339093527364</v>
      </c>
      <c r="AD117" s="24">
        <f>('Monthly Data'!AI116/31)/('Monthly Data'!$F116/100000)</f>
        <v>7.4080593818304505</v>
      </c>
      <c r="AE117" s="24">
        <f>('Monthly Data'!AJ116/31)/('Monthly Data'!$F116/100000)</f>
        <v>7.092666754683215</v>
      </c>
      <c r="AF117" s="24">
        <f>('Monthly Data'!AK116/31)/('Monthly Data'!$F116/100000)</f>
        <v>1.5329548621807567</v>
      </c>
      <c r="AG117" s="24">
        <f>('Monthly Data'!AL116/31)/('Monthly Data'!$F116/100000)</f>
        <v>16.03368099869442</v>
      </c>
      <c r="AH117" s="24">
        <f>('Monthly Data'!AM116/30)/('Monthly Data'!$F116/100000)</f>
        <v>8.511444596028497</v>
      </c>
      <c r="AI117" s="24">
        <f>('Monthly Data'!AN116/30)/('Monthly Data'!$F116/100000)</f>
        <v>6.904653630438078</v>
      </c>
      <c r="AJ117" s="24">
        <f>('Monthly Data'!AO116/30)/('Monthly Data'!$F116/100000)</f>
        <v>1.538578141579506</v>
      </c>
      <c r="AK117" s="24">
        <f>('Monthly Data'!AP116/30)/('Monthly Data'!$F116/100000)</f>
        <v>16.954676368046083</v>
      </c>
      <c r="AL117" s="24">
        <f>('Monthly Data'!AQ116/31)/('Monthly Data'!$F116/100000)</f>
        <v>6.535228622981121</v>
      </c>
      <c r="AM117" s="24">
        <f>('Monthly Data'!AR116/31)/('Monthly Data'!$F116/100000)</f>
        <v>6.901964235943025</v>
      </c>
      <c r="AN117" s="24">
        <f>('Monthly Data'!AS116/31)/('Monthly Data'!$F116/100000)</f>
        <v>0.7701447872199975</v>
      </c>
      <c r="AO117" s="24">
        <f>('Monthly Data'!AT116/31)/('Monthly Data'!$F116/100000)</f>
        <v>14.207337646144143</v>
      </c>
      <c r="AP117" s="24">
        <f>('Monthly Data'!AU116/31)/('Monthly Data'!$F116/100000)</f>
        <v>4.188120700024938</v>
      </c>
      <c r="AQ117" s="24">
        <f>('Monthly Data'!AV116/31)/('Monthly Data'!$F116/100000)</f>
        <v>8.420249673605305</v>
      </c>
      <c r="AR117" s="24">
        <f>('Monthly Data'!AW116/31)/('Monthly Data'!$F116/100000)</f>
        <v>1.5329548621807567</v>
      </c>
      <c r="AS117" s="24">
        <f>('Monthly Data'!AX116/31)/('Monthly Data'!$F116/100000)</f>
        <v>14.141325235811001</v>
      </c>
      <c r="AT117" s="24">
        <f>('Monthly Data'!AY116/30)/('Monthly Data'!$F116/100000)</f>
        <v>5.366075488858573</v>
      </c>
      <c r="AU117" s="24">
        <f>('Monthly Data'!AZ116/30)/('Monthly Data'!$F116/100000)</f>
        <v>8.02637562528422</v>
      </c>
      <c r="AV117" s="24">
        <f>('Monthly Data'!BA116/30)/('Monthly Data'!$F116/100000)</f>
        <v>0.6214946187661059</v>
      </c>
      <c r="AW117" s="24">
        <f>('Monthly Data'!BB116/30)/('Monthly Data'!$F116/100000)</f>
        <v>14.0139457329089</v>
      </c>
      <c r="AX117" s="24">
        <f>('Monthly Data'!BC116/31)/('Monthly Data'!$F116/100000)</f>
        <v>7.055993193387024</v>
      </c>
      <c r="AY117" s="24">
        <f>('Monthly Data'!BD116/31)/('Monthly Data'!$F116/100000)</f>
        <v>6.073141750649123</v>
      </c>
      <c r="AZ117" s="24">
        <f>('Monthly Data'!BE116/31)/('Monthly Data'!$F116/100000)</f>
        <v>0.5354339949243792</v>
      </c>
      <c r="BA117" s="24">
        <f>('Monthly Data'!BF116/31)/('Monthly Data'!$F116/100000)</f>
        <v>13.664568938960524</v>
      </c>
    </row>
    <row r="118" spans="1:53" ht="15">
      <c r="A118" t="str">
        <f>'Monthly Data'!D117</f>
        <v>South Gloucestershire UA</v>
      </c>
      <c r="B118" s="24">
        <f>('Monthly Data'!G117/31)/('Monthly Data'!$F117/100000)</f>
        <v>5.515703618947029</v>
      </c>
      <c r="C118" s="24">
        <f>('Monthly Data'!H117/31)/('Monthly Data'!$F117/100000)</f>
        <v>6.249174844870836</v>
      </c>
      <c r="D118" s="24">
        <f>('Monthly Data'!I117/31)/('Monthly Data'!$F117/100000)</f>
        <v>0.513429858146665</v>
      </c>
      <c r="E118" s="24">
        <f>('Monthly Data'!J117/31)/('Monthly Data'!$F117/100000)</f>
        <v>12.27830832196453</v>
      </c>
      <c r="F118" s="24">
        <f>('Monthly Data'!K117/30)/('Monthly Data'!$F117/100000)</f>
        <v>6.760648779748371</v>
      </c>
      <c r="G118" s="24">
        <f>('Monthly Data'!L117/30)/('Monthly Data'!$F117/100000)</f>
        <v>2.98620585114446</v>
      </c>
      <c r="H118" s="24">
        <f>('Monthly Data'!M117/30)/('Monthly Data'!$F117/100000)</f>
        <v>1.318781264211005</v>
      </c>
      <c r="I118" s="24">
        <f>('Monthly Data'!N117/30)/('Monthly Data'!$F117/100000)</f>
        <v>11.065635895103835</v>
      </c>
      <c r="J118" s="24">
        <f>('Monthly Data'!O117/31)/('Monthly Data'!$F117/100000)</f>
        <v>3.6086784315451306</v>
      </c>
      <c r="K118" s="24">
        <f>('Monthly Data'!P117/31)/('Monthly Data'!$F117/100000)</f>
        <v>3.1685956959908466</v>
      </c>
      <c r="L118" s="24">
        <f>('Monthly Data'!Q117/31)/('Monthly Data'!$F117/100000)</f>
        <v>0.5867769807390456</v>
      </c>
      <c r="M118" s="24">
        <f>('Monthly Data'!R117/31)/('Monthly Data'!$F117/100000)</f>
        <v>7.3640511082750235</v>
      </c>
      <c r="N118" s="24">
        <f>('Monthly Data'!S117/31)/('Monthly Data'!$F117/100000)</f>
        <v>3.872728072877701</v>
      </c>
      <c r="O118" s="24">
        <f>('Monthly Data'!T117/31)/('Monthly Data'!$F117/100000)</f>
        <v>4.870248940134078</v>
      </c>
      <c r="P118" s="24">
        <f>('Monthly Data'!U117/31)/('Monthly Data'!$F117/100000)</f>
        <v>1.3789259047367572</v>
      </c>
      <c r="Q118" s="24">
        <f>('Monthly Data'!V117/31)/('Monthly Data'!$F117/100000)</f>
        <v>10.121902917748537</v>
      </c>
      <c r="R118" s="24">
        <f>('Monthly Data'!W117/28)/('Monthly Data'!$F117/100000)</f>
        <v>5.278373286558826</v>
      </c>
      <c r="S118" s="24">
        <f>('Monthly Data'!X117/28)/('Monthly Data'!$F117/100000)</f>
        <v>4.986032612226337</v>
      </c>
      <c r="T118" s="24">
        <f>('Monthly Data'!Y117/28)/('Monthly Data'!$F117/100000)</f>
        <v>1.0881569544598195</v>
      </c>
      <c r="U118" s="24">
        <f>('Monthly Data'!Z117/28)/('Monthly Data'!$F117/100000)</f>
        <v>11.352562853244983</v>
      </c>
      <c r="V118" s="24">
        <f>('Monthly Data'!AA117/31)/('Monthly Data'!$F117/100000)</f>
        <v>3.7847115257668444</v>
      </c>
      <c r="W118" s="24">
        <f>('Monthly Data'!AB117/31)/('Monthly Data'!$F117/100000)</f>
        <v>3.755372676729892</v>
      </c>
      <c r="X118" s="24">
        <f>('Monthly Data'!AC117/31)/('Monthly Data'!$F117/100000)</f>
        <v>0.45475216007276037</v>
      </c>
      <c r="Y118" s="24">
        <f>('Monthly Data'!AD117/31)/('Monthly Data'!$F117/100000)</f>
        <v>7.994836362569497</v>
      </c>
      <c r="Z118" s="24">
        <f>('Monthly Data'!AE117/30)/('Monthly Data'!$F117/100000)</f>
        <v>2.834621797786873</v>
      </c>
      <c r="AA118" s="24">
        <f>('Monthly Data'!AF117/30)/('Monthly Data'!$F117/100000)</f>
        <v>2.6224041230862514</v>
      </c>
      <c r="AB118" s="24">
        <f>('Monthly Data'!AG117/30)/('Monthly Data'!$F117/100000)</f>
        <v>0.6821282401091405</v>
      </c>
      <c r="AC118" s="24">
        <f>('Monthly Data'!AH117/30)/('Monthly Data'!$F117/100000)</f>
        <v>6.139154160982265</v>
      </c>
      <c r="AD118" s="24">
        <f>('Monthly Data'!AI117/31)/('Monthly Data'!$F117/100000)</f>
        <v>3.124587422435418</v>
      </c>
      <c r="AE118" s="24">
        <f>('Monthly Data'!AJ117/31)/('Monthly Data'!$F117/100000)</f>
        <v>2.7431823849550385</v>
      </c>
      <c r="AF118" s="24">
        <f>('Monthly Data'!AK117/31)/('Monthly Data'!$F117/100000)</f>
        <v>0.6307852542944741</v>
      </c>
      <c r="AG118" s="24">
        <f>('Monthly Data'!AL117/31)/('Monthly Data'!$F117/100000)</f>
        <v>6.498555061684931</v>
      </c>
      <c r="AH118" s="24">
        <f>('Monthly Data'!AM117/30)/('Monthly Data'!$F117/100000)</f>
        <v>4.077611035319085</v>
      </c>
      <c r="AI118" s="24">
        <f>('Monthly Data'!AN117/30)/('Monthly Data'!$F117/100000)</f>
        <v>3.274215552523875</v>
      </c>
      <c r="AJ118" s="24">
        <f>('Monthly Data'!AO117/30)/('Monthly Data'!$F117/100000)</f>
        <v>1.4400485068970745</v>
      </c>
      <c r="AK118" s="24">
        <f>('Monthly Data'!AP117/30)/('Monthly Data'!$F117/100000)</f>
        <v>8.791875094740034</v>
      </c>
      <c r="AL118" s="24">
        <f>('Monthly Data'!AQ117/31)/('Monthly Data'!$F117/100000)</f>
        <v>5.310331675688364</v>
      </c>
      <c r="AM118" s="24">
        <f>('Monthly Data'!AR117/31)/('Monthly Data'!$F117/100000)</f>
        <v>3.9754140445070343</v>
      </c>
      <c r="AN118" s="24">
        <f>('Monthly Data'!AS117/31)/('Monthly Data'!$F117/100000)</f>
        <v>1.3789259047367572</v>
      </c>
      <c r="AO118" s="24">
        <f>('Monthly Data'!AT117/31)/('Monthly Data'!$F117/100000)</f>
        <v>10.664671624932156</v>
      </c>
      <c r="AP118" s="24">
        <f>('Monthly Data'!AU117/31)/('Monthly Data'!$F117/100000)</f>
        <v>5.838430958353504</v>
      </c>
      <c r="AQ118" s="24">
        <f>('Monthly Data'!AV117/31)/('Monthly Data'!$F117/100000)</f>
        <v>4.82624066657865</v>
      </c>
      <c r="AR118" s="24">
        <f>('Monthly Data'!AW117/31)/('Monthly Data'!$F117/100000)</f>
        <v>0.6454546788129503</v>
      </c>
      <c r="AS118" s="24">
        <f>('Monthly Data'!AX117/31)/('Monthly Data'!$F117/100000)</f>
        <v>11.310126303745104</v>
      </c>
      <c r="AT118" s="24">
        <f>('Monthly Data'!AY117/30)/('Monthly Data'!$F117/100000)</f>
        <v>5.517659542216159</v>
      </c>
      <c r="AU118" s="24">
        <f>('Monthly Data'!AZ117/30)/('Monthly Data'!$F117/100000)</f>
        <v>5.062907382143399</v>
      </c>
      <c r="AV118" s="24">
        <f>('Monthly Data'!BA117/30)/('Monthly Data'!$F117/100000)</f>
        <v>0.6669698347733818</v>
      </c>
      <c r="AW118" s="24">
        <f>('Monthly Data'!BB117/30)/('Monthly Data'!$F117/100000)</f>
        <v>11.24753675913294</v>
      </c>
      <c r="AX118" s="24">
        <f>('Monthly Data'!BC117/31)/('Monthly Data'!$F117/100000)</f>
        <v>7.510745353459784</v>
      </c>
      <c r="AY118" s="24">
        <f>('Monthly Data'!BD117/31)/('Monthly Data'!$F117/100000)</f>
        <v>4.738224119467794</v>
      </c>
      <c r="AZ118" s="24">
        <f>('Monthly Data'!BE117/31)/('Monthly Data'!$F117/100000)</f>
        <v>0.0733471225923807</v>
      </c>
      <c r="BA118" s="24">
        <f>('Monthly Data'!BF117/31)/('Monthly Data'!$F117/100000)</f>
        <v>12.32231659551996</v>
      </c>
    </row>
    <row r="119" spans="1:53" ht="15">
      <c r="A119" t="str">
        <f>'Monthly Data'!D118</f>
        <v>South Tyneside</v>
      </c>
      <c r="B119" s="24">
        <f>('Monthly Data'!G118/31)/('Monthly Data'!$F118/100000)</f>
        <v>8.044338023621835</v>
      </c>
      <c r="C119" s="24">
        <f>('Monthly Data'!H118/31)/('Monthly Data'!$F118/100000)</f>
        <v>5.892006779843418</v>
      </c>
      <c r="D119" s="24">
        <f>('Monthly Data'!I118/31)/('Monthly Data'!$F118/100000)</f>
        <v>0.026904140547230216</v>
      </c>
      <c r="E119" s="24">
        <f>('Monthly Data'!J118/31)/('Monthly Data'!$F118/100000)</f>
        <v>13.963248944012483</v>
      </c>
      <c r="F119" s="24">
        <f>('Monthly Data'!K118/30)/('Monthly Data'!$F118/100000)</f>
        <v>6.811231581873783</v>
      </c>
      <c r="G119" s="24">
        <f>('Monthly Data'!L118/30)/('Monthly Data'!$F118/100000)</f>
        <v>10.42535446205171</v>
      </c>
      <c r="H119" s="24">
        <f>('Monthly Data'!M118/30)/('Monthly Data'!$F118/100000)</f>
        <v>0.19460661662496523</v>
      </c>
      <c r="I119" s="24">
        <f>('Monthly Data'!N118/30)/('Monthly Data'!$F118/100000)</f>
        <v>17.431192660550458</v>
      </c>
      <c r="J119" s="24">
        <f>('Monthly Data'!O118/31)/('Monthly Data'!$F118/100000)</f>
        <v>4.815841157954209</v>
      </c>
      <c r="K119" s="24">
        <f>('Monthly Data'!P118/31)/('Monthly Data'!$F118/100000)</f>
        <v>6.887459980090935</v>
      </c>
      <c r="L119" s="24">
        <f>('Monthly Data'!Q118/31)/('Monthly Data'!$F118/100000)</f>
        <v>0</v>
      </c>
      <c r="M119" s="24">
        <f>('Monthly Data'!R118/31)/('Monthly Data'!$F118/100000)</f>
        <v>11.703301138045145</v>
      </c>
      <c r="N119" s="24">
        <f>('Monthly Data'!S118/31)/('Monthly Data'!$F118/100000)</f>
        <v>5.784390217654496</v>
      </c>
      <c r="O119" s="24">
        <f>('Monthly Data'!T118/31)/('Monthly Data'!$F118/100000)</f>
        <v>6.349377169146331</v>
      </c>
      <c r="P119" s="24">
        <f>('Monthly Data'!U118/31)/('Monthly Data'!$F118/100000)</f>
        <v>0.2959455460195324</v>
      </c>
      <c r="Q119" s="24">
        <f>('Monthly Data'!V118/31)/('Monthly Data'!$F118/100000)</f>
        <v>12.42971293282036</v>
      </c>
      <c r="R119" s="24">
        <f>('Monthly Data'!W118/28)/('Monthly Data'!$F118/100000)</f>
        <v>5.7488383176456574</v>
      </c>
      <c r="S119" s="24">
        <f>('Monthly Data'!X118/28)/('Monthly Data'!$F118/100000)</f>
        <v>6.165852496127726</v>
      </c>
      <c r="T119" s="24">
        <f>('Monthly Data'!Y118/28)/('Monthly Data'!$F118/100000)</f>
        <v>0</v>
      </c>
      <c r="U119" s="24">
        <f>('Monthly Data'!Z118/28)/('Monthly Data'!$F118/100000)</f>
        <v>11.914690813773383</v>
      </c>
      <c r="V119" s="24">
        <f>('Monthly Data'!AA118/31)/('Monthly Data'!$F118/100000)</f>
        <v>3.981812800990072</v>
      </c>
      <c r="W119" s="24">
        <f>('Monthly Data'!AB118/31)/('Monthly Data'!$F118/100000)</f>
        <v>6.860555839543706</v>
      </c>
      <c r="X119" s="24">
        <f>('Monthly Data'!AC118/31)/('Monthly Data'!$F118/100000)</f>
        <v>0</v>
      </c>
      <c r="Y119" s="24">
        <f>('Monthly Data'!AD118/31)/('Monthly Data'!$F118/100000)</f>
        <v>10.842368640533778</v>
      </c>
      <c r="Z119" s="24">
        <f>('Monthly Data'!AE118/30)/('Monthly Data'!$F118/100000)</f>
        <v>4.253544620517097</v>
      </c>
      <c r="AA119" s="24">
        <f>('Monthly Data'!AF118/30)/('Monthly Data'!$F118/100000)</f>
        <v>6.19961078676675</v>
      </c>
      <c r="AB119" s="24">
        <f>('Monthly Data'!AG118/30)/('Monthly Data'!$F118/100000)</f>
        <v>0</v>
      </c>
      <c r="AC119" s="24">
        <f>('Monthly Data'!AH118/30)/('Monthly Data'!$F118/100000)</f>
        <v>10.453155407283846</v>
      </c>
      <c r="AD119" s="24">
        <f>('Monthly Data'!AI118/31)/('Monthly Data'!$F118/100000)</f>
        <v>1.6680567139282734</v>
      </c>
      <c r="AE119" s="24">
        <f>('Monthly Data'!AJ118/31)/('Monthly Data'!$F118/100000)</f>
        <v>2.2868519465145685</v>
      </c>
      <c r="AF119" s="24">
        <f>('Monthly Data'!AK118/31)/('Monthly Data'!$F118/100000)</f>
        <v>0.10761656218892086</v>
      </c>
      <c r="AG119" s="24">
        <f>('Monthly Data'!AL118/31)/('Monthly Data'!$F118/100000)</f>
        <v>4.062525222631763</v>
      </c>
      <c r="AH119" s="24">
        <f>('Monthly Data'!AM118/30)/('Monthly Data'!$F118/100000)</f>
        <v>1.3066444259104808</v>
      </c>
      <c r="AI119" s="24">
        <f>('Monthly Data'!AN118/30)/('Monthly Data'!$F118/100000)</f>
        <v>2.0294690019460657</v>
      </c>
      <c r="AJ119" s="24">
        <f>('Monthly Data'!AO118/30)/('Monthly Data'!$F118/100000)</f>
        <v>1.278843480678343</v>
      </c>
      <c r="AK119" s="24">
        <f>('Monthly Data'!AP118/30)/('Monthly Data'!$F118/100000)</f>
        <v>4.61495690853489</v>
      </c>
      <c r="AL119" s="24">
        <f>('Monthly Data'!AQ118/31)/('Monthly Data'!$F118/100000)</f>
        <v>1.1568780435308994</v>
      </c>
      <c r="AM119" s="24">
        <f>('Monthly Data'!AR118/31)/('Monthly Data'!$F118/100000)</f>
        <v>1.964002259947806</v>
      </c>
      <c r="AN119" s="24">
        <f>('Monthly Data'!AS118/31)/('Monthly Data'!$F118/100000)</f>
        <v>0.8340283569641367</v>
      </c>
      <c r="AO119" s="24">
        <f>('Monthly Data'!AT118/31)/('Monthly Data'!$F118/100000)</f>
        <v>3.9549086604428423</v>
      </c>
      <c r="AP119" s="24">
        <f>('Monthly Data'!AU118/31)/('Monthly Data'!$F118/100000)</f>
        <v>4.250854206462375</v>
      </c>
      <c r="AQ119" s="24">
        <f>('Monthly Data'!AV118/31)/('Monthly Data'!$F118/100000)</f>
        <v>1.4259194490032014</v>
      </c>
      <c r="AR119" s="24">
        <f>('Monthly Data'!AW118/31)/('Monthly Data'!$F118/100000)</f>
        <v>0.8609324975113669</v>
      </c>
      <c r="AS119" s="24">
        <f>('Monthly Data'!AX118/31)/('Monthly Data'!$F118/100000)</f>
        <v>6.537706152976943</v>
      </c>
      <c r="AT119" s="24">
        <f>('Monthly Data'!AY118/30)/('Monthly Data'!$F118/100000)</f>
        <v>1.7236586043925495</v>
      </c>
      <c r="AU119" s="24">
        <f>('Monthly Data'!AZ118/30)/('Monthly Data'!$F118/100000)</f>
        <v>2.3352793994995826</v>
      </c>
      <c r="AV119" s="24">
        <f>('Monthly Data'!BA118/30)/('Monthly Data'!$F118/100000)</f>
        <v>1.5846538782318598</v>
      </c>
      <c r="AW119" s="24">
        <f>('Monthly Data'!BB118/30)/('Monthly Data'!$F118/100000)</f>
        <v>5.643591882123991</v>
      </c>
      <c r="AX119" s="24">
        <f>('Monthly Data'!BC118/31)/('Monthly Data'!$F118/100000)</f>
        <v>3.981812800990072</v>
      </c>
      <c r="AY119" s="24">
        <f>('Monthly Data'!BD118/31)/('Monthly Data'!$F118/100000)</f>
        <v>1.23759046517259</v>
      </c>
      <c r="AZ119" s="24">
        <f>('Monthly Data'!BE118/31)/('Monthly Data'!$F118/100000)</f>
        <v>0.9416449191530577</v>
      </c>
      <c r="BA119" s="24">
        <f>('Monthly Data'!BF118/31)/('Monthly Data'!$F118/100000)</f>
        <v>6.161048185315719</v>
      </c>
    </row>
    <row r="120" spans="1:53" ht="15">
      <c r="A120" t="str">
        <f>'Monthly Data'!D119</f>
        <v>Southampton UA</v>
      </c>
      <c r="B120" s="24">
        <f>('Monthly Data'!G119/31)/('Monthly Data'!$F119/100000)</f>
        <v>11.457609999368726</v>
      </c>
      <c r="C120" s="24">
        <f>('Monthly Data'!H119/31)/('Monthly Data'!$F119/100000)</f>
        <v>11.899501294110221</v>
      </c>
      <c r="D120" s="24">
        <f>('Monthly Data'!I119/31)/('Monthly Data'!$F119/100000)</f>
        <v>2.035856322201881</v>
      </c>
      <c r="E120" s="24">
        <f>('Monthly Data'!J119/31)/('Monthly Data'!$F119/100000)</f>
        <v>25.392967615680828</v>
      </c>
      <c r="F120" s="24">
        <f>('Monthly Data'!K119/30)/('Monthly Data'!$F119/100000)</f>
        <v>11.95368558382257</v>
      </c>
      <c r="G120" s="24">
        <f>('Monthly Data'!L119/30)/('Monthly Data'!$F119/100000)</f>
        <v>9.328114807566863</v>
      </c>
      <c r="H120" s="24">
        <f>('Monthly Data'!M119/30)/('Monthly Data'!$F119/100000)</f>
        <v>1.7123287671232876</v>
      </c>
      <c r="I120" s="24">
        <f>('Monthly Data'!N119/30)/('Monthly Data'!$F119/100000)</f>
        <v>22.99412915851272</v>
      </c>
      <c r="J120" s="24">
        <f>('Monthly Data'!O119/31)/('Monthly Data'!$F119/100000)</f>
        <v>10.57382740988574</v>
      </c>
      <c r="K120" s="24">
        <f>('Monthly Data'!P119/31)/('Monthly Data'!$F119/100000)</f>
        <v>13.051575026829113</v>
      </c>
      <c r="L120" s="24">
        <f>('Monthly Data'!Q119/31)/('Monthly Data'!$F119/100000)</f>
        <v>1.515055867685121</v>
      </c>
      <c r="M120" s="24">
        <f>('Monthly Data'!R119/31)/('Monthly Data'!$F119/100000)</f>
        <v>25.140458304399974</v>
      </c>
      <c r="N120" s="24">
        <f>('Monthly Data'!S119/31)/('Monthly Data'!$F119/100000)</f>
        <v>11.631210150874313</v>
      </c>
      <c r="O120" s="24">
        <f>('Monthly Data'!T119/31)/('Monthly Data'!$F119/100000)</f>
        <v>13.398775329840287</v>
      </c>
      <c r="P120" s="24">
        <f>('Monthly Data'!U119/31)/('Monthly Data'!$F119/100000)</f>
        <v>2.0989836500220944</v>
      </c>
      <c r="Q120" s="24">
        <f>('Monthly Data'!V119/31)/('Monthly Data'!$F119/100000)</f>
        <v>27.128969130736696</v>
      </c>
      <c r="R120" s="24">
        <f>('Monthly Data'!W119/28)/('Monthly Data'!$F119/100000)</f>
        <v>10.151663405088062</v>
      </c>
      <c r="S120" s="24">
        <f>('Monthly Data'!X119/28)/('Monthly Data'!$F119/100000)</f>
        <v>12.108610567514678</v>
      </c>
      <c r="T120" s="24">
        <f>('Monthly Data'!Y119/28)/('Monthly Data'!$F119/100000)</f>
        <v>1.5201285993849594</v>
      </c>
      <c r="U120" s="24">
        <f>('Monthly Data'!Z119/28)/('Monthly Data'!$F119/100000)</f>
        <v>23.780402571987697</v>
      </c>
      <c r="V120" s="24">
        <f>('Monthly Data'!AA119/31)/('Monthly Data'!$F119/100000)</f>
        <v>7.543715674515498</v>
      </c>
      <c r="W120" s="24">
        <f>('Monthly Data'!AB119/31)/('Monthly Data'!$F119/100000)</f>
        <v>10.968373208762072</v>
      </c>
      <c r="X120" s="24">
        <f>('Monthly Data'!AC119/31)/('Monthly Data'!$F119/100000)</f>
        <v>0.647055110157187</v>
      </c>
      <c r="Y120" s="24">
        <f>('Monthly Data'!AD119/31)/('Monthly Data'!$F119/100000)</f>
        <v>19.15914399343476</v>
      </c>
      <c r="Z120" s="24">
        <f>('Monthly Data'!AE119/30)/('Monthly Data'!$F119/100000)</f>
        <v>8.610567514677104</v>
      </c>
      <c r="AA120" s="24">
        <f>('Monthly Data'!AF119/30)/('Monthly Data'!$F119/100000)</f>
        <v>10.355512067840836</v>
      </c>
      <c r="AB120" s="24">
        <f>('Monthly Data'!AG119/30)/('Monthly Data'!$F119/100000)</f>
        <v>2.1037181996086103</v>
      </c>
      <c r="AC120" s="24">
        <f>('Monthly Data'!AH119/30)/('Monthly Data'!$F119/100000)</f>
        <v>21.06979778212655</v>
      </c>
      <c r="AD120" s="24">
        <f>('Monthly Data'!AI119/31)/('Monthly Data'!$F119/100000)</f>
        <v>8.332807272268164</v>
      </c>
      <c r="AE120" s="24">
        <f>('Monthly Data'!AJ119/31)/('Monthly Data'!$F119/100000)</f>
        <v>6.6599330850325105</v>
      </c>
      <c r="AF120" s="24">
        <f>('Monthly Data'!AK119/31)/('Monthly Data'!$F119/100000)</f>
        <v>1.9569471624266144</v>
      </c>
      <c r="AG120" s="24">
        <f>('Monthly Data'!AL119/31)/('Monthly Data'!$F119/100000)</f>
        <v>16.94968751972729</v>
      </c>
      <c r="AH120" s="24">
        <f>('Monthly Data'!AM119/30)/('Monthly Data'!$F119/100000)</f>
        <v>9.050880626223092</v>
      </c>
      <c r="AI120" s="24">
        <f>('Monthly Data'!AN119/30)/('Monthly Data'!$F119/100000)</f>
        <v>10.013046314416176</v>
      </c>
      <c r="AJ120" s="24">
        <f>('Monthly Data'!AO119/30)/('Monthly Data'!$F119/100000)</f>
        <v>1.223091976516634</v>
      </c>
      <c r="AK120" s="24">
        <f>('Monthly Data'!AP119/30)/('Monthly Data'!$F119/100000)</f>
        <v>20.287018917155905</v>
      </c>
      <c r="AL120" s="24">
        <f>('Monthly Data'!AQ119/31)/('Monthly Data'!$F119/100000)</f>
        <v>7.906697809481724</v>
      </c>
      <c r="AM120" s="24">
        <f>('Monthly Data'!AR119/31)/('Monthly Data'!$F119/100000)</f>
        <v>8.22233444858279</v>
      </c>
      <c r="AN120" s="24">
        <f>('Monthly Data'!AS119/31)/('Monthly Data'!$F119/100000)</f>
        <v>0.8995644214380405</v>
      </c>
      <c r="AO120" s="24">
        <f>('Monthly Data'!AT119/31)/('Monthly Data'!$F119/100000)</f>
        <v>17.028596679502556</v>
      </c>
      <c r="AP120" s="24">
        <f>('Monthly Data'!AU119/31)/('Monthly Data'!$F119/100000)</f>
        <v>9.595353828672433</v>
      </c>
      <c r="AQ120" s="24">
        <f>('Monthly Data'!AV119/31)/('Monthly Data'!$F119/100000)</f>
        <v>9.279717189571366</v>
      </c>
      <c r="AR120" s="24">
        <f>('Monthly Data'!AW119/31)/('Monthly Data'!$F119/100000)</f>
        <v>1.6255286913704943</v>
      </c>
      <c r="AS120" s="24">
        <f>('Monthly Data'!AX119/31)/('Monthly Data'!$F119/100000)</f>
        <v>20.500599709614292</v>
      </c>
      <c r="AT120" s="24">
        <f>('Monthly Data'!AY119/30)/('Monthly Data'!$F119/100000)</f>
        <v>10.437051532941943</v>
      </c>
      <c r="AU120" s="24">
        <f>('Monthly Data'!AZ119/30)/('Monthly Data'!$F119/100000)</f>
        <v>11.203522504892367</v>
      </c>
      <c r="AV120" s="24">
        <f>('Monthly Data'!BA119/30)/('Monthly Data'!$F119/100000)</f>
        <v>2.071102413568167</v>
      </c>
      <c r="AW120" s="24">
        <f>('Monthly Data'!BB119/30)/('Monthly Data'!$F119/100000)</f>
        <v>23.71167645140248</v>
      </c>
      <c r="AX120" s="24">
        <f>('Monthly Data'!BC119/31)/('Monthly Data'!$F119/100000)</f>
        <v>9.216589861751153</v>
      </c>
      <c r="AY120" s="24">
        <f>('Monthly Data'!BD119/31)/('Monthly Data'!$F119/100000)</f>
        <v>9.48488100498706</v>
      </c>
      <c r="AZ120" s="24">
        <f>('Monthly Data'!BE119/31)/('Monthly Data'!$F119/100000)</f>
        <v>2.540874944763588</v>
      </c>
      <c r="BA120" s="24">
        <f>('Monthly Data'!BF119/31)/('Monthly Data'!$F119/100000)</f>
        <v>21.2423458115018</v>
      </c>
    </row>
    <row r="121" spans="1:53" ht="15">
      <c r="A121" t="str">
        <f>'Monthly Data'!D120</f>
        <v>Southend UA</v>
      </c>
      <c r="B121" s="24">
        <f>('Monthly Data'!G120/31)/('Monthly Data'!$F120/100000)</f>
        <v>7.704442056651654</v>
      </c>
      <c r="C121" s="24">
        <f>('Monthly Data'!H120/31)/('Monthly Data'!$F120/100000)</f>
        <v>1.6460529023113326</v>
      </c>
      <c r="D121" s="24">
        <f>('Monthly Data'!I120/31)/('Monthly Data'!$F120/100000)</f>
        <v>1.691776594042203</v>
      </c>
      <c r="E121" s="24">
        <f>('Monthly Data'!J120/31)/('Monthly Data'!$F120/100000)</f>
        <v>11.04227155300519</v>
      </c>
      <c r="F121" s="24">
        <f>('Monthly Data'!K120/30)/('Monthly Data'!$F120/100000)</f>
        <v>6.165839829907866</v>
      </c>
      <c r="G121" s="24">
        <f>('Monthly Data'!L120/30)/('Monthly Data'!$F120/100000)</f>
        <v>2.929364516891094</v>
      </c>
      <c r="H121" s="24">
        <f>('Monthly Data'!M120/30)/('Monthly Data'!$F120/100000)</f>
        <v>1.72454523978266</v>
      </c>
      <c r="I121" s="24">
        <f>('Monthly Data'!N120/30)/('Monthly Data'!$F120/100000)</f>
        <v>10.81974958658162</v>
      </c>
      <c r="J121" s="24">
        <f>('Monthly Data'!O120/31)/('Monthly Data'!$F120/100000)</f>
        <v>5.029606090395738</v>
      </c>
      <c r="K121" s="24">
        <f>('Monthly Data'!P120/31)/('Monthly Data'!$F120/100000)</f>
        <v>3.406415033949841</v>
      </c>
      <c r="L121" s="24">
        <f>('Monthly Data'!Q120/31)/('Monthly Data'!$F120/100000)</f>
        <v>1.4174344436569808</v>
      </c>
      <c r="M121" s="24">
        <f>('Monthly Data'!R120/31)/('Monthly Data'!$F120/100000)</f>
        <v>9.853455568002559</v>
      </c>
      <c r="N121" s="24">
        <f>('Monthly Data'!S120/31)/('Monthly Data'!$F120/100000)</f>
        <v>6.401316842321849</v>
      </c>
      <c r="O121" s="24">
        <f>('Monthly Data'!T120/31)/('Monthly Data'!$F120/100000)</f>
        <v>2.331908278274388</v>
      </c>
      <c r="P121" s="24">
        <f>('Monthly Data'!U120/31)/('Monthly Data'!$F120/100000)</f>
        <v>0.7087172218284904</v>
      </c>
      <c r="Q121" s="24">
        <f>('Monthly Data'!V120/31)/('Monthly Data'!$F120/100000)</f>
        <v>9.441942342424728</v>
      </c>
      <c r="R121" s="24">
        <f>('Monthly Data'!W120/28)/('Monthly Data'!$F120/100000)</f>
        <v>7.593398805305254</v>
      </c>
      <c r="S121" s="24">
        <f>('Monthly Data'!X120/28)/('Monthly Data'!$F120/100000)</f>
        <v>3.5182747797914344</v>
      </c>
      <c r="T121" s="24">
        <f>('Monthly Data'!Y120/28)/('Monthly Data'!$F120/100000)</f>
        <v>0.25311329351017514</v>
      </c>
      <c r="U121" s="24">
        <f>('Monthly Data'!Z120/28)/('Monthly Data'!$F120/100000)</f>
        <v>11.364786878606864</v>
      </c>
      <c r="V121" s="24">
        <f>('Monthly Data'!AA120/31)/('Monthly Data'!$F120/100000)</f>
        <v>5.509704853569877</v>
      </c>
      <c r="W121" s="24">
        <f>('Monthly Data'!AB120/31)/('Monthly Data'!$F120/100000)</f>
        <v>1.4860199812532864</v>
      </c>
      <c r="X121" s="24">
        <f>('Monthly Data'!AC120/31)/('Monthly Data'!$F120/100000)</f>
        <v>0.2514803045197869</v>
      </c>
      <c r="Y121" s="24">
        <f>('Monthly Data'!AD120/31)/('Monthly Data'!$F120/100000)</f>
        <v>7.247205139342951</v>
      </c>
      <c r="Z121" s="24">
        <f>('Monthly Data'!AE120/30)/('Monthly Data'!$F120/100000)</f>
        <v>8.173871958421923</v>
      </c>
      <c r="AA121" s="24">
        <f>('Monthly Data'!AF120/30)/('Monthly Data'!$F120/100000)</f>
        <v>1.8426647767540751</v>
      </c>
      <c r="AB121" s="24">
        <f>('Monthly Data'!AG120/30)/('Monthly Data'!$F120/100000)</f>
        <v>0</v>
      </c>
      <c r="AC121" s="24">
        <f>('Monthly Data'!AH120/30)/('Monthly Data'!$F120/100000)</f>
        <v>10.016536735175997</v>
      </c>
      <c r="AD121" s="24">
        <f>('Monthly Data'!AI120/31)/('Monthly Data'!$F120/100000)</f>
        <v>6.629935300976201</v>
      </c>
      <c r="AE121" s="24">
        <f>('Monthly Data'!AJ120/31)/('Monthly Data'!$F120/100000)</f>
        <v>0.8230264511556663</v>
      </c>
      <c r="AF121" s="24">
        <f>('Monthly Data'!AK120/31)/('Monthly Data'!$F120/100000)</f>
        <v>0</v>
      </c>
      <c r="AG121" s="24">
        <f>('Monthly Data'!AL120/31)/('Monthly Data'!$F120/100000)</f>
        <v>7.452961752131866</v>
      </c>
      <c r="AH121" s="24">
        <f>('Monthly Data'!AM120/30)/('Monthly Data'!$F120/100000)</f>
        <v>7.4415308291991495</v>
      </c>
      <c r="AI121" s="24">
        <f>('Monthly Data'!AN120/30)/('Monthly Data'!$F120/100000)</f>
        <v>0.5905976848570754</v>
      </c>
      <c r="AJ121" s="24">
        <f>('Monthly Data'!AO120/30)/('Monthly Data'!$F120/100000)</f>
        <v>0</v>
      </c>
      <c r="AK121" s="24">
        <f>('Monthly Data'!AP120/30)/('Monthly Data'!$F120/100000)</f>
        <v>8.032128514056225</v>
      </c>
      <c r="AL121" s="24">
        <f>('Monthly Data'!AQ120/31)/('Monthly Data'!$F120/100000)</f>
        <v>7.247205139342951</v>
      </c>
      <c r="AM121" s="24">
        <f>('Monthly Data'!AR120/31)/('Monthly Data'!$F120/100000)</f>
        <v>0.48009876317413863</v>
      </c>
      <c r="AN121" s="24">
        <f>('Monthly Data'!AS120/31)/('Monthly Data'!$F120/100000)</f>
        <v>0</v>
      </c>
      <c r="AO121" s="24">
        <f>('Monthly Data'!AT120/31)/('Monthly Data'!$F120/100000)</f>
        <v>7.727303902517089</v>
      </c>
      <c r="AP121" s="24">
        <f>('Monthly Data'!AU120/31)/('Monthly Data'!$F120/100000)</f>
        <v>8.938981733385154</v>
      </c>
      <c r="AQ121" s="24">
        <f>('Monthly Data'!AV120/31)/('Monthly Data'!$F120/100000)</f>
        <v>0.6858553759630552</v>
      </c>
      <c r="AR121" s="24">
        <f>('Monthly Data'!AW120/31)/('Monthly Data'!$F120/100000)</f>
        <v>0</v>
      </c>
      <c r="AS121" s="24">
        <f>('Monthly Data'!AX120/31)/('Monthly Data'!$F120/100000)</f>
        <v>9.624837109348208</v>
      </c>
      <c r="AT121" s="24">
        <f>('Monthly Data'!AY120/30)/('Monthly Data'!$F120/100000)</f>
        <v>8.764469643278998</v>
      </c>
      <c r="AU121" s="24">
        <f>('Monthly Data'!AZ120/30)/('Monthly Data'!$F120/100000)</f>
        <v>0.44885424049137723</v>
      </c>
      <c r="AV121" s="24">
        <f>('Monthly Data'!BA120/30)/('Monthly Data'!$F120/100000)</f>
        <v>0</v>
      </c>
      <c r="AW121" s="24">
        <f>('Monthly Data'!BB120/30)/('Monthly Data'!$F120/100000)</f>
        <v>9.213323883770375</v>
      </c>
      <c r="AX121" s="24">
        <f>('Monthly Data'!BC120/31)/('Monthly Data'!$F120/100000)</f>
        <v>9.510527880021034</v>
      </c>
      <c r="AY121" s="24">
        <f>('Monthly Data'!BD120/31)/('Monthly Data'!$F120/100000)</f>
        <v>2.4462175076015638</v>
      </c>
      <c r="AZ121" s="24">
        <f>('Monthly Data'!BE120/31)/('Monthly Data'!$F120/100000)</f>
        <v>0</v>
      </c>
      <c r="BA121" s="24">
        <f>('Monthly Data'!BF120/31)/('Monthly Data'!$F120/100000)</f>
        <v>11.956745387622597</v>
      </c>
    </row>
    <row r="122" spans="1:53" ht="15">
      <c r="A122" t="str">
        <f>'Monthly Data'!D121</f>
        <v>Southwark</v>
      </c>
      <c r="B122" s="24">
        <f>('Monthly Data'!G121/31)/('Monthly Data'!$F121/100000)</f>
        <v>3.9869517941283075</v>
      </c>
      <c r="C122" s="24">
        <f>('Monthly Data'!H121/31)/('Monthly Data'!$F121/100000)</f>
        <v>1.7863615181483974</v>
      </c>
      <c r="D122" s="24">
        <f>('Monthly Data'!I121/31)/('Monthly Data'!$F121/100000)</f>
        <v>0</v>
      </c>
      <c r="E122" s="24">
        <f>('Monthly Data'!J121/31)/('Monthly Data'!$F121/100000)</f>
        <v>5.773313312276705</v>
      </c>
      <c r="F122" s="24">
        <f>('Monthly Data'!K121/30)/('Monthly Data'!$F121/100000)</f>
        <v>4.4810058855002675</v>
      </c>
      <c r="G122" s="24">
        <f>('Monthly Data'!L121/30)/('Monthly Data'!$F121/100000)</f>
        <v>1.6051364365971108</v>
      </c>
      <c r="H122" s="24">
        <f>('Monthly Data'!M121/30)/('Monthly Data'!$F121/100000)</f>
        <v>0.36115569823434995</v>
      </c>
      <c r="I122" s="24">
        <f>('Monthly Data'!N121/30)/('Monthly Data'!$F121/100000)</f>
        <v>6.447298020331728</v>
      </c>
      <c r="J122" s="24">
        <f>('Monthly Data'!O121/31)/('Monthly Data'!$F121/100000)</f>
        <v>5.21669341894061</v>
      </c>
      <c r="K122" s="24">
        <f>('Monthly Data'!P121/31)/('Monthly Data'!$F121/100000)</f>
        <v>1.7086936260549888</v>
      </c>
      <c r="L122" s="24">
        <f>('Monthly Data'!Q121/31)/('Monthly Data'!$F121/100000)</f>
        <v>0.8931807590741987</v>
      </c>
      <c r="M122" s="24">
        <f>('Monthly Data'!R121/31)/('Monthly Data'!$F121/100000)</f>
        <v>7.818567804069798</v>
      </c>
      <c r="N122" s="24">
        <f>('Monthly Data'!S121/31)/('Monthly Data'!$F121/100000)</f>
        <v>2.99021384559623</v>
      </c>
      <c r="O122" s="24">
        <f>('Monthly Data'!T121/31)/('Monthly Data'!$F121/100000)</f>
        <v>2.5630404390824832</v>
      </c>
      <c r="P122" s="24">
        <f>('Monthly Data'!U121/31)/('Monthly Data'!$F121/100000)</f>
        <v>0.8025682182985554</v>
      </c>
      <c r="Q122" s="24">
        <f>('Monthly Data'!V121/31)/('Monthly Data'!$F121/100000)</f>
        <v>6.355822502977269</v>
      </c>
      <c r="R122" s="24">
        <f>('Monthly Data'!W121/28)/('Monthly Data'!$F121/100000)</f>
        <v>3.4682412290759</v>
      </c>
      <c r="S122" s="24">
        <f>('Monthly Data'!X121/28)/('Monthly Data'!$F121/100000)</f>
        <v>3.683214858977299</v>
      </c>
      <c r="T122" s="24">
        <f>('Monthly Data'!Y121/28)/('Monthly Data'!$F121/100000)</f>
        <v>0.4012841091492777</v>
      </c>
      <c r="U122" s="24">
        <f>('Monthly Data'!Z121/28)/('Monthly Data'!$F121/100000)</f>
        <v>7.5527401972024775</v>
      </c>
      <c r="V122" s="24">
        <f>('Monthly Data'!AA121/31)/('Monthly Data'!$F121/100000)</f>
        <v>4.207010821726299</v>
      </c>
      <c r="W122" s="24">
        <f>('Monthly Data'!AB121/31)/('Monthly Data'!$F121/100000)</f>
        <v>2.5889297364469526</v>
      </c>
      <c r="X122" s="24">
        <f>('Monthly Data'!AC121/31)/('Monthly Data'!$F121/100000)</f>
        <v>0.06472324341117382</v>
      </c>
      <c r="Y122" s="24">
        <f>('Monthly Data'!AD121/31)/('Monthly Data'!$F121/100000)</f>
        <v>6.860663801584425</v>
      </c>
      <c r="Z122" s="24">
        <f>('Monthly Data'!AE121/30)/('Monthly Data'!$F121/100000)</f>
        <v>3.972712680577849</v>
      </c>
      <c r="AA122" s="24">
        <f>('Monthly Data'!AF121/30)/('Monthly Data'!$F121/100000)</f>
        <v>2.3542001070090954</v>
      </c>
      <c r="AB122" s="24">
        <f>('Monthly Data'!AG121/30)/('Monthly Data'!$F121/100000)</f>
        <v>0</v>
      </c>
      <c r="AC122" s="24">
        <f>('Monthly Data'!AH121/30)/('Monthly Data'!$F121/100000)</f>
        <v>6.326912787586945</v>
      </c>
      <c r="AD122" s="24">
        <f>('Monthly Data'!AI121/31)/('Monthly Data'!$F121/100000)</f>
        <v>4.4270698493242895</v>
      </c>
      <c r="AE122" s="24">
        <f>('Monthly Data'!AJ121/31)/('Monthly Data'!$F121/100000)</f>
        <v>1.7086936260549888</v>
      </c>
      <c r="AF122" s="24">
        <f>('Monthly Data'!AK121/31)/('Monthly Data'!$F121/100000)</f>
        <v>0</v>
      </c>
      <c r="AG122" s="24">
        <f>('Monthly Data'!AL121/31)/('Monthly Data'!$F121/100000)</f>
        <v>6.135763475379279</v>
      </c>
      <c r="AH122" s="24">
        <f>('Monthly Data'!AM121/30)/('Monthly Data'!$F121/100000)</f>
        <v>3.156768325307651</v>
      </c>
      <c r="AI122" s="24">
        <f>('Monthly Data'!AN121/30)/('Monthly Data'!$F121/100000)</f>
        <v>1.337613697164259</v>
      </c>
      <c r="AJ122" s="24">
        <f>('Monthly Data'!AO121/30)/('Monthly Data'!$F121/100000)</f>
        <v>0.09363295880149813</v>
      </c>
      <c r="AK122" s="24">
        <f>('Monthly Data'!AP121/30)/('Monthly Data'!$F121/100000)</f>
        <v>4.588014981273409</v>
      </c>
      <c r="AL122" s="24">
        <f>('Monthly Data'!AQ121/31)/('Monthly Data'!$F121/100000)</f>
        <v>3.249106819240926</v>
      </c>
      <c r="AM122" s="24">
        <f>('Monthly Data'!AR121/31)/('Monthly Data'!$F121/100000)</f>
        <v>0.5825091907005644</v>
      </c>
      <c r="AN122" s="24">
        <f>('Monthly Data'!AS121/31)/('Monthly Data'!$F121/100000)</f>
        <v>0.27183762232693004</v>
      </c>
      <c r="AO122" s="24">
        <f>('Monthly Data'!AT121/31)/('Monthly Data'!$F121/100000)</f>
        <v>4.103453632268421</v>
      </c>
      <c r="AP122" s="24">
        <f>('Monthly Data'!AU121/31)/('Monthly Data'!$F121/100000)</f>
        <v>3.0549370890074043</v>
      </c>
      <c r="AQ122" s="24">
        <f>('Monthly Data'!AV121/31)/('Monthly Data'!$F121/100000)</f>
        <v>0.8931807590741987</v>
      </c>
      <c r="AR122" s="24">
        <f>('Monthly Data'!AW121/31)/('Monthly Data'!$F121/100000)</f>
        <v>0</v>
      </c>
      <c r="AS122" s="24">
        <f>('Monthly Data'!AX121/31)/('Monthly Data'!$F121/100000)</f>
        <v>3.9481178480816026</v>
      </c>
      <c r="AT122" s="24">
        <f>('Monthly Data'!AY121/30)/('Monthly Data'!$F121/100000)</f>
        <v>2.4210807918673085</v>
      </c>
      <c r="AU122" s="24">
        <f>('Monthly Data'!AZ121/30)/('Monthly Data'!$F121/100000)</f>
        <v>0.9764579989299089</v>
      </c>
      <c r="AV122" s="24">
        <f>('Monthly Data'!BA121/30)/('Monthly Data'!$F121/100000)</f>
        <v>0</v>
      </c>
      <c r="AW122" s="24">
        <f>('Monthly Data'!BB121/30)/('Monthly Data'!$F121/100000)</f>
        <v>3.397538790797218</v>
      </c>
      <c r="AX122" s="24">
        <f>('Monthly Data'!BC121/31)/('Monthly Data'!$F121/100000)</f>
        <v>2.8219334127271787</v>
      </c>
      <c r="AY122" s="24">
        <f>('Monthly Data'!BD121/31)/('Monthly Data'!$F121/100000)</f>
        <v>0.8931807590741987</v>
      </c>
      <c r="AZ122" s="24">
        <f>('Monthly Data'!BE121/31)/('Monthly Data'!$F121/100000)</f>
        <v>0</v>
      </c>
      <c r="BA122" s="24">
        <f>('Monthly Data'!BF121/31)/('Monthly Data'!$F121/100000)</f>
        <v>3.7151141718013774</v>
      </c>
    </row>
    <row r="123" spans="1:53" ht="15">
      <c r="A123" t="str">
        <f>'Monthly Data'!D122</f>
        <v>St Helens</v>
      </c>
      <c r="B123" s="24">
        <f>('Monthly Data'!G122/31)/('Monthly Data'!$F122/100000)</f>
        <v>6.401670790674446</v>
      </c>
      <c r="C123" s="24">
        <f>('Monthly Data'!H122/31)/('Monthly Data'!$F122/100000)</f>
        <v>0.340514403759279</v>
      </c>
      <c r="D123" s="24">
        <f>('Monthly Data'!I122/31)/('Monthly Data'!$F122/100000)</f>
        <v>0</v>
      </c>
      <c r="E123" s="24">
        <f>('Monthly Data'!J122/31)/('Monthly Data'!$F122/100000)</f>
        <v>6.742185194433724</v>
      </c>
      <c r="F123" s="24">
        <f>('Monthly Data'!K122/30)/('Monthly Data'!$F122/100000)</f>
        <v>5.72366877785597</v>
      </c>
      <c r="G123" s="24">
        <f>('Monthly Data'!L122/30)/('Monthly Data'!$F122/100000)</f>
        <v>0.633356790992259</v>
      </c>
      <c r="H123" s="24">
        <f>('Monthly Data'!M122/30)/('Monthly Data'!$F122/100000)</f>
        <v>0</v>
      </c>
      <c r="I123" s="24">
        <f>('Monthly Data'!N122/30)/('Monthly Data'!$F122/100000)</f>
        <v>6.357025568848229</v>
      </c>
      <c r="J123" s="24">
        <f>('Monthly Data'!O122/31)/('Monthly Data'!$F122/100000)</f>
        <v>5.970352545912692</v>
      </c>
      <c r="K123" s="24">
        <f>('Monthly Data'!P122/31)/('Monthly Data'!$F122/100000)</f>
        <v>1.3847585752877347</v>
      </c>
      <c r="L123" s="24">
        <f>('Monthly Data'!Q122/31)/('Monthly Data'!$F122/100000)</f>
        <v>0</v>
      </c>
      <c r="M123" s="24">
        <f>('Monthly Data'!R122/31)/('Monthly Data'!$F122/100000)</f>
        <v>7.3551111212004265</v>
      </c>
      <c r="N123" s="24">
        <f>('Monthly Data'!S122/31)/('Monthly Data'!$F122/100000)</f>
        <v>5.039613175637329</v>
      </c>
      <c r="O123" s="24">
        <f>('Monthly Data'!T122/31)/('Monthly Data'!$F122/100000)</f>
        <v>1.816076820049488</v>
      </c>
      <c r="P123" s="24">
        <f>('Monthly Data'!U122/31)/('Monthly Data'!$F122/100000)</f>
        <v>0</v>
      </c>
      <c r="Q123" s="24">
        <f>('Monthly Data'!V122/31)/('Monthly Data'!$F122/100000)</f>
        <v>6.855689995686817</v>
      </c>
      <c r="R123" s="24">
        <f>('Monthly Data'!W122/28)/('Monthly Data'!$F122/100000)</f>
        <v>4.49884387252438</v>
      </c>
      <c r="S123" s="24">
        <f>('Monthly Data'!X122/28)/('Monthly Data'!$F122/100000)</f>
        <v>2.060922891324017</v>
      </c>
      <c r="T123" s="24">
        <f>('Monthly Data'!Y122/28)/('Monthly Data'!$F122/100000)</f>
        <v>0</v>
      </c>
      <c r="U123" s="24">
        <f>('Monthly Data'!Z122/28)/('Monthly Data'!$F122/100000)</f>
        <v>6.559766763848396</v>
      </c>
      <c r="V123" s="24">
        <f>('Monthly Data'!AA122/31)/('Monthly Data'!$F122/100000)</f>
        <v>6.901091916188054</v>
      </c>
      <c r="W123" s="24">
        <f>('Monthly Data'!AB122/31)/('Monthly Data'!$F122/100000)</f>
        <v>1.7706748995482509</v>
      </c>
      <c r="X123" s="24">
        <f>('Monthly Data'!AC122/31)/('Monthly Data'!$F122/100000)</f>
        <v>0.340514403759279</v>
      </c>
      <c r="Y123" s="24">
        <f>('Monthly Data'!AD122/31)/('Monthly Data'!$F122/100000)</f>
        <v>9.012281219495584</v>
      </c>
      <c r="Z123" s="24">
        <f>('Monthly Data'!AE122/30)/('Monthly Data'!$F122/100000)</f>
        <v>6.568144499178982</v>
      </c>
      <c r="AA123" s="24">
        <f>('Monthly Data'!AF122/30)/('Monthly Data'!$F122/100000)</f>
        <v>1.5247478301665491</v>
      </c>
      <c r="AB123" s="24">
        <f>('Monthly Data'!AG122/30)/('Monthly Data'!$F122/100000)</f>
        <v>0.211118930330753</v>
      </c>
      <c r="AC123" s="24">
        <f>('Monthly Data'!AH122/30)/('Monthly Data'!$F122/100000)</f>
        <v>8.304011259676285</v>
      </c>
      <c r="AD123" s="24">
        <f>('Monthly Data'!AI122/31)/('Monthly Data'!$F122/100000)</f>
        <v>5.697941022905269</v>
      </c>
      <c r="AE123" s="24">
        <f>('Monthly Data'!AJ122/31)/('Monthly Data'!$F122/100000)</f>
        <v>1.4074595355383532</v>
      </c>
      <c r="AF123" s="24">
        <f>('Monthly Data'!AK122/31)/('Monthly Data'!$F122/100000)</f>
        <v>0.7037297677691766</v>
      </c>
      <c r="AG123" s="24">
        <f>('Monthly Data'!AL122/31)/('Monthly Data'!$F122/100000)</f>
        <v>7.8091303262128</v>
      </c>
      <c r="AH123" s="24">
        <f>('Monthly Data'!AM122/30)/('Monthly Data'!$F122/100000)</f>
        <v>6.169364297443115</v>
      </c>
      <c r="AI123" s="24">
        <f>('Monthly Data'!AN122/30)/('Monthly Data'!$F122/100000)</f>
        <v>1.900070372976777</v>
      </c>
      <c r="AJ123" s="24">
        <f>('Monthly Data'!AO122/30)/('Monthly Data'!$F122/100000)</f>
        <v>0.727187426694816</v>
      </c>
      <c r="AK123" s="24">
        <f>('Monthly Data'!AP122/30)/('Monthly Data'!$F122/100000)</f>
        <v>8.796622097114708</v>
      </c>
      <c r="AL123" s="24">
        <f>('Monthly Data'!AQ122/31)/('Monthly Data'!$F122/100000)</f>
        <v>7.3324101609498085</v>
      </c>
      <c r="AM123" s="24">
        <f>('Monthly Data'!AR122/31)/('Monthly Data'!$F122/100000)</f>
        <v>4.2677805271162965</v>
      </c>
      <c r="AN123" s="24">
        <f>('Monthly Data'!AS122/31)/('Monthly Data'!$F122/100000)</f>
        <v>1.4074595355383532</v>
      </c>
      <c r="AO123" s="24">
        <f>('Monthly Data'!AT122/31)/('Monthly Data'!$F122/100000)</f>
        <v>13.007650223604458</v>
      </c>
      <c r="AP123" s="24">
        <f>('Monthly Data'!AU122/31)/('Monthly Data'!$F122/100000)</f>
        <v>6.038455426664547</v>
      </c>
      <c r="AQ123" s="24">
        <f>('Monthly Data'!AV122/31)/('Monthly Data'!$F122/100000)</f>
        <v>4.063471884860729</v>
      </c>
      <c r="AR123" s="24">
        <f>('Monthly Data'!AW122/31)/('Monthly Data'!$F122/100000)</f>
        <v>0.1816076820049488</v>
      </c>
      <c r="AS123" s="24">
        <f>('Monthly Data'!AX122/31)/('Monthly Data'!$F122/100000)</f>
        <v>10.283534993530226</v>
      </c>
      <c r="AT123" s="24">
        <f>('Monthly Data'!AY122/30)/('Monthly Data'!$F122/100000)</f>
        <v>7.694112127609665</v>
      </c>
      <c r="AU123" s="24">
        <f>('Monthly Data'!AZ122/30)/('Monthly Data'!$F122/100000)</f>
        <v>2.7445460942997886</v>
      </c>
      <c r="AV123" s="24">
        <f>('Monthly Data'!BA122/30)/('Monthly Data'!$F122/100000)</f>
        <v>0.633356790992259</v>
      </c>
      <c r="AW123" s="24">
        <f>('Monthly Data'!BB122/30)/('Monthly Data'!$F122/100000)</f>
        <v>11.072015012901712</v>
      </c>
      <c r="AX123" s="24">
        <f>('Monthly Data'!BC122/31)/('Monthly Data'!$F122/100000)</f>
        <v>9.148486980999296</v>
      </c>
      <c r="AY123" s="24">
        <f>('Monthly Data'!BD122/31)/('Monthly Data'!$F122/100000)</f>
        <v>2.156591223808767</v>
      </c>
      <c r="AZ123" s="24">
        <f>('Monthly Data'!BE122/31)/('Monthly Data'!$F122/100000)</f>
        <v>0.0681028807518558</v>
      </c>
      <c r="BA123" s="24">
        <f>('Monthly Data'!BF122/31)/('Monthly Data'!$F122/100000)</f>
        <v>11.373181085559919</v>
      </c>
    </row>
    <row r="124" spans="1:53" ht="15">
      <c r="A124" t="str">
        <f>'Monthly Data'!D123</f>
        <v>Staffordshire</v>
      </c>
      <c r="B124" s="24">
        <f>('Monthly Data'!G123/31)/('Monthly Data'!$F123/100000)</f>
        <v>7.71458796247107</v>
      </c>
      <c r="C124" s="24">
        <f>('Monthly Data'!H123/31)/('Monthly Data'!$F123/100000)</f>
        <v>8.379797942468576</v>
      </c>
      <c r="D124" s="24">
        <f>('Monthly Data'!I123/31)/('Monthly Data'!$F123/100000)</f>
        <v>1.302702877495115</v>
      </c>
      <c r="E124" s="24">
        <f>('Monthly Data'!J123/31)/('Monthly Data'!$F123/100000)</f>
        <v>17.39708878243476</v>
      </c>
      <c r="F124" s="24">
        <f>('Monthly Data'!K123/30)/('Monthly Data'!$F123/100000)</f>
        <v>6.167358823810207</v>
      </c>
      <c r="G124" s="24">
        <f>('Monthly Data'!L123/30)/('Monthly Data'!$F123/100000)</f>
        <v>8.267697742135663</v>
      </c>
      <c r="H124" s="24">
        <f>('Monthly Data'!M123/30)/('Monthly Data'!$F123/100000)</f>
        <v>1.2983913313284643</v>
      </c>
      <c r="I124" s="24">
        <f>('Monthly Data'!N123/30)/('Monthly Data'!$F123/100000)</f>
        <v>15.733447897274333</v>
      </c>
      <c r="J124" s="24">
        <f>('Monthly Data'!O123/31)/('Monthly Data'!$F123/100000)</f>
        <v>6.564329038725384</v>
      </c>
      <c r="K124" s="24">
        <f>('Monthly Data'!P123/31)/('Monthly Data'!$F123/100000)</f>
        <v>7.603719632471486</v>
      </c>
      <c r="L124" s="24">
        <f>('Monthly Data'!Q123/31)/('Monthly Data'!$F123/100000)</f>
        <v>0.9839564287463102</v>
      </c>
      <c r="M124" s="24">
        <f>('Monthly Data'!R123/31)/('Monthly Data'!$F123/100000)</f>
        <v>15.152005099943182</v>
      </c>
      <c r="N124" s="24">
        <f>('Monthly Data'!S123/31)/('Monthly Data'!$F123/100000)</f>
        <v>8.407515024968472</v>
      </c>
      <c r="O124" s="24">
        <f>('Monthly Data'!T123/31)/('Monthly Data'!$F123/100000)</f>
        <v>8.68006633621745</v>
      </c>
      <c r="P124" s="24">
        <f>('Monthly Data'!U123/31)/('Monthly Data'!$F123/100000)</f>
        <v>0.9562393462464142</v>
      </c>
      <c r="Q124" s="24">
        <f>('Monthly Data'!V123/31)/('Monthly Data'!$F123/100000)</f>
        <v>18.043820707432335</v>
      </c>
      <c r="R124" s="24">
        <f>('Monthly Data'!W123/28)/('Monthly Data'!$F123/100000)</f>
        <v>8.628096806530145</v>
      </c>
      <c r="S124" s="24">
        <f>('Monthly Data'!X123/28)/('Monthly Data'!$F123/100000)</f>
        <v>10.08060391563184</v>
      </c>
      <c r="T124" s="24">
        <f>('Monthly Data'!Y123/28)/('Monthly Data'!$F123/100000)</f>
        <v>0.7773981710685134</v>
      </c>
      <c r="U124" s="24">
        <f>('Monthly Data'!Z123/28)/('Monthly Data'!$F123/100000)</f>
        <v>19.4860988932305</v>
      </c>
      <c r="V124" s="24">
        <f>('Monthly Data'!AA123/31)/('Monthly Data'!$F123/100000)</f>
        <v>9.354515343714922</v>
      </c>
      <c r="W124" s="24">
        <f>('Monthly Data'!AB123/31)/('Monthly Data'!$F123/100000)</f>
        <v>8.467568703718248</v>
      </c>
      <c r="X124" s="24">
        <f>('Monthly Data'!AC123/31)/('Monthly Data'!$F123/100000)</f>
        <v>0.6652099799975055</v>
      </c>
      <c r="Y124" s="24">
        <f>('Monthly Data'!AD123/31)/('Monthly Data'!$F123/100000)</f>
        <v>18.48729402743067</v>
      </c>
      <c r="Z124" s="24">
        <f>('Monthly Data'!AE123/30)/('Monthly Data'!$F123/100000)</f>
        <v>9.064871831591006</v>
      </c>
      <c r="AA124" s="24">
        <f>('Monthly Data'!AF123/30)/('Monthly Data'!$F123/100000)</f>
        <v>9.723614492338537</v>
      </c>
      <c r="AB124" s="24">
        <f>('Monthly Data'!AG123/30)/('Monthly Data'!$F123/100000)</f>
        <v>0.6253281779559883</v>
      </c>
      <c r="AC124" s="24">
        <f>('Monthly Data'!AH123/30)/('Monthly Data'!$F123/100000)</f>
        <v>19.413814501885533</v>
      </c>
      <c r="AD124" s="24">
        <f>('Monthly Data'!AI123/31)/('Monthly Data'!$F123/100000)</f>
        <v>8.231973502469131</v>
      </c>
      <c r="AE124" s="24">
        <f>('Monthly Data'!AJ123/31)/('Monthly Data'!$F123/100000)</f>
        <v>8.624632171217659</v>
      </c>
      <c r="AF124" s="24">
        <f>('Monthly Data'!AK123/31)/('Monthly Data'!$F123/100000)</f>
        <v>0.5682001912478692</v>
      </c>
      <c r="AG124" s="24">
        <f>('Monthly Data'!AL123/31)/('Monthly Data'!$F123/100000)</f>
        <v>17.424805864934658</v>
      </c>
      <c r="AH124" s="24">
        <f>('Monthly Data'!AM123/30)/('Monthly Data'!$F123/100000)</f>
        <v>7.818988973220679</v>
      </c>
      <c r="AI124" s="24">
        <f>('Monthly Data'!AN123/30)/('Monthly Data'!$F123/100000)</f>
        <v>8.019475869969927</v>
      </c>
      <c r="AJ124" s="24">
        <f>('Monthly Data'!AO123/30)/('Monthly Data'!$F123/100000)</f>
        <v>0.3866533008735501</v>
      </c>
      <c r="AK124" s="24">
        <f>('Monthly Data'!AP123/30)/('Monthly Data'!$F123/100000)</f>
        <v>16.225118144064155</v>
      </c>
      <c r="AL124" s="24">
        <f>('Monthly Data'!AQ123/31)/('Monthly Data'!$F123/100000)</f>
        <v>7.529807412471763</v>
      </c>
      <c r="AM124" s="24">
        <f>('Monthly Data'!AR123/31)/('Monthly Data'!$F123/100000)</f>
        <v>8.35208085996868</v>
      </c>
      <c r="AN124" s="24">
        <f>('Monthly Data'!AS123/31)/('Monthly Data'!$F123/100000)</f>
        <v>0.44809283374831965</v>
      </c>
      <c r="AO124" s="24">
        <f>('Monthly Data'!AT123/31)/('Monthly Data'!$F123/100000)</f>
        <v>16.329981106188765</v>
      </c>
      <c r="AP124" s="24">
        <f>('Monthly Data'!AU123/31)/('Monthly Data'!$F123/100000)</f>
        <v>8.95723716121641</v>
      </c>
      <c r="AQ124" s="24">
        <f>('Monthly Data'!AV123/31)/('Monthly Data'!$F123/100000)</f>
        <v>8.495285786218142</v>
      </c>
      <c r="AR124" s="24">
        <f>('Monthly Data'!AW123/31)/('Monthly Data'!$F123/100000)</f>
        <v>0.4665708887482504</v>
      </c>
      <c r="AS124" s="24">
        <f>('Monthly Data'!AX123/31)/('Monthly Data'!$F123/100000)</f>
        <v>17.919093836182803</v>
      </c>
      <c r="AT124" s="24">
        <f>('Monthly Data'!AY123/30)/('Monthly Data'!$F123/100000)</f>
        <v>8.468184638884912</v>
      </c>
      <c r="AU124" s="24">
        <f>('Monthly Data'!AZ123/30)/('Monthly Data'!$F123/100000)</f>
        <v>8.305885722468853</v>
      </c>
      <c r="AV124" s="24">
        <f>('Monthly Data'!BA123/30)/('Monthly Data'!$F123/100000)</f>
        <v>0.673063153372476</v>
      </c>
      <c r="AW124" s="24">
        <f>('Monthly Data'!BB123/30)/('Monthly Data'!$F123/100000)</f>
        <v>17.44713351472624</v>
      </c>
      <c r="AX124" s="24">
        <f>('Monthly Data'!BC123/31)/('Monthly Data'!$F123/100000)</f>
        <v>8.81865174871693</v>
      </c>
      <c r="AY124" s="24">
        <f>('Monthly Data'!BD123/31)/('Monthly Data'!$F123/100000)</f>
        <v>7.31730977997256</v>
      </c>
      <c r="AZ124" s="24">
        <f>('Monthly Data'!BE123/31)/('Monthly Data'!$F123/100000)</f>
        <v>0.8684685849967433</v>
      </c>
      <c r="BA124" s="24">
        <f>('Monthly Data'!BF123/31)/('Monthly Data'!$F123/100000)</f>
        <v>17.004430113686233</v>
      </c>
    </row>
    <row r="125" spans="1:53" ht="15">
      <c r="A125" t="str">
        <f>'Monthly Data'!D124</f>
        <v>Stockport</v>
      </c>
      <c r="B125" s="24">
        <f>('Monthly Data'!G124/31)/('Monthly Data'!$F124/100000)</f>
        <v>12.453705012580928</v>
      </c>
      <c r="C125" s="24">
        <f>('Monthly Data'!H124/31)/('Monthly Data'!$F124/100000)</f>
        <v>13.542167312204914</v>
      </c>
      <c r="D125" s="24">
        <f>('Monthly Data'!I124/31)/('Monthly Data'!$F124/100000)</f>
        <v>4.891012411297391</v>
      </c>
      <c r="E125" s="24">
        <f>('Monthly Data'!J124/31)/('Monthly Data'!$F124/100000)</f>
        <v>30.886884736083232</v>
      </c>
      <c r="F125" s="24">
        <f>('Monthly Data'!K124/30)/('Monthly Data'!$F124/100000)</f>
        <v>10.195734735612035</v>
      </c>
      <c r="G125" s="24">
        <f>('Monthly Data'!L124/30)/('Monthly Data'!$F124/100000)</f>
        <v>14.212678936605315</v>
      </c>
      <c r="H125" s="24">
        <f>('Monthly Data'!M124/30)/('Monthly Data'!$F124/100000)</f>
        <v>4.820333041191937</v>
      </c>
      <c r="I125" s="24">
        <f>('Monthly Data'!N124/30)/('Monthly Data'!$F124/100000)</f>
        <v>29.22874671340929</v>
      </c>
      <c r="J125" s="24">
        <f>('Monthly Data'!O124/31)/('Monthly Data'!$F124/100000)</f>
        <v>8.495660286675525</v>
      </c>
      <c r="K125" s="24">
        <f>('Monthly Data'!P124/31)/('Monthly Data'!$F124/100000)</f>
        <v>14.05105877696418</v>
      </c>
      <c r="L125" s="24">
        <f>('Monthly Data'!Q124/31)/('Monthly Data'!$F124/100000)</f>
        <v>4.085267592095219</v>
      </c>
      <c r="M125" s="24">
        <f>('Monthly Data'!R124/31)/('Monthly Data'!$F124/100000)</f>
        <v>26.631986655734924</v>
      </c>
      <c r="N125" s="24">
        <f>('Monthly Data'!S124/31)/('Monthly Data'!$F124/100000)</f>
        <v>10.912894744282038</v>
      </c>
      <c r="O125" s="24">
        <f>('Monthly Data'!T124/31)/('Monthly Data'!$F124/100000)</f>
        <v>12.863645359192558</v>
      </c>
      <c r="P125" s="24">
        <f>('Monthly Data'!U124/31)/('Monthly Data'!$F124/100000)</f>
        <v>3.9015012298210396</v>
      </c>
      <c r="Q125" s="24">
        <f>('Monthly Data'!V124/31)/('Monthly Data'!$F124/100000)</f>
        <v>27.67804133329564</v>
      </c>
      <c r="R125" s="24">
        <f>('Monthly Data'!W124/28)/('Monthly Data'!$F124/100000)</f>
        <v>8.482534117941656</v>
      </c>
      <c r="S125" s="24">
        <f>('Monthly Data'!X124/28)/('Monthly Data'!$F124/100000)</f>
        <v>16.65205959684487</v>
      </c>
      <c r="T125" s="24">
        <f>('Monthly Data'!Y124/28)/('Monthly Data'!$F124/100000)</f>
        <v>1.9093526981344684</v>
      </c>
      <c r="U125" s="24">
        <f>('Monthly Data'!Z124/28)/('Monthly Data'!$F124/100000)</f>
        <v>27.043946412920995</v>
      </c>
      <c r="V125" s="24">
        <f>('Monthly Data'!AA124/31)/('Monthly Data'!$F124/100000)</f>
        <v>3.0533487885555965</v>
      </c>
      <c r="W125" s="24">
        <f>('Monthly Data'!AB124/31)/('Monthly Data'!$F124/100000)</f>
        <v>8.198806932232621</v>
      </c>
      <c r="X125" s="24">
        <f>('Monthly Data'!AC124/31)/('Monthly Data'!$F124/100000)</f>
        <v>0.9046959373498064</v>
      </c>
      <c r="Y125" s="24">
        <f>('Monthly Data'!AD124/31)/('Monthly Data'!$F124/100000)</f>
        <v>12.156851658138022</v>
      </c>
      <c r="Z125" s="24">
        <f>('Monthly Data'!AE124/30)/('Monthly Data'!$F124/100000)</f>
        <v>3.111305872042068</v>
      </c>
      <c r="AA125" s="24">
        <f>('Monthly Data'!AF124/30)/('Monthly Data'!$F124/100000)</f>
        <v>8.76424189307625</v>
      </c>
      <c r="AB125" s="24">
        <f>('Monthly Data'!AG124/30)/('Monthly Data'!$F124/100000)</f>
        <v>0.6719252118025124</v>
      </c>
      <c r="AC125" s="24">
        <f>('Monthly Data'!AH124/30)/('Monthly Data'!$F124/100000)</f>
        <v>12.54747297692083</v>
      </c>
      <c r="AD125" s="24">
        <f>('Monthly Data'!AI124/31)/('Monthly Data'!$F124/100000)</f>
        <v>3.7601424896101325</v>
      </c>
      <c r="AE125" s="24">
        <f>('Monthly Data'!AJ124/31)/('Monthly Data'!$F124/100000)</f>
        <v>9.711345452489327</v>
      </c>
      <c r="AF125" s="24">
        <f>('Monthly Data'!AK124/31)/('Monthly Data'!$F124/100000)</f>
        <v>0.6926578270334455</v>
      </c>
      <c r="AG125" s="24">
        <f>('Monthly Data'!AL124/31)/('Monthly Data'!$F124/100000)</f>
        <v>14.164145769132904</v>
      </c>
      <c r="AH125" s="24">
        <f>('Monthly Data'!AM124/30)/('Monthly Data'!$F124/100000)</f>
        <v>5.141688577271399</v>
      </c>
      <c r="AI125" s="24">
        <f>('Monthly Data'!AN124/30)/('Monthly Data'!$F124/100000)</f>
        <v>11.203622553315805</v>
      </c>
      <c r="AJ125" s="24">
        <f>('Monthly Data'!AO124/30)/('Monthly Data'!$F124/100000)</f>
        <v>0.3359626059012562</v>
      </c>
      <c r="AK125" s="24">
        <f>('Monthly Data'!AP124/30)/('Monthly Data'!$F124/100000)</f>
        <v>16.68127373648846</v>
      </c>
      <c r="AL125" s="24">
        <f>('Monthly Data'!AQ124/31)/('Monthly Data'!$F124/100000)</f>
        <v>4.636566678917757</v>
      </c>
      <c r="AM125" s="24">
        <f>('Monthly Data'!AR124/31)/('Monthly Data'!$F124/100000)</f>
        <v>10.050606428995504</v>
      </c>
      <c r="AN125" s="24">
        <f>('Monthly Data'!AS124/31)/('Monthly Data'!$F124/100000)</f>
        <v>0.5512990868225383</v>
      </c>
      <c r="AO125" s="24">
        <f>('Monthly Data'!AT124/31)/('Monthly Data'!$F124/100000)</f>
        <v>15.2384721947358</v>
      </c>
      <c r="AP125" s="24">
        <f>('Monthly Data'!AU124/31)/('Monthly Data'!$F124/100000)</f>
        <v>6.912442396313364</v>
      </c>
      <c r="AQ125" s="24">
        <f>('Monthly Data'!AV124/31)/('Monthly Data'!$F124/100000)</f>
        <v>10.941166492324221</v>
      </c>
      <c r="AR125" s="24">
        <f>('Monthly Data'!AW124/31)/('Monthly Data'!$F124/100000)</f>
        <v>0.8764241893076249</v>
      </c>
      <c r="AS125" s="24">
        <f>('Monthly Data'!AX124/31)/('Monthly Data'!$F124/100000)</f>
        <v>18.730033077945208</v>
      </c>
      <c r="AT125" s="24">
        <f>('Monthly Data'!AY124/30)/('Monthly Data'!$F124/100000)</f>
        <v>6.909144025708443</v>
      </c>
      <c r="AU125" s="24">
        <f>('Monthly Data'!AZ124/30)/('Monthly Data'!$F124/100000)</f>
        <v>8.793456032719837</v>
      </c>
      <c r="AV125" s="24">
        <f>('Monthly Data'!BA124/30)/('Monthly Data'!$F124/100000)</f>
        <v>0.7157464212678937</v>
      </c>
      <c r="AW125" s="24">
        <f>('Monthly Data'!BB124/30)/('Monthly Data'!$F124/100000)</f>
        <v>16.418346479696172</v>
      </c>
      <c r="AX125" s="24">
        <f>('Monthly Data'!BC124/31)/('Monthly Data'!$F124/100000)</f>
        <v>4.452800316643579</v>
      </c>
      <c r="AY125" s="24">
        <f>('Monthly Data'!BD124/31)/('Monthly Data'!$F124/100000)</f>
        <v>8.495660286675525</v>
      </c>
      <c r="AZ125" s="24">
        <f>('Monthly Data'!BE124/31)/('Monthly Data'!$F124/100000)</f>
        <v>0.46648384269599386</v>
      </c>
      <c r="BA125" s="24">
        <f>('Monthly Data'!BF124/31)/('Monthly Data'!$F124/100000)</f>
        <v>13.414944446015097</v>
      </c>
    </row>
    <row r="126" spans="1:53" ht="15">
      <c r="A126" t="str">
        <f>'Monthly Data'!D125</f>
        <v>Stockton On Tees UA</v>
      </c>
      <c r="B126" s="24">
        <f>('Monthly Data'!G125/31)/('Monthly Data'!$F125/100000)</f>
        <v>3.3166444852863513</v>
      </c>
      <c r="C126" s="24">
        <f>('Monthly Data'!H125/31)/('Monthly Data'!$F125/100000)</f>
        <v>5.872784502608953</v>
      </c>
      <c r="D126" s="24">
        <f>('Monthly Data'!I125/31)/('Monthly Data'!$F125/100000)</f>
        <v>1.3520079430466654</v>
      </c>
      <c r="E126" s="24">
        <f>('Monthly Data'!J125/31)/('Monthly Data'!$F125/100000)</f>
        <v>10.54143693094197</v>
      </c>
      <c r="F126" s="24">
        <f>('Monthly Data'!K125/30)/('Monthly Data'!$F125/100000)</f>
        <v>4.977079240340537</v>
      </c>
      <c r="G126" s="24">
        <f>('Monthly Data'!L125/30)/('Monthly Data'!$F125/100000)</f>
        <v>6.7889107181838035</v>
      </c>
      <c r="H126" s="24">
        <f>('Monthly Data'!M125/30)/('Monthly Data'!$F125/100000)</f>
        <v>0.3710980135341629</v>
      </c>
      <c r="I126" s="24">
        <f>('Monthly Data'!N125/30)/('Monthly Data'!$F125/100000)</f>
        <v>12.137087972058504</v>
      </c>
      <c r="J126" s="24">
        <f>('Monthly Data'!O125/31)/('Monthly Data'!$F125/100000)</f>
        <v>4.1827745738006215</v>
      </c>
      <c r="K126" s="24">
        <f>('Monthly Data'!P125/31)/('Monthly Data'!$F125/100000)</f>
        <v>3.0842681200752056</v>
      </c>
      <c r="L126" s="24">
        <f>('Monthly Data'!Q125/31)/('Monthly Data'!$F125/100000)</f>
        <v>0</v>
      </c>
      <c r="M126" s="24">
        <f>('Monthly Data'!R125/31)/('Monthly Data'!$F125/100000)</f>
        <v>7.267042693875827</v>
      </c>
      <c r="N126" s="24">
        <f>('Monthly Data'!S125/31)/('Monthly Data'!$F125/100000)</f>
        <v>6.654414094682807</v>
      </c>
      <c r="O126" s="24">
        <f>('Monthly Data'!T125/31)/('Monthly Data'!$F125/100000)</f>
        <v>0.6126285991930203</v>
      </c>
      <c r="P126" s="24">
        <f>('Monthly Data'!U125/31)/('Monthly Data'!$F125/100000)</f>
        <v>0</v>
      </c>
      <c r="Q126" s="24">
        <f>('Monthly Data'!V125/31)/('Monthly Data'!$F125/100000)</f>
        <v>7.267042693875827</v>
      </c>
      <c r="R126" s="24">
        <f>('Monthly Data'!W125/28)/('Monthly Data'!$F125/100000)</f>
        <v>4.490597810833568</v>
      </c>
      <c r="S126" s="24">
        <f>('Monthly Data'!X125/28)/('Monthly Data'!$F125/100000)</f>
        <v>0.561324726354196</v>
      </c>
      <c r="T126" s="24">
        <f>('Monthly Data'!Y125/28)/('Monthly Data'!$F125/100000)</f>
        <v>0</v>
      </c>
      <c r="U126" s="24">
        <f>('Monthly Data'!Z125/28)/('Monthly Data'!$F125/100000)</f>
        <v>5.051922537187764</v>
      </c>
      <c r="V126" s="24">
        <f>('Monthly Data'!AA125/31)/('Monthly Data'!$F125/100000)</f>
        <v>6.886790459893952</v>
      </c>
      <c r="W126" s="24">
        <f>('Monthly Data'!AB125/31)/('Monthly Data'!$F125/100000)</f>
        <v>0.8027547161839577</v>
      </c>
      <c r="X126" s="24">
        <f>('Monthly Data'!AC125/31)/('Monthly Data'!$F125/100000)</f>
        <v>0</v>
      </c>
      <c r="Y126" s="24">
        <f>('Monthly Data'!AD125/31)/('Monthly Data'!$F125/100000)</f>
        <v>7.68954517607791</v>
      </c>
      <c r="Z126" s="24">
        <f>('Monthly Data'!AE125/30)/('Monthly Data'!$F125/100000)</f>
        <v>8.076839118096487</v>
      </c>
      <c r="AA126" s="24">
        <f>('Monthly Data'!AF125/30)/('Monthly Data'!$F125/100000)</f>
        <v>1.1132940406024885</v>
      </c>
      <c r="AB126" s="24">
        <f>('Monthly Data'!AG125/30)/('Monthly Data'!$F125/100000)</f>
        <v>0.08731717965509714</v>
      </c>
      <c r="AC126" s="24">
        <f>('Monthly Data'!AH125/30)/('Monthly Data'!$F125/100000)</f>
        <v>9.277450338354072</v>
      </c>
      <c r="AD126" s="24">
        <f>('Monthly Data'!AI125/31)/('Monthly Data'!$F125/100000)</f>
        <v>8.069797410059785</v>
      </c>
      <c r="AE126" s="24">
        <f>('Monthly Data'!AJ125/31)/('Monthly Data'!$F125/100000)</f>
        <v>1.0562562055052074</v>
      </c>
      <c r="AF126" s="24">
        <f>('Monthly Data'!AK125/31)/('Monthly Data'!$F125/100000)</f>
        <v>0</v>
      </c>
      <c r="AG126" s="24">
        <f>('Monthly Data'!AL125/31)/('Monthly Data'!$F125/100000)</f>
        <v>9.126053615564992</v>
      </c>
      <c r="AH126" s="24">
        <f>('Monthly Data'!AM125/30)/('Monthly Data'!$F125/100000)</f>
        <v>6.221349050425672</v>
      </c>
      <c r="AI126" s="24">
        <f>('Monthly Data'!AN125/30)/('Monthly Data'!$F125/100000)</f>
        <v>0.6767081423270029</v>
      </c>
      <c r="AJ126" s="24">
        <f>('Monthly Data'!AO125/30)/('Monthly Data'!$F125/100000)</f>
        <v>0</v>
      </c>
      <c r="AK126" s="24">
        <f>('Monthly Data'!AP125/30)/('Monthly Data'!$F125/100000)</f>
        <v>6.898057192752675</v>
      </c>
      <c r="AL126" s="24">
        <f>('Monthly Data'!AQ125/31)/('Monthly Data'!$F125/100000)</f>
        <v>5.154530282865412</v>
      </c>
      <c r="AM126" s="24">
        <f>('Monthly Data'!AR125/31)/('Monthly Data'!$F125/100000)</f>
        <v>0.33800198576166635</v>
      </c>
      <c r="AN126" s="24">
        <f>('Monthly Data'!AS125/31)/('Monthly Data'!$F125/100000)</f>
        <v>0.021125124110104147</v>
      </c>
      <c r="AO126" s="24">
        <f>('Monthly Data'!AT125/31)/('Monthly Data'!$F125/100000)</f>
        <v>5.513657392737183</v>
      </c>
      <c r="AP126" s="24">
        <f>('Monthly Data'!AU125/31)/('Monthly Data'!$F125/100000)</f>
        <v>5.027779538204787</v>
      </c>
      <c r="AQ126" s="24">
        <f>('Monthly Data'!AV125/31)/('Monthly Data'!$F125/100000)</f>
        <v>0.7393793438536452</v>
      </c>
      <c r="AR126" s="24">
        <f>('Monthly Data'!AW125/31)/('Monthly Data'!$F125/100000)</f>
        <v>0</v>
      </c>
      <c r="AS126" s="24">
        <f>('Monthly Data'!AX125/31)/('Monthly Data'!$F125/100000)</f>
        <v>5.767158882058433</v>
      </c>
      <c r="AT126" s="24">
        <f>('Monthly Data'!AY125/30)/('Monthly Data'!$F125/100000)</f>
        <v>6.461471294477189</v>
      </c>
      <c r="AU126" s="24">
        <f>('Monthly Data'!AZ125/30)/('Monthly Data'!$F125/100000)</f>
        <v>0.7640253219821</v>
      </c>
      <c r="AV126" s="24">
        <f>('Monthly Data'!BA125/30)/('Monthly Data'!$F125/100000)</f>
        <v>0</v>
      </c>
      <c r="AW126" s="24">
        <f>('Monthly Data'!BB125/30)/('Monthly Data'!$F125/100000)</f>
        <v>7.225496616459289</v>
      </c>
      <c r="AX126" s="24">
        <f>('Monthly Data'!BC125/31)/('Monthly Data'!$F125/100000)</f>
        <v>6.295286984811036</v>
      </c>
      <c r="AY126" s="24">
        <f>('Monthly Data'!BD125/31)/('Monthly Data'!$F125/100000)</f>
        <v>0.33800198576166635</v>
      </c>
      <c r="AZ126" s="24">
        <f>('Monthly Data'!BE125/31)/('Monthly Data'!$F125/100000)</f>
        <v>0</v>
      </c>
      <c r="BA126" s="24">
        <f>('Monthly Data'!BF125/31)/('Monthly Data'!$F125/100000)</f>
        <v>6.6332889705727025</v>
      </c>
    </row>
    <row r="127" spans="1:53" ht="15">
      <c r="A127" t="str">
        <f>'Monthly Data'!D126</f>
        <v>Stoke-On-Trent UA</v>
      </c>
      <c r="B127" s="24">
        <f>('Monthly Data'!G126/31)/('Monthly Data'!$F126/100000)</f>
        <v>17.171468439628992</v>
      </c>
      <c r="C127" s="24">
        <f>('Monthly Data'!H126/31)/('Monthly Data'!$F126/100000)</f>
        <v>10.949683985881967</v>
      </c>
      <c r="D127" s="24">
        <f>('Monthly Data'!I126/31)/('Monthly Data'!$F126/100000)</f>
        <v>8.323073134695887</v>
      </c>
      <c r="E127" s="24">
        <f>('Monthly Data'!J126/31)/('Monthly Data'!$F126/100000)</f>
        <v>36.444225560206846</v>
      </c>
      <c r="F127" s="24">
        <f>('Monthly Data'!K126/30)/('Monthly Data'!$F126/100000)</f>
        <v>14.758269720101781</v>
      </c>
      <c r="G127" s="24">
        <f>('Monthly Data'!L126/30)/('Monthly Data'!$F126/100000)</f>
        <v>8.804071246819339</v>
      </c>
      <c r="H127" s="24">
        <f>('Monthly Data'!M126/30)/('Monthly Data'!$F126/100000)</f>
        <v>6.938083121289227</v>
      </c>
      <c r="I127" s="24">
        <f>('Monthly Data'!N126/30)/('Monthly Data'!$F126/100000)</f>
        <v>30.500424088210345</v>
      </c>
      <c r="J127" s="24">
        <f>('Monthly Data'!O126/31)/('Monthly Data'!$F126/100000)</f>
        <v>14.971681851760648</v>
      </c>
      <c r="K127" s="24">
        <f>('Monthly Data'!P126/31)/('Monthly Data'!$F126/100000)</f>
        <v>3.742920462940162</v>
      </c>
      <c r="L127" s="24">
        <f>('Monthly Data'!Q126/31)/('Monthly Data'!$F126/100000)</f>
        <v>3.6936715094804233</v>
      </c>
      <c r="M127" s="24">
        <f>('Monthly Data'!R126/31)/('Monthly Data'!$F126/100000)</f>
        <v>22.408273824181236</v>
      </c>
      <c r="N127" s="24">
        <f>('Monthly Data'!S126/31)/('Monthly Data'!$F126/100000)</f>
        <v>19.09217762455881</v>
      </c>
      <c r="O127" s="24">
        <f>('Monthly Data'!T126/31)/('Monthly Data'!$F126/100000)</f>
        <v>4.842813756874333</v>
      </c>
      <c r="P127" s="24">
        <f>('Monthly Data'!U126/31)/('Monthly Data'!$F126/100000)</f>
        <v>0.7879832553558236</v>
      </c>
      <c r="Q127" s="24">
        <f>('Monthly Data'!V126/31)/('Monthly Data'!$F126/100000)</f>
        <v>24.722974636788965</v>
      </c>
      <c r="R127" s="24">
        <f>('Monthly Data'!W126/28)/('Monthly Data'!$F126/100000)</f>
        <v>32.02471828426027</v>
      </c>
      <c r="S127" s="24">
        <f>('Monthly Data'!X126/28)/('Monthly Data'!$F126/100000)</f>
        <v>7.288258814976372</v>
      </c>
      <c r="T127" s="24">
        <f>('Monthly Data'!Y126/28)/('Monthly Data'!$F126/100000)</f>
        <v>1.490367139222101</v>
      </c>
      <c r="U127" s="24">
        <f>('Monthly Data'!Z126/28)/('Monthly Data'!$F126/100000)</f>
        <v>40.80334423845874</v>
      </c>
      <c r="V127" s="24">
        <f>('Monthly Data'!AA126/31)/('Monthly Data'!$F126/100000)</f>
        <v>24.394648280390708</v>
      </c>
      <c r="W127" s="24">
        <f>('Monthly Data'!AB126/31)/('Monthly Data'!$F126/100000)</f>
        <v>5.515882787490765</v>
      </c>
      <c r="X127" s="24">
        <f>('Monthly Data'!AC126/31)/('Monthly Data'!$F126/100000)</f>
        <v>1.4774686037921694</v>
      </c>
      <c r="Y127" s="24">
        <f>('Monthly Data'!AD126/31)/('Monthly Data'!$F126/100000)</f>
        <v>31.387999671673644</v>
      </c>
      <c r="Z127" s="24">
        <f>('Monthly Data'!AE126/30)/('Monthly Data'!$F126/100000)</f>
        <v>22.15436810856658</v>
      </c>
      <c r="AA127" s="24">
        <f>('Monthly Data'!AF126/30)/('Monthly Data'!$F126/100000)</f>
        <v>3.138252756573367</v>
      </c>
      <c r="AB127" s="24">
        <f>('Monthly Data'!AG126/30)/('Monthly Data'!$F126/100000)</f>
        <v>0.40712468193384227</v>
      </c>
      <c r="AC127" s="24">
        <f>('Monthly Data'!AH126/30)/('Monthly Data'!$F126/100000)</f>
        <v>25.69974554707379</v>
      </c>
      <c r="AD127" s="24">
        <f>('Monthly Data'!AI126/31)/('Monthly Data'!$F126/100000)</f>
        <v>22.851514405318888</v>
      </c>
      <c r="AE127" s="24">
        <f>('Monthly Data'!AJ126/31)/('Monthly Data'!$F126/100000)</f>
        <v>4.77714848559468</v>
      </c>
      <c r="AF127" s="24">
        <f>('Monthly Data'!AK126/31)/('Monthly Data'!$F126/100000)</f>
        <v>1.2968891077731264</v>
      </c>
      <c r="AG127" s="24">
        <f>('Monthly Data'!AL126/31)/('Monthly Data'!$F126/100000)</f>
        <v>28.925551998686693</v>
      </c>
      <c r="AH127" s="24">
        <f>('Monthly Data'!AM126/30)/('Monthly Data'!$F126/100000)</f>
        <v>22.765055131467346</v>
      </c>
      <c r="AI127" s="24">
        <f>('Monthly Data'!AN126/30)/('Monthly Data'!$F126/100000)</f>
        <v>8.278201865988125</v>
      </c>
      <c r="AJ127" s="24">
        <f>('Monthly Data'!AO126/30)/('Monthly Data'!$F126/100000)</f>
        <v>2.0016963528413907</v>
      </c>
      <c r="AK127" s="24">
        <f>('Monthly Data'!AP126/30)/('Monthly Data'!$F126/100000)</f>
        <v>33.044953350296865</v>
      </c>
      <c r="AL127" s="24">
        <f>('Monthly Data'!AQ126/31)/('Monthly Data'!$F126/100000)</f>
        <v>28.334564557169827</v>
      </c>
      <c r="AM127" s="24">
        <f>('Monthly Data'!AR126/31)/('Monthly Data'!$F126/100000)</f>
        <v>7.535089879340064</v>
      </c>
      <c r="AN127" s="24">
        <f>('Monthly Data'!AS126/31)/('Monthly Data'!$F126/100000)</f>
        <v>1.4774686037921694</v>
      </c>
      <c r="AO127" s="24">
        <f>('Monthly Data'!AT126/31)/('Monthly Data'!$F126/100000)</f>
        <v>37.34712304030206</v>
      </c>
      <c r="AP127" s="24">
        <f>('Monthly Data'!AU126/31)/('Monthly Data'!$F126/100000)</f>
        <v>25.084133628827054</v>
      </c>
      <c r="AQ127" s="24">
        <f>('Monthly Data'!AV126/31)/('Monthly Data'!$F126/100000)</f>
        <v>4.711483214315029</v>
      </c>
      <c r="AR127" s="24">
        <f>('Monthly Data'!AW126/31)/('Monthly Data'!$F126/100000)</f>
        <v>1.1327259295739964</v>
      </c>
      <c r="AS127" s="24">
        <f>('Monthly Data'!AX126/31)/('Monthly Data'!$F126/100000)</f>
        <v>30.92834277271608</v>
      </c>
      <c r="AT127" s="24">
        <f>('Monthly Data'!AY126/30)/('Monthly Data'!$F126/100000)</f>
        <v>19.270568278201864</v>
      </c>
      <c r="AU127" s="24">
        <f>('Monthly Data'!AZ126/30)/('Monthly Data'!$F126/100000)</f>
        <v>1.86598812553011</v>
      </c>
      <c r="AV127" s="24">
        <f>('Monthly Data'!BA126/30)/('Monthly Data'!$F126/100000)</f>
        <v>1.102629346904156</v>
      </c>
      <c r="AW127" s="24">
        <f>('Monthly Data'!BB126/30)/('Monthly Data'!$F126/100000)</f>
        <v>22.239185750636132</v>
      </c>
      <c r="AX127" s="24">
        <f>('Monthly Data'!BC126/31)/('Monthly Data'!$F126/100000)</f>
        <v>21.83370270048428</v>
      </c>
      <c r="AY127" s="24">
        <f>('Monthly Data'!BD126/31)/('Monthly Data'!$F126/100000)</f>
        <v>5.138307477632767</v>
      </c>
      <c r="AZ127" s="24">
        <f>('Monthly Data'!BE126/31)/('Monthly Data'!$F126/100000)</f>
        <v>0.1969958138389559</v>
      </c>
      <c r="BA127" s="24">
        <f>('Monthly Data'!BF126/31)/('Monthly Data'!$F126/100000)</f>
        <v>27.169005991956006</v>
      </c>
    </row>
    <row r="128" spans="1:53" ht="15">
      <c r="A128" t="str">
        <f>'Monthly Data'!D127</f>
        <v>Suffolk</v>
      </c>
      <c r="B128" s="24">
        <f>('Monthly Data'!G127/31)/('Monthly Data'!$F127/100000)</f>
        <v>10.192482364394841</v>
      </c>
      <c r="C128" s="24">
        <f>('Monthly Data'!H127/31)/('Monthly Data'!$F127/100000)</f>
        <v>9.512620947346093</v>
      </c>
      <c r="D128" s="24">
        <f>('Monthly Data'!I127/31)/('Monthly Data'!$F127/100000)</f>
        <v>0.41879463290202923</v>
      </c>
      <c r="E128" s="24">
        <f>('Monthly Data'!J127/31)/('Monthly Data'!$F127/100000)</f>
        <v>20.123897944642966</v>
      </c>
      <c r="F128" s="24">
        <f>('Monthly Data'!K127/30)/('Monthly Data'!$F127/100000)</f>
        <v>9.368852919687518</v>
      </c>
      <c r="G128" s="24">
        <f>('Monthly Data'!L127/30)/('Monthly Data'!$F127/100000)</f>
        <v>10.82448153768336</v>
      </c>
      <c r="H128" s="24">
        <f>('Monthly Data'!M127/30)/('Monthly Data'!$F127/100000)</f>
        <v>0.28662957342775247</v>
      </c>
      <c r="I128" s="24">
        <f>('Monthly Data'!N127/30)/('Monthly Data'!$F127/100000)</f>
        <v>20.47996403079863</v>
      </c>
      <c r="J128" s="24">
        <f>('Monthly Data'!O127/31)/('Monthly Data'!$F127/100000)</f>
        <v>8.549937180805065</v>
      </c>
      <c r="K128" s="24">
        <f>('Monthly Data'!P127/31)/('Monthly Data'!$F127/100000)</f>
        <v>10.959366042825831</v>
      </c>
      <c r="L128" s="24">
        <f>('Monthly Data'!Q127/31)/('Monthly Data'!$F127/100000)</f>
        <v>0.48950022027509915</v>
      </c>
      <c r="M128" s="24">
        <f>('Monthly Data'!R127/31)/('Monthly Data'!$F127/100000)</f>
        <v>19.998803443905995</v>
      </c>
      <c r="N128" s="24">
        <f>('Monthly Data'!S127/31)/('Monthly Data'!$F127/100000)</f>
        <v>7.826564633065196</v>
      </c>
      <c r="O128" s="24">
        <f>('Monthly Data'!T127/31)/('Monthly Data'!$F127/100000)</f>
        <v>10.80707708540691</v>
      </c>
      <c r="P128" s="24">
        <f>('Monthly Data'!U127/31)/('Monthly Data'!$F127/100000)</f>
        <v>0.6417891776940189</v>
      </c>
      <c r="Q128" s="24">
        <f>('Monthly Data'!V127/31)/('Monthly Data'!$F127/100000)</f>
        <v>19.275430896166124</v>
      </c>
      <c r="R128" s="24">
        <f>('Monthly Data'!W127/28)/('Monthly Data'!$F127/100000)</f>
        <v>7.864248380181613</v>
      </c>
      <c r="S128" s="24">
        <f>('Monthly Data'!X127/28)/('Monthly Data'!$F127/100000)</f>
        <v>8.550714165281692</v>
      </c>
      <c r="T128" s="24">
        <f>('Monthly Data'!Y127/28)/('Monthly Data'!$F127/100000)</f>
        <v>0.5058168942842691</v>
      </c>
      <c r="U128" s="24">
        <f>('Monthly Data'!Z127/28)/('Monthly Data'!$F127/100000)</f>
        <v>16.920779439747573</v>
      </c>
      <c r="V128" s="24">
        <f>('Monthly Data'!AA127/31)/('Monthly Data'!$F127/100000)</f>
        <v>6.722469691778027</v>
      </c>
      <c r="W128" s="24">
        <f>('Monthly Data'!AB127/31)/('Monthly Data'!$F127/100000)</f>
        <v>7.271797716753418</v>
      </c>
      <c r="X128" s="24">
        <f>('Monthly Data'!AC127/31)/('Monthly Data'!$F127/100000)</f>
        <v>0.3589668282017393</v>
      </c>
      <c r="Y128" s="24">
        <f>('Monthly Data'!AD127/31)/('Monthly Data'!$F127/100000)</f>
        <v>14.353234236733183</v>
      </c>
      <c r="Z128" s="24">
        <f>('Monthly Data'!AE127/30)/('Monthly Data'!$F127/100000)</f>
        <v>8.093070308548306</v>
      </c>
      <c r="AA128" s="24">
        <f>('Monthly Data'!AF127/30)/('Monthly Data'!$F127/100000)</f>
        <v>6.322711178553364</v>
      </c>
      <c r="AB128" s="24">
        <f>('Monthly Data'!AG127/30)/('Monthly Data'!$F127/100000)</f>
        <v>1.3151239251390996</v>
      </c>
      <c r="AC128" s="24">
        <f>('Monthly Data'!AH127/30)/('Monthly Data'!$F127/100000)</f>
        <v>15.730905412240768</v>
      </c>
      <c r="AD128" s="24">
        <f>('Monthly Data'!AI127/31)/('Monthly Data'!$F127/100000)</f>
        <v>7.4404033481815075</v>
      </c>
      <c r="AE128" s="24">
        <f>('Monthly Data'!AJ127/31)/('Monthly Data'!$F127/100000)</f>
        <v>4.933074442105721</v>
      </c>
      <c r="AF128" s="24">
        <f>('Monthly Data'!AK127/31)/('Monthly Data'!$F127/100000)</f>
        <v>2.0287064684734664</v>
      </c>
      <c r="AG128" s="24">
        <f>('Monthly Data'!AL127/31)/('Monthly Data'!$F127/100000)</f>
        <v>14.402184258760695</v>
      </c>
      <c r="AH128" s="24">
        <f>('Monthly Data'!AM127/30)/('Monthly Data'!$F127/100000)</f>
        <v>7.885123363120328</v>
      </c>
      <c r="AI128" s="24">
        <f>('Monthly Data'!AN127/30)/('Monthly Data'!$F127/100000)</f>
        <v>5.294216826842017</v>
      </c>
      <c r="AJ128" s="24">
        <f>('Monthly Data'!AO127/30)/('Monthly Data'!$F127/100000)</f>
        <v>2.7145506659922445</v>
      </c>
      <c r="AK128" s="24">
        <f>('Monthly Data'!AP127/30)/('Monthly Data'!$F127/100000)</f>
        <v>15.893890855954588</v>
      </c>
      <c r="AL128" s="24">
        <f>('Monthly Data'!AQ127/31)/('Monthly Data'!$F127/100000)</f>
        <v>5.879441534637579</v>
      </c>
      <c r="AM128" s="24">
        <f>('Monthly Data'!AR127/31)/('Monthly Data'!$F127/100000)</f>
        <v>5.498719141090279</v>
      </c>
      <c r="AN128" s="24">
        <f>('Monthly Data'!AS127/31)/('Monthly Data'!$F127/100000)</f>
        <v>2.262578795938236</v>
      </c>
      <c r="AO128" s="24">
        <f>('Monthly Data'!AT127/31)/('Monthly Data'!$F127/100000)</f>
        <v>13.640739471666096</v>
      </c>
      <c r="AP128" s="24">
        <f>('Monthly Data'!AU127/31)/('Monthly Data'!$F127/100000)</f>
        <v>6.613691865050228</v>
      </c>
      <c r="AQ128" s="24">
        <f>('Monthly Data'!AV127/31)/('Monthly Data'!$F127/100000)</f>
        <v>5.253969030952731</v>
      </c>
      <c r="AR128" s="24">
        <f>('Monthly Data'!AW127/31)/('Monthly Data'!$F127/100000)</f>
        <v>2.273456578611016</v>
      </c>
      <c r="AS128" s="24">
        <f>('Monthly Data'!AX127/31)/('Monthly Data'!$F127/100000)</f>
        <v>14.141117474613976</v>
      </c>
      <c r="AT128" s="24">
        <f>('Monthly Data'!AY127/30)/('Monthly Data'!$F127/100000)</f>
        <v>6.485696622267184</v>
      </c>
      <c r="AU128" s="24">
        <f>('Monthly Data'!AZ127/30)/('Monthly Data'!$F127/100000)</f>
        <v>6.03608160512561</v>
      </c>
      <c r="AV128" s="24">
        <f>('Monthly Data'!BA127/30)/('Monthly Data'!$F127/100000)</f>
        <v>2.422300904850222</v>
      </c>
      <c r="AW128" s="24">
        <f>('Monthly Data'!BB127/30)/('Monthly Data'!$F127/100000)</f>
        <v>14.944079132243019</v>
      </c>
      <c r="AX128" s="24">
        <f>('Monthly Data'!BC127/31)/('Monthly Data'!$F127/100000)</f>
        <v>5.961024904683429</v>
      </c>
      <c r="AY128" s="24">
        <f>('Monthly Data'!BD127/31)/('Monthly Data'!$F127/100000)</f>
        <v>5.047291160169911</v>
      </c>
      <c r="AZ128" s="24">
        <f>('Monthly Data'!BE127/31)/('Monthly Data'!$F127/100000)</f>
        <v>2.6269845154763654</v>
      </c>
      <c r="BA128" s="24">
        <f>('Monthly Data'!BF127/31)/('Monthly Data'!$F127/100000)</f>
        <v>13.635300580329707</v>
      </c>
    </row>
    <row r="129" spans="1:53" ht="15">
      <c r="A129" t="str">
        <f>'Monthly Data'!D128</f>
        <v>Sunderland</v>
      </c>
      <c r="B129" s="24">
        <f>('Monthly Data'!G128/31)/('Monthly Data'!$F128/100000)</f>
        <v>1.6871674333424662</v>
      </c>
      <c r="C129" s="24">
        <f>('Monthly Data'!H128/31)/('Monthly Data'!$F128/100000)</f>
        <v>0.6200700823395389</v>
      </c>
      <c r="D129" s="24">
        <f>('Monthly Data'!I128/31)/('Monthly Data'!$F128/100000)</f>
        <v>0</v>
      </c>
      <c r="E129" s="24">
        <f>('Monthly Data'!J128/31)/('Monthly Data'!$F128/100000)</f>
        <v>2.307237515682005</v>
      </c>
      <c r="F129" s="24">
        <f>('Monthly Data'!K128/30)/('Monthly Data'!$F128/100000)</f>
        <v>0.8791536283713306</v>
      </c>
      <c r="G129" s="24">
        <f>('Monthly Data'!L128/30)/('Monthly Data'!$F128/100000)</f>
        <v>0.7897481746386529</v>
      </c>
      <c r="H129" s="24">
        <f>('Monthly Data'!M128/30)/('Monthly Data'!$F128/100000)</f>
        <v>0</v>
      </c>
      <c r="I129" s="24">
        <f>('Monthly Data'!N128/30)/('Monthly Data'!$F128/100000)</f>
        <v>1.6689018030099836</v>
      </c>
      <c r="J129" s="24">
        <f>('Monthly Data'!O128/31)/('Monthly Data'!$F128/100000)</f>
        <v>0.8652140683807519</v>
      </c>
      <c r="K129" s="24">
        <f>('Monthly Data'!P128/31)/('Monthly Data'!$F128/100000)</f>
        <v>0.7786926615426767</v>
      </c>
      <c r="L129" s="24">
        <f>('Monthly Data'!Q128/31)/('Monthly Data'!$F128/100000)</f>
        <v>0</v>
      </c>
      <c r="M129" s="24">
        <f>('Monthly Data'!R128/31)/('Monthly Data'!$F128/100000)</f>
        <v>1.6439067299234285</v>
      </c>
      <c r="N129" s="24">
        <f>('Monthly Data'!S128/31)/('Monthly Data'!$F128/100000)</f>
        <v>1.0670973510029274</v>
      </c>
      <c r="O129" s="24">
        <f>('Monthly Data'!T128/31)/('Monthly Data'!$F128/100000)</f>
        <v>0.5047082065554386</v>
      </c>
      <c r="P129" s="24">
        <f>('Monthly Data'!U128/31)/('Monthly Data'!$F128/100000)</f>
        <v>0</v>
      </c>
      <c r="Q129" s="24">
        <f>('Monthly Data'!V128/31)/('Monthly Data'!$F128/100000)</f>
        <v>1.5718055575583658</v>
      </c>
      <c r="R129" s="24">
        <f>('Monthly Data'!W128/28)/('Monthly Data'!$F128/100000)</f>
        <v>1.8360048534389166</v>
      </c>
      <c r="S129" s="24">
        <f>('Monthly Data'!X128/28)/('Monthly Data'!$F128/100000)</f>
        <v>1.4528386231560124</v>
      </c>
      <c r="T129" s="24">
        <f>('Monthly Data'!Y128/28)/('Monthly Data'!$F128/100000)</f>
        <v>0</v>
      </c>
      <c r="U129" s="24">
        <f>('Monthly Data'!Z128/28)/('Monthly Data'!$F128/100000)</f>
        <v>3.2888434765949293</v>
      </c>
      <c r="V129" s="24">
        <f>('Monthly Data'!AA128/31)/('Monthly Data'!$F128/100000)</f>
        <v>1.0382568820569023</v>
      </c>
      <c r="W129" s="24">
        <f>('Monthly Data'!AB128/31)/('Monthly Data'!$F128/100000)</f>
        <v>0.6921712547046015</v>
      </c>
      <c r="X129" s="24">
        <f>('Monthly Data'!AC128/31)/('Monthly Data'!$F128/100000)</f>
        <v>0</v>
      </c>
      <c r="Y129" s="24">
        <f>('Monthly Data'!AD128/31)/('Monthly Data'!$F128/100000)</f>
        <v>1.7304281367615038</v>
      </c>
      <c r="Z129" s="24">
        <f>('Monthly Data'!AE128/30)/('Monthly Data'!$F128/100000)</f>
        <v>2.5480554313813144</v>
      </c>
      <c r="AA129" s="24">
        <f>('Monthly Data'!AF128/30)/('Monthly Data'!$F128/100000)</f>
        <v>1.0430636268812399</v>
      </c>
      <c r="AB129" s="24">
        <f>('Monthly Data'!AG128/30)/('Monthly Data'!$F128/100000)</f>
        <v>0</v>
      </c>
      <c r="AC129" s="24">
        <f>('Monthly Data'!AH128/30)/('Monthly Data'!$F128/100000)</f>
        <v>3.591119058262554</v>
      </c>
      <c r="AD129" s="24">
        <f>('Monthly Data'!AI128/31)/('Monthly Data'!$F128/100000)</f>
        <v>1.600646026504391</v>
      </c>
      <c r="AE129" s="24">
        <f>('Monthly Data'!AJ128/31)/('Monthly Data'!$F128/100000)</f>
        <v>0.4758677376094135</v>
      </c>
      <c r="AF129" s="24">
        <f>('Monthly Data'!AK128/31)/('Monthly Data'!$F128/100000)</f>
        <v>0</v>
      </c>
      <c r="AG129" s="24">
        <f>('Monthly Data'!AL128/31)/('Monthly Data'!$F128/100000)</f>
        <v>2.0765137641138045</v>
      </c>
      <c r="AH129" s="24">
        <f>('Monthly Data'!AM128/30)/('Monthly Data'!$F128/100000)</f>
        <v>0.7748472656832067</v>
      </c>
      <c r="AI129" s="24">
        <f>('Monthly Data'!AN128/30)/('Monthly Data'!$F128/100000)</f>
        <v>0.8493518104604381</v>
      </c>
      <c r="AJ129" s="24">
        <f>('Monthly Data'!AO128/30)/('Monthly Data'!$F128/100000)</f>
        <v>0</v>
      </c>
      <c r="AK129" s="24">
        <f>('Monthly Data'!AP128/30)/('Monthly Data'!$F128/100000)</f>
        <v>1.6241990761436447</v>
      </c>
      <c r="AL129" s="24">
        <f>('Monthly Data'!AQ128/31)/('Monthly Data'!$F128/100000)</f>
        <v>0.6056498478665262</v>
      </c>
      <c r="AM129" s="24">
        <f>('Monthly Data'!AR128/31)/('Monthly Data'!$F128/100000)</f>
        <v>0.490287972082426</v>
      </c>
      <c r="AN129" s="24">
        <f>('Monthly Data'!AS128/31)/('Monthly Data'!$F128/100000)</f>
        <v>0</v>
      </c>
      <c r="AO129" s="24">
        <f>('Monthly Data'!AT128/31)/('Monthly Data'!$F128/100000)</f>
        <v>1.0959378199489522</v>
      </c>
      <c r="AP129" s="24">
        <f>('Monthly Data'!AU128/31)/('Monthly Data'!$F128/100000)</f>
        <v>2.8984671290755184</v>
      </c>
      <c r="AQ129" s="24">
        <f>('Monthly Data'!AV128/31)/('Monthly Data'!$F128/100000)</f>
        <v>0.6921712547046015</v>
      </c>
      <c r="AR129" s="24">
        <f>('Monthly Data'!AW128/31)/('Monthly Data'!$F128/100000)</f>
        <v>0</v>
      </c>
      <c r="AS129" s="24">
        <f>('Monthly Data'!AX128/31)/('Monthly Data'!$F128/100000)</f>
        <v>3.5906383837801203</v>
      </c>
      <c r="AT129" s="24">
        <f>('Monthly Data'!AY128/30)/('Monthly Data'!$F128/100000)</f>
        <v>1.2963790791238265</v>
      </c>
      <c r="AU129" s="24">
        <f>('Monthly Data'!AZ128/30)/('Monthly Data'!$F128/100000)</f>
        <v>0.8195499925495454</v>
      </c>
      <c r="AV129" s="24">
        <f>('Monthly Data'!BA128/30)/('Monthly Data'!$F128/100000)</f>
        <v>0</v>
      </c>
      <c r="AW129" s="24">
        <f>('Monthly Data'!BB128/30)/('Monthly Data'!$F128/100000)</f>
        <v>2.115929071673372</v>
      </c>
      <c r="AX129" s="24">
        <f>('Monthly Data'!BC128/31)/('Monthly Data'!$F128/100000)</f>
        <v>2.350498219101042</v>
      </c>
      <c r="AY129" s="24">
        <f>('Monthly Data'!BD128/31)/('Monthly Data'!$F128/100000)</f>
        <v>1.0670973510029274</v>
      </c>
      <c r="AZ129" s="24">
        <f>('Monthly Data'!BE128/31)/('Monthly Data'!$F128/100000)</f>
        <v>0</v>
      </c>
      <c r="BA129" s="24">
        <f>('Monthly Data'!BF128/31)/('Monthly Data'!$F128/100000)</f>
        <v>3.4175955701039697</v>
      </c>
    </row>
    <row r="130" spans="1:53" ht="15">
      <c r="A130" t="str">
        <f>'Monthly Data'!D129</f>
        <v>Surrey</v>
      </c>
      <c r="B130" s="24">
        <f>('Monthly Data'!G129/31)/('Monthly Data'!$F129/100000)</f>
        <v>6.4298169136878816</v>
      </c>
      <c r="C130" s="24">
        <f>('Monthly Data'!H129/31)/('Monthly Data'!$F129/100000)</f>
        <v>3.3713474140113053</v>
      </c>
      <c r="D130" s="24">
        <f>('Monthly Data'!I129/31)/('Monthly Data'!$F129/100000)</f>
        <v>0.741766740726158</v>
      </c>
      <c r="E130" s="24">
        <f>('Monthly Data'!J129/31)/('Monthly Data'!$F129/100000)</f>
        <v>10.542931068425345</v>
      </c>
      <c r="F130" s="24">
        <f>('Monthly Data'!K129/30)/('Monthly Data'!$F129/100000)</f>
        <v>7.792066259808196</v>
      </c>
      <c r="G130" s="24">
        <f>('Monthly Data'!L129/30)/('Monthly Data'!$F129/100000)</f>
        <v>2.9024992734670154</v>
      </c>
      <c r="H130" s="24">
        <f>('Monthly Data'!M129/30)/('Monthly Data'!$F129/100000)</f>
        <v>0.4431851206044754</v>
      </c>
      <c r="I130" s="24">
        <f>('Monthly Data'!N129/30)/('Monthly Data'!$F129/100000)</f>
        <v>11.137750653879687</v>
      </c>
      <c r="J130" s="24">
        <f>('Monthly Data'!O129/31)/('Monthly Data'!$F129/100000)</f>
        <v>7.727029839412774</v>
      </c>
      <c r="K130" s="24">
        <f>('Monthly Data'!P129/31)/('Monthly Data'!$F129/100000)</f>
        <v>3.0303456422082853</v>
      </c>
      <c r="L130" s="24">
        <f>('Monthly Data'!Q129/31)/('Monthly Data'!$F129/100000)</f>
        <v>0.5519307028151981</v>
      </c>
      <c r="M130" s="24">
        <f>('Monthly Data'!R129/31)/('Monthly Data'!$F129/100000)</f>
        <v>11.309306184436258</v>
      </c>
      <c r="N130" s="24">
        <f>('Monthly Data'!S129/31)/('Monthly Data'!$F129/100000)</f>
        <v>7.579379587704249</v>
      </c>
      <c r="O130" s="24">
        <f>('Monthly Data'!T129/31)/('Monthly Data'!$F129/100000)</f>
        <v>2.309671794583345</v>
      </c>
      <c r="P130" s="24">
        <f>('Monthly Data'!U129/31)/('Monthly Data'!$F129/100000)</f>
        <v>0.717158365441404</v>
      </c>
      <c r="Q130" s="24">
        <f>('Monthly Data'!V129/31)/('Monthly Data'!$F129/100000)</f>
        <v>10.606209747728998</v>
      </c>
      <c r="R130" s="24">
        <f>('Monthly Data'!W129/28)/('Monthly Data'!$F129/100000)</f>
        <v>7.087588740814548</v>
      </c>
      <c r="S130" s="24">
        <f>('Monthly Data'!X129/28)/('Monthly Data'!$F129/100000)</f>
        <v>2.9619192925644535</v>
      </c>
      <c r="T130" s="24">
        <f>('Monthly Data'!Y129/28)/('Monthly Data'!$F129/100000)</f>
        <v>0.4787333416365675</v>
      </c>
      <c r="U130" s="24">
        <f>('Monthly Data'!Z129/28)/('Monthly Data'!$F129/100000)</f>
        <v>10.528241375015568</v>
      </c>
      <c r="V130" s="24">
        <f>('Monthly Data'!AA129/31)/('Monthly Data'!$F129/100000)</f>
        <v>7.776246589982282</v>
      </c>
      <c r="W130" s="24">
        <f>('Monthly Data'!AB129/31)/('Monthly Data'!$F129/100000)</f>
        <v>3.455718986416177</v>
      </c>
      <c r="X130" s="24">
        <f>('Monthly Data'!AC129/31)/('Monthly Data'!$F129/100000)</f>
        <v>0.2777230924993672</v>
      </c>
      <c r="Y130" s="24">
        <f>('Monthly Data'!AD129/31)/('Monthly Data'!$F129/100000)</f>
        <v>11.509688668897825</v>
      </c>
      <c r="Z130" s="24">
        <f>('Monthly Data'!AE129/30)/('Monthly Data'!$F129/100000)</f>
        <v>9.54664341761116</v>
      </c>
      <c r="AA130" s="24">
        <f>('Monthly Data'!AF129/30)/('Monthly Data'!$F129/100000)</f>
        <v>2.190496948561465</v>
      </c>
      <c r="AB130" s="24">
        <f>('Monthly Data'!AG129/30)/('Monthly Data'!$F129/100000)</f>
        <v>0.26155187445510025</v>
      </c>
      <c r="AC130" s="24">
        <f>('Monthly Data'!AH129/30)/('Monthly Data'!$F129/100000)</f>
        <v>11.998692240627724</v>
      </c>
      <c r="AD130" s="24">
        <f>('Monthly Data'!AI129/31)/('Monthly Data'!$F129/100000)</f>
        <v>6.6020755406811595</v>
      </c>
      <c r="AE130" s="24">
        <f>('Monthly Data'!AJ129/31)/('Monthly Data'!$F129/100000)</f>
        <v>2.162021542874821</v>
      </c>
      <c r="AF130" s="24">
        <f>('Monthly Data'!AK129/31)/('Monthly Data'!$F129/100000)</f>
        <v>0.4113114154737464</v>
      </c>
      <c r="AG130" s="24">
        <f>('Monthly Data'!AL129/31)/('Monthly Data'!$F129/100000)</f>
        <v>9.175408499029727</v>
      </c>
      <c r="AH130" s="24">
        <f>('Monthly Data'!AM129/30)/('Monthly Data'!$F129/100000)</f>
        <v>5.975733798314444</v>
      </c>
      <c r="AI130" s="24">
        <f>('Monthly Data'!AN129/30)/('Monthly Data'!$F129/100000)</f>
        <v>2.0161290322580645</v>
      </c>
      <c r="AJ130" s="24">
        <f>('Monthly Data'!AO129/30)/('Monthly Data'!$F129/100000)</f>
        <v>0.8391455972101134</v>
      </c>
      <c r="AK130" s="24">
        <f>('Monthly Data'!AP129/30)/('Monthly Data'!$F129/100000)</f>
        <v>8.83100842778262</v>
      </c>
      <c r="AL130" s="24">
        <f>('Monthly Data'!AQ129/31)/('Monthly Data'!$F129/100000)</f>
        <v>7.923896841690805</v>
      </c>
      <c r="AM130" s="24">
        <f>('Monthly Data'!AR129/31)/('Monthly Data'!$F129/100000)</f>
        <v>2.169052507241893</v>
      </c>
      <c r="AN130" s="24">
        <f>('Monthly Data'!AS129/31)/('Monthly Data'!$F129/100000)</f>
        <v>0.5835700424670247</v>
      </c>
      <c r="AO130" s="24">
        <f>('Monthly Data'!AT129/31)/('Monthly Data'!$F129/100000)</f>
        <v>10.676519391399724</v>
      </c>
      <c r="AP130" s="24">
        <f>('Monthly Data'!AU129/31)/('Monthly Data'!$F129/100000)</f>
        <v>8.053969682481648</v>
      </c>
      <c r="AQ130" s="24">
        <f>('Monthly Data'!AV129/31)/('Monthly Data'!$F129/100000)</f>
        <v>2.956520516354023</v>
      </c>
      <c r="AR130" s="24">
        <f>('Monthly Data'!AW129/31)/('Monthly Data'!$F129/100000)</f>
        <v>0.9175408499029727</v>
      </c>
      <c r="AS130" s="24">
        <f>('Monthly Data'!AX129/31)/('Monthly Data'!$F129/100000)</f>
        <v>11.928031048738644</v>
      </c>
      <c r="AT130" s="24">
        <f>('Monthly Data'!AY129/30)/('Monthly Data'!$F129/100000)</f>
        <v>7.439697762278407</v>
      </c>
      <c r="AU130" s="24">
        <f>('Monthly Data'!AZ129/30)/('Monthly Data'!$F129/100000)</f>
        <v>2.4266201685556523</v>
      </c>
      <c r="AV130" s="24">
        <f>('Monthly Data'!BA129/30)/('Monthly Data'!$F129/100000)</f>
        <v>0.38506248183667535</v>
      </c>
      <c r="AW130" s="24">
        <f>('Monthly Data'!BB129/30)/('Monthly Data'!$F129/100000)</f>
        <v>10.251380412670734</v>
      </c>
      <c r="AX130" s="24">
        <f>('Monthly Data'!BC129/31)/('Monthly Data'!$F129/100000)</f>
        <v>7.442275782546335</v>
      </c>
      <c r="AY130" s="24">
        <f>('Monthly Data'!BD129/31)/('Monthly Data'!$F129/100000)</f>
        <v>2.654189048569902</v>
      </c>
      <c r="AZ130" s="24">
        <f>('Monthly Data'!BE129/31)/('Monthly Data'!$F129/100000)</f>
        <v>0.6433332395871417</v>
      </c>
      <c r="BA130" s="24">
        <f>('Monthly Data'!BF129/31)/('Monthly Data'!$F129/100000)</f>
        <v>10.739798070703378</v>
      </c>
    </row>
    <row r="131" spans="1:53" ht="15">
      <c r="A131" t="str">
        <f>'Monthly Data'!D130</f>
        <v>Sutton</v>
      </c>
      <c r="B131" s="24">
        <f>('Monthly Data'!G130/31)/('Monthly Data'!$F130/100000)</f>
        <v>2.3264025922771743</v>
      </c>
      <c r="C131" s="24">
        <f>('Monthly Data'!H130/31)/('Monthly Data'!$F130/100000)</f>
        <v>1.8694306545084438</v>
      </c>
      <c r="D131" s="24">
        <f>('Monthly Data'!I130/31)/('Monthly Data'!$F130/100000)</f>
        <v>0.020771451716760484</v>
      </c>
      <c r="E131" s="24">
        <f>('Monthly Data'!J130/31)/('Monthly Data'!$F130/100000)</f>
        <v>4.216604698502379</v>
      </c>
      <c r="F131" s="24">
        <f>('Monthly Data'!K130/30)/('Monthly Data'!$F130/100000)</f>
        <v>1.4810045074050224</v>
      </c>
      <c r="G131" s="24">
        <f>('Monthly Data'!L130/30)/('Monthly Data'!$F130/100000)</f>
        <v>2.2537025112685125</v>
      </c>
      <c r="H131" s="24">
        <f>('Monthly Data'!M130/30)/('Monthly Data'!$F130/100000)</f>
        <v>0.021463833440652502</v>
      </c>
      <c r="I131" s="24">
        <f>('Monthly Data'!N130/30)/('Monthly Data'!$F130/100000)</f>
        <v>3.7561708521141877</v>
      </c>
      <c r="J131" s="24">
        <f>('Monthly Data'!O130/31)/('Monthly Data'!$F130/100000)</f>
        <v>2.845688885196186</v>
      </c>
      <c r="K131" s="24">
        <f>('Monthly Data'!P130/31)/('Monthly Data'!$F130/100000)</f>
        <v>2.2017738819766115</v>
      </c>
      <c r="L131" s="24">
        <f>('Monthly Data'!Q130/31)/('Monthly Data'!$F130/100000)</f>
        <v>0</v>
      </c>
      <c r="M131" s="24">
        <f>('Monthly Data'!R130/31)/('Monthly Data'!$F130/100000)</f>
        <v>5.047462767172798</v>
      </c>
      <c r="N131" s="24">
        <f>('Monthly Data'!S130/31)/('Monthly Data'!$F130/100000)</f>
        <v>1.0385725858380241</v>
      </c>
      <c r="O131" s="24">
        <f>('Monthly Data'!T130/31)/('Monthly Data'!$F130/100000)</f>
        <v>1.1424298444218266</v>
      </c>
      <c r="P131" s="24">
        <f>('Monthly Data'!U130/31)/('Monthly Data'!$F130/100000)</f>
        <v>0</v>
      </c>
      <c r="Q131" s="24">
        <f>('Monthly Data'!V130/31)/('Monthly Data'!$F130/100000)</f>
        <v>2.181002430259851</v>
      </c>
      <c r="R131" s="24">
        <f>('Monthly Data'!W130/28)/('Monthly Data'!$F130/100000)</f>
        <v>3.403550731303468</v>
      </c>
      <c r="S131" s="24">
        <f>('Monthly Data'!X130/28)/('Monthly Data'!$F130/100000)</f>
        <v>3.242571980498574</v>
      </c>
      <c r="T131" s="24">
        <f>('Monthly Data'!Y130/28)/('Monthly Data'!$F130/100000)</f>
        <v>0</v>
      </c>
      <c r="U131" s="24">
        <f>('Monthly Data'!Z130/28)/('Monthly Data'!$F130/100000)</f>
        <v>6.646122711802042</v>
      </c>
      <c r="V131" s="24">
        <f>('Monthly Data'!AA130/31)/('Monthly Data'!$F130/100000)</f>
        <v>2.824917433479426</v>
      </c>
      <c r="W131" s="24">
        <f>('Monthly Data'!AB130/31)/('Monthly Data'!$F130/100000)</f>
        <v>1.9525164613754855</v>
      </c>
      <c r="X131" s="24">
        <f>('Monthly Data'!AC130/31)/('Monthly Data'!$F130/100000)</f>
        <v>0</v>
      </c>
      <c r="Y131" s="24">
        <f>('Monthly Data'!AD130/31)/('Monthly Data'!$F130/100000)</f>
        <v>4.777433894854911</v>
      </c>
      <c r="Z131" s="24">
        <f>('Monthly Data'!AE130/30)/('Monthly Data'!$F130/100000)</f>
        <v>2.2107748443872075</v>
      </c>
      <c r="AA131" s="24">
        <f>('Monthly Data'!AF130/30)/('Monthly Data'!$F130/100000)</f>
        <v>0.9229448379480576</v>
      </c>
      <c r="AB131" s="24">
        <f>('Monthly Data'!AG130/30)/('Monthly Data'!$F130/100000)</f>
        <v>0</v>
      </c>
      <c r="AC131" s="24">
        <f>('Monthly Data'!AH130/30)/('Monthly Data'!$F130/100000)</f>
        <v>3.133719682335265</v>
      </c>
      <c r="AD131" s="24">
        <f>('Monthly Data'!AI130/31)/('Monthly Data'!$F130/100000)</f>
        <v>2.181002430259851</v>
      </c>
      <c r="AE131" s="24">
        <f>('Monthly Data'!AJ130/31)/('Monthly Data'!$F130/100000)</f>
        <v>2.3471740439939346</v>
      </c>
      <c r="AF131" s="24">
        <f>('Monthly Data'!AK130/31)/('Monthly Data'!$F130/100000)</f>
        <v>0</v>
      </c>
      <c r="AG131" s="24">
        <f>('Monthly Data'!AL130/31)/('Monthly Data'!$F130/100000)</f>
        <v>4.528176474253786</v>
      </c>
      <c r="AH131" s="24">
        <f>('Monthly Data'!AM130/30)/('Monthly Data'!$F130/100000)</f>
        <v>3.2410388495385276</v>
      </c>
      <c r="AI131" s="24">
        <f>('Monthly Data'!AN130/30)/('Monthly Data'!$F130/100000)</f>
        <v>3.4342133505044</v>
      </c>
      <c r="AJ131" s="24">
        <f>('Monthly Data'!AO130/30)/('Monthly Data'!$F130/100000)</f>
        <v>0</v>
      </c>
      <c r="AK131" s="24">
        <f>('Monthly Data'!AP130/30)/('Monthly Data'!$F130/100000)</f>
        <v>6.675252200042928</v>
      </c>
      <c r="AL131" s="24">
        <f>('Monthly Data'!AQ130/31)/('Monthly Data'!$F130/100000)</f>
        <v>3.510375340132522</v>
      </c>
      <c r="AM131" s="24">
        <f>('Monthly Data'!AR130/31)/('Monthly Data'!$F130/100000)</f>
        <v>3.718089857300127</v>
      </c>
      <c r="AN131" s="24">
        <f>('Monthly Data'!AS130/31)/('Monthly Data'!$F130/100000)</f>
        <v>0</v>
      </c>
      <c r="AO131" s="24">
        <f>('Monthly Data'!AT130/31)/('Monthly Data'!$F130/100000)</f>
        <v>7.22846519743265</v>
      </c>
      <c r="AP131" s="24">
        <f>('Monthly Data'!AU130/31)/('Monthly Data'!$F130/100000)</f>
        <v>2.824917433479426</v>
      </c>
      <c r="AQ131" s="24">
        <f>('Monthly Data'!AV130/31)/('Monthly Data'!$F130/100000)</f>
        <v>3.572689695282804</v>
      </c>
      <c r="AR131" s="24">
        <f>('Monthly Data'!AW130/31)/('Monthly Data'!$F130/100000)</f>
        <v>0</v>
      </c>
      <c r="AS131" s="24">
        <f>('Monthly Data'!AX130/31)/('Monthly Data'!$F130/100000)</f>
        <v>6.397607128762229</v>
      </c>
      <c r="AT131" s="24">
        <f>('Monthly Data'!AY130/30)/('Monthly Data'!$F130/100000)</f>
        <v>2.4254131787937325</v>
      </c>
      <c r="AU131" s="24">
        <f>('Monthly Data'!AZ130/30)/('Monthly Data'!$F130/100000)</f>
        <v>3.0478643485726553</v>
      </c>
      <c r="AV131" s="24">
        <f>('Monthly Data'!BA130/30)/('Monthly Data'!$F130/100000)</f>
        <v>0</v>
      </c>
      <c r="AW131" s="24">
        <f>('Monthly Data'!BB130/30)/('Monthly Data'!$F130/100000)</f>
        <v>5.473277527366388</v>
      </c>
      <c r="AX131" s="24">
        <f>('Monthly Data'!BC130/31)/('Monthly Data'!$F130/100000)</f>
        <v>2.7210601748956234</v>
      </c>
      <c r="AY131" s="24">
        <f>('Monthly Data'!BD130/31)/('Monthly Data'!$F130/100000)</f>
        <v>1.7032590407743597</v>
      </c>
      <c r="AZ131" s="24">
        <f>('Monthly Data'!BE130/31)/('Monthly Data'!$F130/100000)</f>
        <v>0</v>
      </c>
      <c r="BA131" s="24">
        <f>('Monthly Data'!BF130/31)/('Monthly Data'!$F130/100000)</f>
        <v>4.424319215669984</v>
      </c>
    </row>
    <row r="132" spans="1:53" ht="15">
      <c r="A132" t="str">
        <f>'Monthly Data'!D131</f>
        <v>Swindon UA</v>
      </c>
      <c r="B132" s="24">
        <f>('Monthly Data'!G131/31)/('Monthly Data'!$F131/100000)</f>
        <v>6.8194008121983</v>
      </c>
      <c r="C132" s="24">
        <f>('Monthly Data'!H131/31)/('Monthly Data'!$F131/100000)</f>
        <v>4.195080836717493</v>
      </c>
      <c r="D132" s="24">
        <f>('Monthly Data'!I131/31)/('Monthly Data'!$F131/100000)</f>
        <v>0.8045360508773274</v>
      </c>
      <c r="E132" s="24">
        <f>('Monthly Data'!J131/31)/('Monthly Data'!$F131/100000)</f>
        <v>11.81901769979312</v>
      </c>
      <c r="F132" s="24">
        <f>('Monthly Data'!K131/30)/('Monthly Data'!$F131/100000)</f>
        <v>8.867775138558986</v>
      </c>
      <c r="G132" s="24">
        <f>('Monthly Data'!L131/30)/('Monthly Data'!$F131/100000)</f>
        <v>3.5827395091053047</v>
      </c>
      <c r="H132" s="24">
        <f>('Monthly Data'!M131/30)/('Monthly Data'!$F131/100000)</f>
        <v>0.5938242280285035</v>
      </c>
      <c r="I132" s="24">
        <f>('Monthly Data'!N131/30)/('Monthly Data'!$F131/100000)</f>
        <v>13.044338875692794</v>
      </c>
      <c r="J132" s="24">
        <f>('Monthly Data'!O131/31)/('Monthly Data'!$F131/100000)</f>
        <v>6.455444027277603</v>
      </c>
      <c r="K132" s="24">
        <f>('Monthly Data'!P131/31)/('Monthly Data'!$F131/100000)</f>
        <v>4.214236456976477</v>
      </c>
      <c r="L132" s="24">
        <f>('Monthly Data'!Q131/31)/('Monthly Data'!$F131/100000)</f>
        <v>0.6704467090644396</v>
      </c>
      <c r="M132" s="24">
        <f>('Monthly Data'!R131/31)/('Monthly Data'!$F131/100000)</f>
        <v>11.340127193318521</v>
      </c>
      <c r="N132" s="24">
        <f>('Monthly Data'!S131/31)/('Monthly Data'!$F131/100000)</f>
        <v>6.685311470385411</v>
      </c>
      <c r="O132" s="24">
        <f>('Monthly Data'!T131/31)/('Monthly Data'!$F131/100000)</f>
        <v>5.497663014328404</v>
      </c>
      <c r="P132" s="24">
        <f>('Monthly Data'!U131/31)/('Monthly Data'!$F131/100000)</f>
        <v>0.9960922534671673</v>
      </c>
      <c r="Q132" s="24">
        <f>('Monthly Data'!V131/31)/('Monthly Data'!$F131/100000)</f>
        <v>13.179066738180984</v>
      </c>
      <c r="R132" s="24">
        <f>('Monthly Data'!W131/28)/('Monthly Data'!$F131/100000)</f>
        <v>5.068713946386156</v>
      </c>
      <c r="S132" s="24">
        <f>('Monthly Data'!X131/28)/('Monthly Data'!$F131/100000)</f>
        <v>4.262809636918901</v>
      </c>
      <c r="T132" s="24">
        <f>('Monthly Data'!Y131/28)/('Monthly Data'!$F131/100000)</f>
        <v>1.187648456057007</v>
      </c>
      <c r="U132" s="24">
        <f>('Monthly Data'!Z131/28)/('Monthly Data'!$F131/100000)</f>
        <v>10.519172039362065</v>
      </c>
      <c r="V132" s="24">
        <f>('Monthly Data'!AA131/31)/('Monthly Data'!$F131/100000)</f>
        <v>8.160294230327178</v>
      </c>
      <c r="W132" s="24">
        <f>('Monthly Data'!AB131/31)/('Monthly Data'!$F131/100000)</f>
        <v>4.578193241897173</v>
      </c>
      <c r="X132" s="24">
        <f>('Monthly Data'!AC131/31)/('Monthly Data'!$F131/100000)</f>
        <v>0.09577810129491993</v>
      </c>
      <c r="Y132" s="24">
        <f>('Monthly Data'!AD131/31)/('Monthly Data'!$F131/100000)</f>
        <v>12.834265573519271</v>
      </c>
      <c r="Z132" s="24">
        <f>('Monthly Data'!AE131/30)/('Monthly Data'!$F131/100000)</f>
        <v>7.561361836896278</v>
      </c>
      <c r="AA132" s="24">
        <f>('Monthly Data'!AF131/30)/('Monthly Data'!$F131/100000)</f>
        <v>5.601741884402217</v>
      </c>
      <c r="AB132" s="24">
        <f>('Monthly Data'!AG131/30)/('Monthly Data'!$F131/100000)</f>
        <v>0.29691211401425177</v>
      </c>
      <c r="AC132" s="24">
        <f>('Monthly Data'!AH131/30)/('Monthly Data'!$F131/100000)</f>
        <v>13.460015835312749</v>
      </c>
      <c r="AD132" s="24">
        <f>('Monthly Data'!AI131/31)/('Monthly Data'!$F131/100000)</f>
        <v>7.853804306183435</v>
      </c>
      <c r="AE132" s="24">
        <f>('Monthly Data'!AJ131/31)/('Monthly Data'!$F131/100000)</f>
        <v>10.03754501570761</v>
      </c>
      <c r="AF132" s="24">
        <f>('Monthly Data'!AK131/31)/('Monthly Data'!$F131/100000)</f>
        <v>1.1301815952800554</v>
      </c>
      <c r="AG132" s="24">
        <f>('Monthly Data'!AL131/31)/('Monthly Data'!$F131/100000)</f>
        <v>19.0215309171711</v>
      </c>
      <c r="AH132" s="24">
        <f>('Monthly Data'!AM131/30)/('Monthly Data'!$F131/100000)</f>
        <v>8.729216152019003</v>
      </c>
      <c r="AI132" s="24">
        <f>('Monthly Data'!AN131/30)/('Monthly Data'!$F131/100000)</f>
        <v>9.91686460807601</v>
      </c>
      <c r="AJ132" s="24">
        <f>('Monthly Data'!AO131/30)/('Monthly Data'!$F131/100000)</f>
        <v>1.5835312747426762</v>
      </c>
      <c r="AK132" s="24">
        <f>('Monthly Data'!AP131/30)/('Monthly Data'!$F131/100000)</f>
        <v>20.22961203483769</v>
      </c>
      <c r="AL132" s="24">
        <f>('Monthly Data'!AQ131/31)/('Monthly Data'!$F131/100000)</f>
        <v>13.044977396368095</v>
      </c>
      <c r="AM132" s="24">
        <f>('Monthly Data'!AR131/31)/('Monthly Data'!$F131/100000)</f>
        <v>8.677495977319746</v>
      </c>
      <c r="AN132" s="24">
        <f>('Monthly Data'!AS131/31)/('Monthly Data'!$F131/100000)</f>
        <v>0</v>
      </c>
      <c r="AO132" s="24">
        <f>('Monthly Data'!AT131/31)/('Monthly Data'!$F131/100000)</f>
        <v>21.72247337368784</v>
      </c>
      <c r="AP132" s="24">
        <f>('Monthly Data'!AU131/31)/('Monthly Data'!$F131/100000)</f>
        <v>9.003141521722474</v>
      </c>
      <c r="AQ132" s="24">
        <f>('Monthly Data'!AV131/31)/('Monthly Data'!$F131/100000)</f>
        <v>3.8885909125737497</v>
      </c>
      <c r="AR132" s="24">
        <f>('Monthly Data'!AW131/31)/('Monthly Data'!$F131/100000)</f>
        <v>0.019155620258983985</v>
      </c>
      <c r="AS132" s="24">
        <f>('Monthly Data'!AX131/31)/('Monthly Data'!$F131/100000)</f>
        <v>12.910888054555206</v>
      </c>
      <c r="AT132" s="24">
        <f>('Monthly Data'!AY131/30)/('Monthly Data'!$F131/100000)</f>
        <v>9.263657957244655</v>
      </c>
      <c r="AU132" s="24">
        <f>('Monthly Data'!AZ131/30)/('Monthly Data'!$F131/100000)</f>
        <v>3.602533650039588</v>
      </c>
      <c r="AV132" s="24">
        <f>('Monthly Data'!BA131/30)/('Monthly Data'!$F131/100000)</f>
        <v>0</v>
      </c>
      <c r="AW132" s="24">
        <f>('Monthly Data'!BB131/30)/('Monthly Data'!$F131/100000)</f>
        <v>12.866191607284245</v>
      </c>
      <c r="AX132" s="24">
        <f>('Monthly Data'!BC131/31)/('Monthly Data'!$F131/100000)</f>
        <v>9.501187648456057</v>
      </c>
      <c r="AY132" s="24">
        <f>('Monthly Data'!BD131/31)/('Monthly Data'!$F131/100000)</f>
        <v>3.275611064286262</v>
      </c>
      <c r="AZ132" s="24">
        <f>('Monthly Data'!BE131/31)/('Monthly Data'!$F131/100000)</f>
        <v>0</v>
      </c>
      <c r="BA132" s="24">
        <f>('Monthly Data'!BF131/31)/('Monthly Data'!$F131/100000)</f>
        <v>12.776798712742318</v>
      </c>
    </row>
    <row r="133" spans="1:53" ht="15">
      <c r="A133" t="str">
        <f>'Monthly Data'!D132</f>
        <v>Tameside</v>
      </c>
      <c r="B133" s="24">
        <f>('Monthly Data'!G132/31)/('Monthly Data'!$F132/100000)</f>
        <v>14.105943056535136</v>
      </c>
      <c r="C133" s="24">
        <f>('Monthly Data'!H132/31)/('Monthly Data'!$F132/100000)</f>
        <v>19.321429897175097</v>
      </c>
      <c r="D133" s="24">
        <f>('Monthly Data'!I132/31)/('Monthly Data'!$F132/100000)</f>
        <v>0.7238576042169346</v>
      </c>
      <c r="E133" s="24">
        <f>('Monthly Data'!J132/31)/('Monthly Data'!$F132/100000)</f>
        <v>34.151230557927164</v>
      </c>
      <c r="F133" s="24">
        <f>('Monthly Data'!K132/30)/('Monthly Data'!$F132/100000)</f>
        <v>14.51860375911009</v>
      </c>
      <c r="G133" s="24">
        <f>('Monthly Data'!L132/30)/('Monthly Data'!$F132/100000)</f>
        <v>13.866513233601841</v>
      </c>
      <c r="H133" s="24">
        <f>('Monthly Data'!M132/30)/('Monthly Data'!$F132/100000)</f>
        <v>0.7671653241273494</v>
      </c>
      <c r="I133" s="24">
        <f>('Monthly Data'!N132/30)/('Monthly Data'!$F132/100000)</f>
        <v>29.152282316839276</v>
      </c>
      <c r="J133" s="24">
        <f>('Monthly Data'!O132/31)/('Monthly Data'!$F132/100000)</f>
        <v>13.957459445413713</v>
      </c>
      <c r="K133" s="24">
        <f>('Monthly Data'!P132/31)/('Monthly Data'!$F132/100000)</f>
        <v>10.857864063254018</v>
      </c>
      <c r="L133" s="24">
        <f>('Monthly Data'!Q132/31)/('Monthly Data'!$F132/100000)</f>
        <v>0.6496157986562234</v>
      </c>
      <c r="M133" s="24">
        <f>('Monthly Data'!R132/31)/('Monthly Data'!$F132/100000)</f>
        <v>25.464939307323956</v>
      </c>
      <c r="N133" s="24">
        <f>('Monthly Data'!S132/31)/('Monthly Data'!$F132/100000)</f>
        <v>14.06882215375478</v>
      </c>
      <c r="O133" s="24">
        <f>('Monthly Data'!T132/31)/('Monthly Data'!$F132/100000)</f>
        <v>16.16615316084487</v>
      </c>
      <c r="P133" s="24">
        <f>('Monthly Data'!U132/31)/('Monthly Data'!$F132/100000)</f>
        <v>1.0393852778499573</v>
      </c>
      <c r="Q133" s="24">
        <f>('Monthly Data'!V132/31)/('Monthly Data'!$F132/100000)</f>
        <v>31.274360592449607</v>
      </c>
      <c r="R133" s="24">
        <f>('Monthly Data'!W132/28)/('Monthly Data'!$F132/100000)</f>
        <v>9.57586717080388</v>
      </c>
      <c r="S133" s="24">
        <f>('Monthly Data'!X132/28)/('Monthly Data'!$F132/100000)</f>
        <v>15.350156172940983</v>
      </c>
      <c r="T133" s="24">
        <f>('Monthly Data'!Y132/28)/('Monthly Data'!$F132/100000)</f>
        <v>0.06164721354594772</v>
      </c>
      <c r="U133" s="24">
        <f>('Monthly Data'!Z132/28)/('Monthly Data'!$F132/100000)</f>
        <v>24.987670557290812</v>
      </c>
      <c r="V133" s="24">
        <f>('Monthly Data'!AA132/31)/('Monthly Data'!$F132/100000)</f>
        <v>9.168862986747838</v>
      </c>
      <c r="W133" s="24">
        <f>('Monthly Data'!AB132/31)/('Monthly Data'!$F132/100000)</f>
        <v>7.5726641671925465</v>
      </c>
      <c r="X133" s="24">
        <f>('Monthly Data'!AC132/31)/('Monthly Data'!$F132/100000)</f>
        <v>0.6496157986562234</v>
      </c>
      <c r="Y133" s="24">
        <f>('Monthly Data'!AD132/31)/('Monthly Data'!$F132/100000)</f>
        <v>17.391142952596606</v>
      </c>
      <c r="Z133" s="24">
        <f>('Monthly Data'!AE132/30)/('Monthly Data'!$F132/100000)</f>
        <v>8.649789029535865</v>
      </c>
      <c r="AA133" s="24">
        <f>('Monthly Data'!AF132/30)/('Monthly Data'!$F132/100000)</f>
        <v>6.501726121979287</v>
      </c>
      <c r="AB133" s="24">
        <f>('Monthly Data'!AG132/30)/('Monthly Data'!$F132/100000)</f>
        <v>0.11507479861910243</v>
      </c>
      <c r="AC133" s="24">
        <f>('Monthly Data'!AH132/30)/('Monthly Data'!$F132/100000)</f>
        <v>15.266589950134255</v>
      </c>
      <c r="AD133" s="24">
        <f>('Monthly Data'!AI132/31)/('Monthly Data'!$F132/100000)</f>
        <v>7.257136493559524</v>
      </c>
      <c r="AE133" s="24">
        <f>('Monthly Data'!AJ132/31)/('Monthly Data'!$F132/100000)</f>
        <v>7.424180556071123</v>
      </c>
      <c r="AF133" s="24">
        <f>('Monthly Data'!AK132/31)/('Monthly Data'!$F132/100000)</f>
        <v>0.11136270834106685</v>
      </c>
      <c r="AG133" s="24">
        <f>('Monthly Data'!AL132/31)/('Monthly Data'!$F132/100000)</f>
        <v>14.792679757971715</v>
      </c>
      <c r="AH133" s="24">
        <f>('Monthly Data'!AM132/30)/('Monthly Data'!$F132/100000)</f>
        <v>6.578442654392021</v>
      </c>
      <c r="AI133" s="24">
        <f>('Monthly Data'!AN132/30)/('Monthly Data'!$F132/100000)</f>
        <v>6.846950517836594</v>
      </c>
      <c r="AJ133" s="24">
        <f>('Monthly Data'!AO132/30)/('Monthly Data'!$F132/100000)</f>
        <v>0</v>
      </c>
      <c r="AK133" s="24">
        <f>('Monthly Data'!AP132/30)/('Monthly Data'!$F132/100000)</f>
        <v>13.425393172228615</v>
      </c>
      <c r="AL133" s="24">
        <f>('Monthly Data'!AQ132/31)/('Monthly Data'!$F132/100000)</f>
        <v>5.883663090686366</v>
      </c>
      <c r="AM133" s="24">
        <f>('Monthly Data'!AR132/31)/('Monthly Data'!$F132/100000)</f>
        <v>10.07832510486655</v>
      </c>
      <c r="AN133" s="24">
        <f>('Monthly Data'!AS132/31)/('Monthly Data'!$F132/100000)</f>
        <v>0</v>
      </c>
      <c r="AO133" s="24">
        <f>('Monthly Data'!AT132/31)/('Monthly Data'!$F132/100000)</f>
        <v>15.961988195552916</v>
      </c>
      <c r="AP133" s="24">
        <f>('Monthly Data'!AU132/31)/('Monthly Data'!$F132/100000)</f>
        <v>8.574928542262148</v>
      </c>
      <c r="AQ133" s="24">
        <f>('Monthly Data'!AV132/31)/('Monthly Data'!$F132/100000)</f>
        <v>11.414677604959353</v>
      </c>
      <c r="AR133" s="24">
        <f>('Monthly Data'!AW132/31)/('Monthly Data'!$F132/100000)</f>
        <v>0</v>
      </c>
      <c r="AS133" s="24">
        <f>('Monthly Data'!AX132/31)/('Monthly Data'!$F132/100000)</f>
        <v>19.9896061472215</v>
      </c>
      <c r="AT133" s="24">
        <f>('Monthly Data'!AY132/30)/('Monthly Data'!$F132/100000)</f>
        <v>9.532029152282316</v>
      </c>
      <c r="AU133" s="24">
        <f>('Monthly Data'!AZ132/30)/('Monthly Data'!$F132/100000)</f>
        <v>6.559263521288838</v>
      </c>
      <c r="AV133" s="24">
        <f>('Monthly Data'!BA132/30)/('Monthly Data'!$F132/100000)</f>
        <v>0</v>
      </c>
      <c r="AW133" s="24">
        <f>('Monthly Data'!BB132/30)/('Monthly Data'!$F132/100000)</f>
        <v>16.091292673571154</v>
      </c>
      <c r="AX133" s="24">
        <f>('Monthly Data'!BC132/31)/('Monthly Data'!$F132/100000)</f>
        <v>5.9579048962470775</v>
      </c>
      <c r="AY133" s="24">
        <f>('Monthly Data'!BD132/31)/('Monthly Data'!$F132/100000)</f>
        <v>8.073796354727348</v>
      </c>
      <c r="AZ133" s="24">
        <f>('Monthly Data'!BE132/31)/('Monthly Data'!$F132/100000)</f>
        <v>0</v>
      </c>
      <c r="BA133" s="24">
        <f>('Monthly Data'!BF132/31)/('Monthly Data'!$F132/100000)</f>
        <v>14.031701250974423</v>
      </c>
    </row>
    <row r="134" spans="1:53" ht="15">
      <c r="A134" t="str">
        <f>'Monthly Data'!D133</f>
        <v>Telford &amp; Wrekin UA</v>
      </c>
      <c r="B134" s="24">
        <f>('Monthly Data'!G133/31)/('Monthly Data'!$F133/100000)</f>
        <v>1.7143133088661386</v>
      </c>
      <c r="C134" s="24">
        <f>('Monthly Data'!H133/31)/('Monthly Data'!$F133/100000)</f>
        <v>2.0040564033223873</v>
      </c>
      <c r="D134" s="24">
        <f>('Monthly Data'!I133/31)/('Monthly Data'!$F133/100000)</f>
        <v>4.732470542785396</v>
      </c>
      <c r="E134" s="24">
        <f>('Monthly Data'!J133/31)/('Monthly Data'!$F133/100000)</f>
        <v>8.450840254973922</v>
      </c>
      <c r="F134" s="24">
        <f>('Monthly Data'!K133/30)/('Monthly Data'!$F133/100000)</f>
        <v>3.8922155688622753</v>
      </c>
      <c r="G134" s="24">
        <f>('Monthly Data'!L133/30)/('Monthly Data'!$F133/100000)</f>
        <v>1.5968063872255487</v>
      </c>
      <c r="H134" s="24">
        <f>('Monthly Data'!M133/30)/('Monthly Data'!$F133/100000)</f>
        <v>1.9211576846307385</v>
      </c>
      <c r="I134" s="24">
        <f>('Monthly Data'!N133/30)/('Monthly Data'!$F133/100000)</f>
        <v>7.410179640718563</v>
      </c>
      <c r="J134" s="24">
        <f>('Monthly Data'!O133/31)/('Monthly Data'!$F133/100000)</f>
        <v>2.728414139463009</v>
      </c>
      <c r="K134" s="24">
        <f>('Monthly Data'!P133/31)/('Monthly Data'!$F133/100000)</f>
        <v>1.0382460884682247</v>
      </c>
      <c r="L134" s="24">
        <f>('Monthly Data'!Q133/31)/('Monthly Data'!$F133/100000)</f>
        <v>2.511106818620823</v>
      </c>
      <c r="M134" s="24">
        <f>('Monthly Data'!R133/31)/('Monthly Data'!$F133/100000)</f>
        <v>6.277767046552056</v>
      </c>
      <c r="N134" s="24">
        <f>('Monthly Data'!S133/31)/('Monthly Data'!$F133/100000)</f>
        <v>2.3179447556499904</v>
      </c>
      <c r="O134" s="24">
        <f>('Monthly Data'!T133/31)/('Monthly Data'!$F133/100000)</f>
        <v>1.086536604210933</v>
      </c>
      <c r="P134" s="24">
        <f>('Monthly Data'!U133/31)/('Monthly Data'!$F133/100000)</f>
        <v>1.8833301139656171</v>
      </c>
      <c r="Q134" s="24">
        <f>('Monthly Data'!V133/31)/('Monthly Data'!$F133/100000)</f>
        <v>5.28781147382654</v>
      </c>
      <c r="R134" s="24">
        <f>('Monthly Data'!W133/28)/('Monthly Data'!$F133/100000)</f>
        <v>3.2880667236954664</v>
      </c>
      <c r="S134" s="24">
        <f>('Monthly Data'!X133/28)/('Monthly Data'!$F133/100000)</f>
        <v>3.74251497005988</v>
      </c>
      <c r="T134" s="24">
        <f>('Monthly Data'!Y133/28)/('Monthly Data'!$F133/100000)</f>
        <v>1.283147989734816</v>
      </c>
      <c r="U134" s="24">
        <f>('Monthly Data'!Z133/28)/('Monthly Data'!$F133/100000)</f>
        <v>8.313729683490163</v>
      </c>
      <c r="V134" s="24">
        <f>('Monthly Data'!AA133/31)/('Monthly Data'!$F133/100000)</f>
        <v>4.491017964071856</v>
      </c>
      <c r="W134" s="24">
        <f>('Monthly Data'!AB133/31)/('Monthly Data'!$F133/100000)</f>
        <v>0.6519219625265598</v>
      </c>
      <c r="X134" s="24">
        <f>('Monthly Data'!AC133/31)/('Monthly Data'!$F133/100000)</f>
        <v>2.245508982035928</v>
      </c>
      <c r="Y134" s="24">
        <f>('Monthly Data'!AD133/31)/('Monthly Data'!$F133/100000)</f>
        <v>7.388448908634344</v>
      </c>
      <c r="Z134" s="24">
        <f>('Monthly Data'!AE133/30)/('Monthly Data'!$F133/100000)</f>
        <v>4.216566866267465</v>
      </c>
      <c r="AA134" s="24">
        <f>('Monthly Data'!AF133/30)/('Monthly Data'!$F133/100000)</f>
        <v>0.8982035928143711</v>
      </c>
      <c r="AB134" s="24">
        <f>('Monthly Data'!AG133/30)/('Monthly Data'!$F133/100000)</f>
        <v>1.621756487025948</v>
      </c>
      <c r="AC134" s="24">
        <f>('Monthly Data'!AH133/30)/('Monthly Data'!$F133/100000)</f>
        <v>6.736526946107784</v>
      </c>
      <c r="AD134" s="24">
        <f>('Monthly Data'!AI133/31)/('Monthly Data'!$F133/100000)</f>
        <v>4.0564033223874825</v>
      </c>
      <c r="AE134" s="24">
        <f>('Monthly Data'!AJ133/31)/('Monthly Data'!$F133/100000)</f>
        <v>1.907475371836971</v>
      </c>
      <c r="AF134" s="24">
        <f>('Monthly Data'!AK133/31)/('Monthly Data'!$F133/100000)</f>
        <v>1.134827119953641</v>
      </c>
      <c r="AG134" s="24">
        <f>('Monthly Data'!AL133/31)/('Monthly Data'!$F133/100000)</f>
        <v>7.098705814178095</v>
      </c>
      <c r="AH134" s="24">
        <f>('Monthly Data'!AM133/30)/('Monthly Data'!$F133/100000)</f>
        <v>3.9171656686626743</v>
      </c>
      <c r="AI134" s="24">
        <f>('Monthly Data'!AN133/30)/('Monthly Data'!$F133/100000)</f>
        <v>2.769461077844311</v>
      </c>
      <c r="AJ134" s="24">
        <f>('Monthly Data'!AO133/30)/('Monthly Data'!$F133/100000)</f>
        <v>1.497005988023952</v>
      </c>
      <c r="AK134" s="24">
        <f>('Monthly Data'!AP133/30)/('Monthly Data'!$F133/100000)</f>
        <v>8.183632734530939</v>
      </c>
      <c r="AL134" s="24">
        <f>('Monthly Data'!AQ133/31)/('Monthly Data'!$F133/100000)</f>
        <v>2.631833107977593</v>
      </c>
      <c r="AM134" s="24">
        <f>('Monthly Data'!AR133/31)/('Monthly Data'!$F133/100000)</f>
        <v>2.945721460305196</v>
      </c>
      <c r="AN134" s="24">
        <f>('Monthly Data'!AS133/31)/('Monthly Data'!$F133/100000)</f>
        <v>1.762603824608847</v>
      </c>
      <c r="AO134" s="24">
        <f>('Monthly Data'!AT133/31)/('Monthly Data'!$F133/100000)</f>
        <v>7.340158392891635</v>
      </c>
      <c r="AP134" s="24">
        <f>('Monthly Data'!AU133/31)/('Monthly Data'!$F133/100000)</f>
        <v>3.4044813598609234</v>
      </c>
      <c r="AQ134" s="24">
        <f>('Monthly Data'!AV133/31)/('Monthly Data'!$F133/100000)</f>
        <v>1.7384585667374928</v>
      </c>
      <c r="AR134" s="24">
        <f>('Monthly Data'!AW133/31)/('Monthly Data'!$F133/100000)</f>
        <v>1.9316206297083252</v>
      </c>
      <c r="AS134" s="24">
        <f>('Monthly Data'!AX133/31)/('Monthly Data'!$F133/100000)</f>
        <v>7.074560556306741</v>
      </c>
      <c r="AT134" s="24">
        <f>('Monthly Data'!AY133/30)/('Monthly Data'!$F133/100000)</f>
        <v>3.8173652694610776</v>
      </c>
      <c r="AU134" s="24">
        <f>('Monthly Data'!AZ133/30)/('Monthly Data'!$F133/100000)</f>
        <v>1.4471057884231535</v>
      </c>
      <c r="AV134" s="24">
        <f>('Monthly Data'!BA133/30)/('Monthly Data'!$F133/100000)</f>
        <v>1.1976047904191616</v>
      </c>
      <c r="AW134" s="24">
        <f>('Monthly Data'!BB133/30)/('Monthly Data'!$F133/100000)</f>
        <v>6.462075848303392</v>
      </c>
      <c r="AX134" s="24">
        <f>('Monthly Data'!BC133/31)/('Monthly Data'!$F133/100000)</f>
        <v>3.5493529070890477</v>
      </c>
      <c r="AY134" s="24">
        <f>('Monthly Data'!BD133/31)/('Monthly Data'!$F133/100000)</f>
        <v>1.0623913463395789</v>
      </c>
      <c r="AZ134" s="24">
        <f>('Monthly Data'!BE133/31)/('Monthly Data'!$F133/100000)</f>
        <v>1.521151245895306</v>
      </c>
      <c r="BA134" s="24">
        <f>('Monthly Data'!BF133/31)/('Monthly Data'!$F133/100000)</f>
        <v>6.132895499323932</v>
      </c>
    </row>
    <row r="135" spans="1:53" ht="15">
      <c r="A135" t="str">
        <f>'Monthly Data'!D134</f>
        <v>Thurrock UA</v>
      </c>
      <c r="B135" s="24">
        <f>('Monthly Data'!G134/31)/('Monthly Data'!$F134/100000)</f>
        <v>3.9194450890900185</v>
      </c>
      <c r="C135" s="24">
        <f>('Monthly Data'!H134/31)/('Monthly Data'!$F134/100000)</f>
        <v>4.177303318635414</v>
      </c>
      <c r="D135" s="24">
        <f>('Monthly Data'!I134/31)/('Monthly Data'!$F134/100000)</f>
        <v>0</v>
      </c>
      <c r="E135" s="24">
        <f>('Monthly Data'!J134/31)/('Monthly Data'!$F134/100000)</f>
        <v>8.096748407725434</v>
      </c>
      <c r="F135" s="24">
        <f>('Monthly Data'!K134/30)/('Monthly Data'!$F134/100000)</f>
        <v>2.504662936317613</v>
      </c>
      <c r="G135" s="24">
        <f>('Monthly Data'!L134/30)/('Monthly Data'!$F134/100000)</f>
        <v>5.1958433253397285</v>
      </c>
      <c r="H135" s="24">
        <f>('Monthly Data'!M134/30)/('Monthly Data'!$F134/100000)</f>
        <v>0</v>
      </c>
      <c r="I135" s="24">
        <f>('Monthly Data'!N134/30)/('Monthly Data'!$F134/100000)</f>
        <v>7.700506261657341</v>
      </c>
      <c r="J135" s="24">
        <f>('Monthly Data'!O134/31)/('Monthly Data'!$F134/100000)</f>
        <v>3.5842293906810037</v>
      </c>
      <c r="K135" s="24">
        <f>('Monthly Data'!P134/31)/('Monthly Data'!$F134/100000)</f>
        <v>2.5785822954539594</v>
      </c>
      <c r="L135" s="24">
        <f>('Monthly Data'!Q134/31)/('Monthly Data'!$F134/100000)</f>
        <v>0.41257316727263355</v>
      </c>
      <c r="M135" s="24">
        <f>('Monthly Data'!R134/31)/('Monthly Data'!$F134/100000)</f>
        <v>6.575384853407598</v>
      </c>
      <c r="N135" s="24">
        <f>('Monthly Data'!S134/31)/('Monthly Data'!$F134/100000)</f>
        <v>5.956525102498646</v>
      </c>
      <c r="O135" s="24">
        <f>('Monthly Data'!T134/31)/('Monthly Data'!$F134/100000)</f>
        <v>3.2232278693174496</v>
      </c>
      <c r="P135" s="24">
        <f>('Monthly Data'!U134/31)/('Monthly Data'!$F134/100000)</f>
        <v>0</v>
      </c>
      <c r="Q135" s="24">
        <f>('Monthly Data'!V134/31)/('Monthly Data'!$F134/100000)</f>
        <v>9.179752971816097</v>
      </c>
      <c r="R135" s="24">
        <f>('Monthly Data'!W134/28)/('Monthly Data'!$F134/100000)</f>
        <v>4.653420121046021</v>
      </c>
      <c r="S135" s="24">
        <f>('Monthly Data'!X134/28)/('Monthly Data'!$F134/100000)</f>
        <v>6.908758707319858</v>
      </c>
      <c r="T135" s="24">
        <f>('Monthly Data'!Y134/28)/('Monthly Data'!$F134/100000)</f>
        <v>0.5995203836930456</v>
      </c>
      <c r="U135" s="24">
        <f>('Monthly Data'!Z134/28)/('Monthly Data'!$F134/100000)</f>
        <v>12.161699212058926</v>
      </c>
      <c r="V135" s="24">
        <f>('Monthly Data'!AA134/31)/('Monthly Data'!$F134/100000)</f>
        <v>5.466594466362395</v>
      </c>
      <c r="W135" s="24">
        <f>('Monthly Data'!AB134/31)/('Monthly Data'!$F134/100000)</f>
        <v>4.048374203862717</v>
      </c>
      <c r="X135" s="24">
        <f>('Monthly Data'!AC134/31)/('Monthly Data'!$F134/100000)</f>
        <v>2.3980815347721824</v>
      </c>
      <c r="Y135" s="24">
        <f>('Monthly Data'!AD134/31)/('Monthly Data'!$F134/100000)</f>
        <v>11.913050204997292</v>
      </c>
      <c r="Z135" s="24">
        <f>('Monthly Data'!AE134/30)/('Monthly Data'!$F134/100000)</f>
        <v>4.316546762589929</v>
      </c>
      <c r="AA135" s="24">
        <f>('Monthly Data'!AF134/30)/('Monthly Data'!$F134/100000)</f>
        <v>3.3573141486810556</v>
      </c>
      <c r="AB135" s="24">
        <f>('Monthly Data'!AG134/30)/('Monthly Data'!$F134/100000)</f>
        <v>2.371436184385825</v>
      </c>
      <c r="AC135" s="24">
        <f>('Monthly Data'!AH134/30)/('Monthly Data'!$F134/100000)</f>
        <v>10.045297095656808</v>
      </c>
      <c r="AD135" s="24">
        <f>('Monthly Data'!AI134/31)/('Monthly Data'!$F134/100000)</f>
        <v>3.713158505453702</v>
      </c>
      <c r="AE135" s="24">
        <f>('Monthly Data'!AJ134/31)/('Monthly Data'!$F134/100000)</f>
        <v>3.1200845774992914</v>
      </c>
      <c r="AF135" s="24">
        <f>('Monthly Data'!AK134/31)/('Monthly Data'!$F134/100000)</f>
        <v>1.0056470952270442</v>
      </c>
      <c r="AG135" s="24">
        <f>('Monthly Data'!AL134/31)/('Monthly Data'!$F134/100000)</f>
        <v>7.838890178180037</v>
      </c>
      <c r="AH135" s="24">
        <f>('Monthly Data'!AM134/30)/('Monthly Data'!$F134/100000)</f>
        <v>3.570476951771916</v>
      </c>
      <c r="AI135" s="24">
        <f>('Monthly Data'!AN134/30)/('Monthly Data'!$F134/100000)</f>
        <v>2.930988542499334</v>
      </c>
      <c r="AJ135" s="24">
        <f>('Monthly Data'!AO134/30)/('Monthly Data'!$F134/100000)</f>
        <v>0.9325872635225154</v>
      </c>
      <c r="AK135" s="24">
        <f>('Monthly Data'!AP134/30)/('Monthly Data'!$F134/100000)</f>
        <v>7.434052757793766</v>
      </c>
      <c r="AL135" s="24">
        <f>('Monthly Data'!AQ134/31)/('Monthly Data'!$F134/100000)</f>
        <v>4.383589902271731</v>
      </c>
      <c r="AM135" s="24">
        <f>('Monthly Data'!AR134/31)/('Monthly Data'!$F134/100000)</f>
        <v>5.337665351589696</v>
      </c>
      <c r="AN135" s="24">
        <f>('Monthly Data'!AS134/31)/('Monthly Data'!$F134/100000)</f>
        <v>0.025785822954539597</v>
      </c>
      <c r="AO135" s="24">
        <f>('Monthly Data'!AT134/31)/('Monthly Data'!$F134/100000)</f>
        <v>9.747041076815968</v>
      </c>
      <c r="AP135" s="24">
        <f>('Monthly Data'!AU134/31)/('Monthly Data'!$F134/100000)</f>
        <v>4.796163069544365</v>
      </c>
      <c r="AQ135" s="24">
        <f>('Monthly Data'!AV134/31)/('Monthly Data'!$F134/100000)</f>
        <v>2.423867357726722</v>
      </c>
      <c r="AR135" s="24">
        <f>('Monthly Data'!AW134/31)/('Monthly Data'!$F134/100000)</f>
        <v>0.2836440524999356</v>
      </c>
      <c r="AS135" s="24">
        <f>('Monthly Data'!AX134/31)/('Monthly Data'!$F134/100000)</f>
        <v>7.503674479771022</v>
      </c>
      <c r="AT135" s="24">
        <f>('Monthly Data'!AY134/30)/('Monthly Data'!$F134/100000)</f>
        <v>6.741273647748469</v>
      </c>
      <c r="AU135" s="24">
        <f>('Monthly Data'!AZ134/30)/('Monthly Data'!$F134/100000)</f>
        <v>1.225686117772449</v>
      </c>
      <c r="AV135" s="24">
        <f>('Monthly Data'!BA134/30)/('Monthly Data'!$F134/100000)</f>
        <v>0</v>
      </c>
      <c r="AW135" s="24">
        <f>('Monthly Data'!BB134/30)/('Monthly Data'!$F134/100000)</f>
        <v>7.966959765520917</v>
      </c>
      <c r="AX135" s="24">
        <f>('Monthly Data'!BC134/31)/('Monthly Data'!$F134/100000)</f>
        <v>5.157164590907919</v>
      </c>
      <c r="AY135" s="24">
        <f>('Monthly Data'!BD134/31)/('Monthly Data'!$F134/100000)</f>
        <v>1.9855083674995488</v>
      </c>
      <c r="AZ135" s="24">
        <f>('Monthly Data'!BE134/31)/('Monthly Data'!$F134/100000)</f>
        <v>0</v>
      </c>
      <c r="BA135" s="24">
        <f>('Monthly Data'!BF134/31)/('Monthly Data'!$F134/100000)</f>
        <v>7.142672958407468</v>
      </c>
    </row>
    <row r="136" spans="1:53" ht="15">
      <c r="A136" t="str">
        <f>'Monthly Data'!D135</f>
        <v>Torbay UA</v>
      </c>
      <c r="B136" s="24">
        <f>('Monthly Data'!G135/31)/('Monthly Data'!$F135/100000)</f>
        <v>4.102869035231158</v>
      </c>
      <c r="C136" s="24">
        <f>('Monthly Data'!H135/31)/('Monthly Data'!$F135/100000)</f>
        <v>1.1297755314404638</v>
      </c>
      <c r="D136" s="24">
        <f>('Monthly Data'!I135/31)/('Monthly Data'!$F135/100000)</f>
        <v>0.5648877657202319</v>
      </c>
      <c r="E136" s="24">
        <f>('Monthly Data'!J135/31)/('Monthly Data'!$F135/100000)</f>
        <v>5.797532332391854</v>
      </c>
      <c r="F136" s="24">
        <f>('Monthly Data'!K135/30)/('Monthly Data'!$F135/100000)</f>
        <v>4.393241167434716</v>
      </c>
      <c r="G136" s="24">
        <f>('Monthly Data'!L135/30)/('Monthly Data'!$F135/100000)</f>
        <v>4.270353302611368</v>
      </c>
      <c r="H136" s="24">
        <f>('Monthly Data'!M135/30)/('Monthly Data'!$F135/100000)</f>
        <v>0.06144393241167435</v>
      </c>
      <c r="I136" s="24">
        <f>('Monthly Data'!N135/30)/('Monthly Data'!$F135/100000)</f>
        <v>8.725038402457757</v>
      </c>
      <c r="J136" s="24">
        <f>('Monthly Data'!O135/31)/('Monthly Data'!$F135/100000)</f>
        <v>3.3298647242455774</v>
      </c>
      <c r="K136" s="24">
        <f>('Monthly Data'!P135/31)/('Monthly Data'!$F135/100000)</f>
        <v>4.8164114761409245</v>
      </c>
      <c r="L136" s="24">
        <f>('Monthly Data'!Q135/31)/('Monthly Data'!$F135/100000)</f>
        <v>0.2081165452653486</v>
      </c>
      <c r="M136" s="24">
        <f>('Monthly Data'!R135/31)/('Monthly Data'!$F135/100000)</f>
        <v>8.35439274565185</v>
      </c>
      <c r="N136" s="24">
        <f>('Monthly Data'!S135/31)/('Monthly Data'!$F135/100000)</f>
        <v>4.102869035231158</v>
      </c>
      <c r="O136" s="24">
        <f>('Monthly Data'!T135/31)/('Monthly Data'!$F135/100000)</f>
        <v>2.3190129329567415</v>
      </c>
      <c r="P136" s="24">
        <f>('Monthly Data'!U135/31)/('Monthly Data'!$F135/100000)</f>
        <v>0</v>
      </c>
      <c r="Q136" s="24">
        <f>('Monthly Data'!V135/31)/('Monthly Data'!$F135/100000)</f>
        <v>6.4218819681879</v>
      </c>
      <c r="R136" s="24">
        <f>('Monthly Data'!W135/28)/('Monthly Data'!$F135/100000)</f>
        <v>3.949967083607637</v>
      </c>
      <c r="S136" s="24">
        <f>('Monthly Data'!X135/28)/('Monthly Data'!$F135/100000)</f>
        <v>3.0612244897959187</v>
      </c>
      <c r="T136" s="24">
        <f>('Monthly Data'!Y135/28)/('Monthly Data'!$F135/100000)</f>
        <v>0.3620803159973667</v>
      </c>
      <c r="U136" s="24">
        <f>('Monthly Data'!Z135/28)/('Monthly Data'!$F135/100000)</f>
        <v>7.373271889400922</v>
      </c>
      <c r="V136" s="24">
        <f>('Monthly Data'!AA135/31)/('Monthly Data'!$F135/100000)</f>
        <v>3.092017243942322</v>
      </c>
      <c r="W136" s="24">
        <f>('Monthly Data'!AB135/31)/('Monthly Data'!$F135/100000)</f>
        <v>5.2623755017095295</v>
      </c>
      <c r="X136" s="24">
        <f>('Monthly Data'!AC135/31)/('Monthly Data'!$F135/100000)</f>
        <v>0.05946187007581388</v>
      </c>
      <c r="Y136" s="24">
        <f>('Monthly Data'!AD135/31)/('Monthly Data'!$F135/100000)</f>
        <v>8.413854615727665</v>
      </c>
      <c r="Z136" s="24">
        <f>('Monthly Data'!AE135/30)/('Monthly Data'!$F135/100000)</f>
        <v>4.2089093701996925</v>
      </c>
      <c r="AA136" s="24">
        <f>('Monthly Data'!AF135/30)/('Monthly Data'!$F135/100000)</f>
        <v>2.2427035330261136</v>
      </c>
      <c r="AB136" s="24">
        <f>('Monthly Data'!AG135/30)/('Monthly Data'!$F135/100000)</f>
        <v>0</v>
      </c>
      <c r="AC136" s="24">
        <f>('Monthly Data'!AH135/30)/('Monthly Data'!$F135/100000)</f>
        <v>6.451612903225807</v>
      </c>
      <c r="AD136" s="24">
        <f>('Monthly Data'!AI135/31)/('Monthly Data'!$F135/100000)</f>
        <v>3.7758287498141816</v>
      </c>
      <c r="AE136" s="24">
        <f>('Monthly Data'!AJ135/31)/('Monthly Data'!$F135/100000)</f>
        <v>1.1892374015162777</v>
      </c>
      <c r="AF136" s="24">
        <f>('Monthly Data'!AK135/31)/('Monthly Data'!$F135/100000)</f>
        <v>0</v>
      </c>
      <c r="AG136" s="24">
        <f>('Monthly Data'!AL135/31)/('Monthly Data'!$F135/100000)</f>
        <v>4.9650661513304595</v>
      </c>
      <c r="AH136" s="24">
        <f>('Monthly Data'!AM135/30)/('Monthly Data'!$F135/100000)</f>
        <v>6.666666666666667</v>
      </c>
      <c r="AI136" s="24">
        <f>('Monthly Data'!AN135/30)/('Monthly Data'!$F135/100000)</f>
        <v>0.5529953917050692</v>
      </c>
      <c r="AJ136" s="24">
        <f>('Monthly Data'!AO135/30)/('Monthly Data'!$F135/100000)</f>
        <v>0</v>
      </c>
      <c r="AK136" s="24">
        <f>('Monthly Data'!AP135/30)/('Monthly Data'!$F135/100000)</f>
        <v>7.2196620583717355</v>
      </c>
      <c r="AL136" s="24">
        <f>('Monthly Data'!AQ135/31)/('Monthly Data'!$F135/100000)</f>
        <v>5.440761111936971</v>
      </c>
      <c r="AM136" s="24">
        <f>('Monthly Data'!AR135/31)/('Monthly Data'!$F135/100000)</f>
        <v>0.7730043109855805</v>
      </c>
      <c r="AN136" s="24">
        <f>('Monthly Data'!AS135/31)/('Monthly Data'!$F135/100000)</f>
        <v>0</v>
      </c>
      <c r="AO136" s="24">
        <f>('Monthly Data'!AT135/31)/('Monthly Data'!$F135/100000)</f>
        <v>6.213765422922552</v>
      </c>
      <c r="AP136" s="24">
        <f>('Monthly Data'!AU135/31)/('Monthly Data'!$F135/100000)</f>
        <v>7.908428720083246</v>
      </c>
      <c r="AQ136" s="24">
        <f>('Monthly Data'!AV135/31)/('Monthly Data'!$F135/100000)</f>
        <v>1.3378920767058124</v>
      </c>
      <c r="AR136" s="24">
        <f>('Monthly Data'!AW135/31)/('Monthly Data'!$F135/100000)</f>
        <v>0.9513899212130221</v>
      </c>
      <c r="AS136" s="24">
        <f>('Monthly Data'!AX135/31)/('Monthly Data'!$F135/100000)</f>
        <v>10.197710718002082</v>
      </c>
      <c r="AT136" s="24">
        <f>('Monthly Data'!AY135/30)/('Monthly Data'!$F135/100000)</f>
        <v>8.69431643625192</v>
      </c>
      <c r="AU136" s="24">
        <f>('Monthly Data'!AZ135/30)/('Monthly Data'!$F135/100000)</f>
        <v>2.672811059907834</v>
      </c>
      <c r="AV136" s="24">
        <f>('Monthly Data'!BA135/30)/('Monthly Data'!$F135/100000)</f>
        <v>1.0752688172043012</v>
      </c>
      <c r="AW136" s="24">
        <f>('Monthly Data'!BB135/30)/('Monthly Data'!$F135/100000)</f>
        <v>12.442396313364055</v>
      </c>
      <c r="AX136" s="24">
        <f>('Monthly Data'!BC135/31)/('Monthly Data'!$F135/100000)</f>
        <v>5.440761111936971</v>
      </c>
      <c r="AY136" s="24">
        <f>('Monthly Data'!BD135/31)/('Monthly Data'!$F135/100000)</f>
        <v>3.3595956592834844</v>
      </c>
      <c r="AZ136" s="24">
        <f>('Monthly Data'!BE135/31)/('Monthly Data'!$F135/100000)</f>
        <v>0.4162330905306972</v>
      </c>
      <c r="BA136" s="24">
        <f>('Monthly Data'!BF135/31)/('Monthly Data'!$F135/100000)</f>
        <v>9.216589861751153</v>
      </c>
    </row>
    <row r="137" spans="1:53" ht="15">
      <c r="A137" t="str">
        <f>'Monthly Data'!D136</f>
        <v>Tower Hamlets</v>
      </c>
      <c r="B137" s="24">
        <f>('Monthly Data'!G136/31)/('Monthly Data'!$F136/100000)</f>
        <v>3.813427063118325</v>
      </c>
      <c r="C137" s="24">
        <f>('Monthly Data'!H136/31)/('Monthly Data'!$F136/100000)</f>
        <v>1.3028078222752997</v>
      </c>
      <c r="D137" s="24">
        <f>('Monthly Data'!I136/31)/('Monthly Data'!$F136/100000)</f>
        <v>0</v>
      </c>
      <c r="E137" s="24">
        <f>('Monthly Data'!J136/31)/('Monthly Data'!$F136/100000)</f>
        <v>5.1162348853936255</v>
      </c>
      <c r="F137" s="24">
        <f>('Monthly Data'!K136/30)/('Monthly Data'!$F136/100000)</f>
        <v>2.9729350722198853</v>
      </c>
      <c r="G137" s="24">
        <f>('Monthly Data'!L136/30)/('Monthly Data'!$F136/100000)</f>
        <v>0.14023278642546627</v>
      </c>
      <c r="H137" s="24">
        <f>('Monthly Data'!M136/30)/('Monthly Data'!$F136/100000)</f>
        <v>0</v>
      </c>
      <c r="I137" s="24">
        <f>('Monthly Data'!N136/30)/('Monthly Data'!$F136/100000)</f>
        <v>3.1131678586453515</v>
      </c>
      <c r="J137" s="24">
        <f>('Monthly Data'!O136/31)/('Monthly Data'!$F136/100000)</f>
        <v>5.550504159485391</v>
      </c>
      <c r="K137" s="24">
        <f>('Monthly Data'!P136/31)/('Monthly Data'!$F136/100000)</f>
        <v>0.36641470001492804</v>
      </c>
      <c r="L137" s="24">
        <f>('Monthly Data'!Q136/31)/('Monthly Data'!$F136/100000)</f>
        <v>0</v>
      </c>
      <c r="M137" s="24">
        <f>('Monthly Data'!R136/31)/('Monthly Data'!$F136/100000)</f>
        <v>5.91691885950032</v>
      </c>
      <c r="N137" s="24">
        <f>('Monthly Data'!S136/31)/('Monthly Data'!$F136/100000)</f>
        <v>4.491972803886711</v>
      </c>
      <c r="O137" s="24">
        <f>('Monthly Data'!T136/31)/('Monthly Data'!$F136/100000)</f>
        <v>0.40712744446103116</v>
      </c>
      <c r="P137" s="24">
        <f>('Monthly Data'!U136/31)/('Monthly Data'!$F136/100000)</f>
        <v>0</v>
      </c>
      <c r="Q137" s="24">
        <f>('Monthly Data'!V136/31)/('Monthly Data'!$F136/100000)</f>
        <v>4.899100248347741</v>
      </c>
      <c r="R137" s="24">
        <f>('Monthly Data'!W136/28)/('Monthly Data'!$F136/100000)</f>
        <v>4.4924574794158305</v>
      </c>
      <c r="S137" s="24">
        <f>('Monthly Data'!X136/28)/('Monthly Data'!$F136/100000)</f>
        <v>1.156920488010097</v>
      </c>
      <c r="T137" s="24">
        <f>('Monthly Data'!Y136/28)/('Monthly Data'!$F136/100000)</f>
        <v>0</v>
      </c>
      <c r="U137" s="24">
        <f>('Monthly Data'!Z136/28)/('Monthly Data'!$F136/100000)</f>
        <v>5.649377967425927</v>
      </c>
      <c r="V137" s="24">
        <f>('Monthly Data'!AA136/31)/('Monthly Data'!$F136/100000)</f>
        <v>4.030561700164208</v>
      </c>
      <c r="W137" s="24">
        <f>('Monthly Data'!AB136/31)/('Monthly Data'!$F136/100000)</f>
        <v>0.692116655583753</v>
      </c>
      <c r="X137" s="24">
        <f>('Monthly Data'!AC136/31)/('Monthly Data'!$F136/100000)</f>
        <v>0.02714182963073541</v>
      </c>
      <c r="Y137" s="24">
        <f>('Monthly Data'!AD136/31)/('Monthly Data'!$F136/100000)</f>
        <v>4.749820185378697</v>
      </c>
      <c r="Z137" s="24">
        <f>('Monthly Data'!AE136/30)/('Monthly Data'!$F136/100000)</f>
        <v>5.665404571588838</v>
      </c>
      <c r="AA137" s="24">
        <f>('Monthly Data'!AF136/30)/('Monthly Data'!$F136/100000)</f>
        <v>0.22437245828074606</v>
      </c>
      <c r="AB137" s="24">
        <f>('Monthly Data'!AG136/30)/('Monthly Data'!$F136/100000)</f>
        <v>0.3505819660636657</v>
      </c>
      <c r="AC137" s="24">
        <f>('Monthly Data'!AH136/30)/('Monthly Data'!$F136/100000)</f>
        <v>6.24035899593325</v>
      </c>
      <c r="AD137" s="24">
        <f>('Monthly Data'!AI136/31)/('Monthly Data'!$F136/100000)</f>
        <v>3.6777179149646484</v>
      </c>
      <c r="AE137" s="24">
        <f>('Monthly Data'!AJ136/31)/('Monthly Data'!$F136/100000)</f>
        <v>0.37998561483029575</v>
      </c>
      <c r="AF137" s="24">
        <f>('Monthly Data'!AK136/31)/('Monthly Data'!$F136/100000)</f>
        <v>0.42069835927639887</v>
      </c>
      <c r="AG137" s="24">
        <f>('Monthly Data'!AL136/31)/('Monthly Data'!$F136/100000)</f>
        <v>4.478401889071343</v>
      </c>
      <c r="AH137" s="24">
        <f>('Monthly Data'!AM136/30)/('Monthly Data'!$F136/100000)</f>
        <v>4.473425886972374</v>
      </c>
      <c r="AI137" s="24">
        <f>('Monthly Data'!AN136/30)/('Monthly Data'!$F136/100000)</f>
        <v>0.7432337680549713</v>
      </c>
      <c r="AJ137" s="24">
        <f>('Monthly Data'!AO136/30)/('Monthly Data'!$F136/100000)</f>
        <v>1.8230262235310617</v>
      </c>
      <c r="AK137" s="24">
        <f>('Monthly Data'!AP136/30)/('Monthly Data'!$F136/100000)</f>
        <v>7.039685878558408</v>
      </c>
      <c r="AL137" s="24">
        <f>('Monthly Data'!AQ136/31)/('Monthly Data'!$F136/100000)</f>
        <v>3.7591434038568545</v>
      </c>
      <c r="AM137" s="24">
        <f>('Monthly Data'!AR136/31)/('Monthly Data'!$F136/100000)</f>
        <v>1.6692225222902277</v>
      </c>
      <c r="AN137" s="24">
        <f>('Monthly Data'!AS136/31)/('Monthly Data'!$F136/100000)</f>
        <v>2.442764666766187</v>
      </c>
      <c r="AO137" s="24">
        <f>('Monthly Data'!AT136/31)/('Monthly Data'!$F136/100000)</f>
        <v>7.8711305929132696</v>
      </c>
      <c r="AP137" s="24">
        <f>('Monthly Data'!AU136/31)/('Monthly Data'!$F136/100000)</f>
        <v>5.401224096516346</v>
      </c>
      <c r="AQ137" s="24">
        <f>('Monthly Data'!AV136/31)/('Monthly Data'!$F136/100000)</f>
        <v>1.3706623963521383</v>
      </c>
      <c r="AR137" s="24">
        <f>('Monthly Data'!AW136/31)/('Monthly Data'!$F136/100000)</f>
        <v>1.8592153297053755</v>
      </c>
      <c r="AS137" s="24">
        <f>('Monthly Data'!AX136/31)/('Monthly Data'!$F136/100000)</f>
        <v>8.63110182257386</v>
      </c>
      <c r="AT137" s="24">
        <f>('Monthly Data'!AY136/30)/('Monthly Data'!$F136/100000)</f>
        <v>4.277099985976721</v>
      </c>
      <c r="AU137" s="24">
        <f>('Monthly Data'!AZ136/30)/('Monthly Data'!$F136/100000)</f>
        <v>1.3883045856121161</v>
      </c>
      <c r="AV137" s="24">
        <f>('Monthly Data'!BA136/30)/('Monthly Data'!$F136/100000)</f>
        <v>1.1919786846164635</v>
      </c>
      <c r="AW137" s="24">
        <f>('Monthly Data'!BB136/30)/('Monthly Data'!$F136/100000)</f>
        <v>6.857383256205302</v>
      </c>
      <c r="AX137" s="24">
        <f>('Monthly Data'!BC136/31)/('Monthly Data'!$F136/100000)</f>
        <v>3.4198705334726616</v>
      </c>
      <c r="AY137" s="24">
        <f>('Monthly Data'!BD136/31)/('Monthly Data'!$F136/100000)</f>
        <v>1.194240503752358</v>
      </c>
      <c r="AZ137" s="24">
        <f>('Monthly Data'!BE136/31)/('Monthly Data'!$F136/100000)</f>
        <v>0.23070555186125097</v>
      </c>
      <c r="BA137" s="24">
        <f>('Monthly Data'!BF136/31)/('Monthly Data'!$F136/100000)</f>
        <v>4.84481658908627</v>
      </c>
    </row>
    <row r="138" spans="1:53" ht="15">
      <c r="A138" t="str">
        <f>'Monthly Data'!D137</f>
        <v>Trafford</v>
      </c>
      <c r="B138" s="24">
        <f>('Monthly Data'!G137/31)/('Monthly Data'!$F137/100000)</f>
        <v>17.789505807169657</v>
      </c>
      <c r="C138" s="24">
        <f>('Monthly Data'!H137/31)/('Monthly Data'!$F137/100000)</f>
        <v>12.529843646220403</v>
      </c>
      <c r="D138" s="24">
        <f>('Monthly Data'!I137/31)/('Monthly Data'!$F137/100000)</f>
        <v>1.4899384278456926</v>
      </c>
      <c r="E138" s="24">
        <f>('Monthly Data'!J137/31)/('Monthly Data'!$F137/100000)</f>
        <v>31.809287881235754</v>
      </c>
      <c r="F138" s="24">
        <f>('Monthly Data'!K137/30)/('Monthly Data'!$F137/100000)</f>
        <v>22.092376182526436</v>
      </c>
      <c r="G138" s="24">
        <f>('Monthly Data'!L137/30)/('Monthly Data'!$F137/100000)</f>
        <v>14.190317195325543</v>
      </c>
      <c r="H138" s="24">
        <f>('Monthly Data'!M137/30)/('Monthly Data'!$F137/100000)</f>
        <v>3.246150992394732</v>
      </c>
      <c r="I138" s="24">
        <f>('Monthly Data'!N137/30)/('Monthly Data'!$F137/100000)</f>
        <v>39.52884437024671</v>
      </c>
      <c r="J138" s="24">
        <f>('Monthly Data'!O137/31)/('Monthly Data'!$F137/100000)</f>
        <v>18.830667600122066</v>
      </c>
      <c r="K138" s="24">
        <f>('Monthly Data'!P137/31)/('Monthly Data'!$F137/100000)</f>
        <v>22.79785305257867</v>
      </c>
      <c r="L138" s="24">
        <f>('Monthly Data'!Q137/31)/('Monthly Data'!$F137/100000)</f>
        <v>1.7951065395731236</v>
      </c>
      <c r="M138" s="24">
        <f>('Monthly Data'!R137/31)/('Monthly Data'!$F137/100000)</f>
        <v>43.42362719227386</v>
      </c>
      <c r="N138" s="24">
        <f>('Monthly Data'!S137/31)/('Monthly Data'!$F137/100000)</f>
        <v>18.399842030624516</v>
      </c>
      <c r="O138" s="24">
        <f>('Monthly Data'!T137/31)/('Monthly Data'!$F137/100000)</f>
        <v>26.621429981869422</v>
      </c>
      <c r="P138" s="24">
        <f>('Monthly Data'!U137/31)/('Monthly Data'!$F137/100000)</f>
        <v>3.033730051878579</v>
      </c>
      <c r="Q138" s="24">
        <f>('Monthly Data'!V137/31)/('Monthly Data'!$F137/100000)</f>
        <v>48.05500206437252</v>
      </c>
      <c r="R138" s="24">
        <f>('Monthly Data'!W137/28)/('Monthly Data'!$F137/100000)</f>
        <v>20.252007313776932</v>
      </c>
      <c r="S138" s="24">
        <f>('Monthly Data'!X137/28)/('Monthly Data'!$F137/100000)</f>
        <v>22.815804117974402</v>
      </c>
      <c r="T138" s="24">
        <f>('Monthly Data'!Y137/28)/('Monthly Data'!$F137/100000)</f>
        <v>3.1004054376341523</v>
      </c>
      <c r="U138" s="24">
        <f>('Monthly Data'!Z137/28)/('Monthly Data'!$F137/100000)</f>
        <v>46.16821686938548</v>
      </c>
      <c r="V138" s="24">
        <f>('Monthly Data'!AA137/31)/('Monthly Data'!$F137/100000)</f>
        <v>13.373543719819772</v>
      </c>
      <c r="W138" s="24">
        <f>('Monthly Data'!AB137/31)/('Monthly Data'!$F137/100000)</f>
        <v>20.356508158759222</v>
      </c>
      <c r="X138" s="24">
        <f>('Monthly Data'!AC137/31)/('Monthly Data'!$F137/100000)</f>
        <v>1.059112858348143</v>
      </c>
      <c r="Y138" s="24">
        <f>('Monthly Data'!AD137/31)/('Monthly Data'!$F137/100000)</f>
        <v>34.78916473692714</v>
      </c>
      <c r="Z138" s="24">
        <f>('Monthly Data'!AE137/30)/('Monthly Data'!$F137/100000)</f>
        <v>10.202188833240585</v>
      </c>
      <c r="AA138" s="24">
        <f>('Monthly Data'!AF137/30)/('Monthly Data'!$F137/100000)</f>
        <v>15.34038211834539</v>
      </c>
      <c r="AB138" s="24">
        <f>('Monthly Data'!AG137/30)/('Monthly Data'!$F137/100000)</f>
        <v>0.5935818957521796</v>
      </c>
      <c r="AC138" s="24">
        <f>('Monthly Data'!AH137/30)/('Monthly Data'!$F137/100000)</f>
        <v>26.13615284733816</v>
      </c>
      <c r="AD138" s="24">
        <f>('Monthly Data'!AI137/31)/('Monthly Data'!$F137/100000)</f>
        <v>9.119141221031468</v>
      </c>
      <c r="AE138" s="24">
        <f>('Monthly Data'!AJ137/31)/('Monthly Data'!$F137/100000)</f>
        <v>13.606907569964278</v>
      </c>
      <c r="AF138" s="24">
        <f>('Monthly Data'!AK137/31)/('Monthly Data'!$F137/100000)</f>
        <v>0.7898468774121745</v>
      </c>
      <c r="AG138" s="24">
        <f>('Monthly Data'!AL137/31)/('Monthly Data'!$F137/100000)</f>
        <v>23.51589566840792</v>
      </c>
      <c r="AH138" s="24">
        <f>('Monthly Data'!AM137/30)/('Monthly Data'!$F137/100000)</f>
        <v>12.075681691708404</v>
      </c>
      <c r="AI138" s="24">
        <f>('Monthly Data'!AN137/30)/('Monthly Data'!$F137/100000)</f>
        <v>12.928955666852161</v>
      </c>
      <c r="AJ138" s="24">
        <f>('Monthly Data'!AO137/30)/('Monthly Data'!$F137/100000)</f>
        <v>0.7605268039324801</v>
      </c>
      <c r="AK138" s="24">
        <f>('Monthly Data'!AP137/30)/('Monthly Data'!$F137/100000)</f>
        <v>25.765164162493043</v>
      </c>
      <c r="AL138" s="24">
        <f>('Monthly Data'!AQ137/31)/('Monthly Data'!$F137/100000)</f>
        <v>12.529843646220403</v>
      </c>
      <c r="AM138" s="24">
        <f>('Monthly Data'!AR137/31)/('Monthly Data'!$F137/100000)</f>
        <v>12.924767084926492</v>
      </c>
      <c r="AN138" s="24">
        <f>('Monthly Data'!AS137/31)/('Monthly Data'!$F137/100000)</f>
        <v>0</v>
      </c>
      <c r="AO138" s="24">
        <f>('Monthly Data'!AT137/31)/('Monthly Data'!$F137/100000)</f>
        <v>25.454610731146893</v>
      </c>
      <c r="AP138" s="24">
        <f>('Monthly Data'!AU137/31)/('Monthly Data'!$F137/100000)</f>
        <v>12.835011757947836</v>
      </c>
      <c r="AQ138" s="24">
        <f>('Monthly Data'!AV137/31)/('Monthly Data'!$F137/100000)</f>
        <v>16.24571418313677</v>
      </c>
      <c r="AR138" s="24">
        <f>('Monthly Data'!AW137/31)/('Monthly Data'!$F137/100000)</f>
        <v>0</v>
      </c>
      <c r="AS138" s="24">
        <f>('Monthly Data'!AX137/31)/('Monthly Data'!$F137/100000)</f>
        <v>29.080725941084605</v>
      </c>
      <c r="AT138" s="24">
        <f>('Monthly Data'!AY137/30)/('Monthly Data'!$F137/100000)</f>
        <v>13.28139491745502</v>
      </c>
      <c r="AU138" s="24">
        <f>('Monthly Data'!AZ137/30)/('Monthly Data'!$F137/100000)</f>
        <v>15.284733815618623</v>
      </c>
      <c r="AV138" s="24">
        <f>('Monthly Data'!BA137/30)/('Monthly Data'!$F137/100000)</f>
        <v>0.07419773696902245</v>
      </c>
      <c r="AW138" s="24">
        <f>('Monthly Data'!BB137/30)/('Monthly Data'!$F137/100000)</f>
        <v>28.640326470042666</v>
      </c>
      <c r="AX138" s="24">
        <f>('Monthly Data'!BC137/31)/('Monthly Data'!$F137/100000)</f>
        <v>13.032473477300877</v>
      </c>
      <c r="AY138" s="24">
        <f>('Monthly Data'!BD137/31)/('Monthly Data'!$F137/100000)</f>
        <v>20.15904643940618</v>
      </c>
      <c r="AZ138" s="24">
        <f>('Monthly Data'!BE137/31)/('Monthly Data'!$F137/100000)</f>
        <v>0.08975532697865618</v>
      </c>
      <c r="BA138" s="24">
        <f>('Monthly Data'!BF137/31)/('Monthly Data'!$F137/100000)</f>
        <v>33.28127524368571</v>
      </c>
    </row>
    <row r="139" spans="1:53" ht="15">
      <c r="A139" t="str">
        <f>'Monthly Data'!D138</f>
        <v>Wakefield</v>
      </c>
      <c r="B139" s="24">
        <f>('Monthly Data'!G138/31)/('Monthly Data'!$F138/100000)</f>
        <v>12.217863024314637</v>
      </c>
      <c r="C139" s="24">
        <f>('Monthly Data'!H138/31)/('Monthly Data'!$F138/100000)</f>
        <v>1.186670541509251</v>
      </c>
      <c r="D139" s="24">
        <f>('Monthly Data'!I138/31)/('Monthly Data'!$F138/100000)</f>
        <v>0</v>
      </c>
      <c r="E139" s="24">
        <f>('Monthly Data'!J138/31)/('Monthly Data'!$F138/100000)</f>
        <v>13.404533565823888</v>
      </c>
      <c r="F139" s="24">
        <f>('Monthly Data'!K138/30)/('Monthly Data'!$F138/100000)</f>
        <v>11.436436436436436</v>
      </c>
      <c r="G139" s="24">
        <f>('Monthly Data'!L138/30)/('Monthly Data'!$F138/100000)</f>
        <v>1.051051051051051</v>
      </c>
      <c r="H139" s="24">
        <f>('Monthly Data'!M138/30)/('Monthly Data'!$F138/100000)</f>
        <v>0</v>
      </c>
      <c r="I139" s="24">
        <f>('Monthly Data'!N138/30)/('Monthly Data'!$F138/100000)</f>
        <v>12.487487487487487</v>
      </c>
      <c r="J139" s="24">
        <f>('Monthly Data'!O138/31)/('Monthly Data'!$F138/100000)</f>
        <v>7.943427298266007</v>
      </c>
      <c r="K139" s="24">
        <f>('Monthly Data'!P138/31)/('Monthly Data'!$F138/100000)</f>
        <v>0.7507507507507507</v>
      </c>
      <c r="L139" s="24">
        <f>('Monthly Data'!Q138/31)/('Monthly Data'!$F138/100000)</f>
        <v>0</v>
      </c>
      <c r="M139" s="24">
        <f>('Monthly Data'!R138/31)/('Monthly Data'!$F138/100000)</f>
        <v>8.694178049016758</v>
      </c>
      <c r="N139" s="24">
        <f>('Monthly Data'!S138/31)/('Monthly Data'!$F138/100000)</f>
        <v>7.7012496367335075</v>
      </c>
      <c r="O139" s="24">
        <f>('Monthly Data'!T138/31)/('Monthly Data'!$F138/100000)</f>
        <v>0.41170202460525035</v>
      </c>
      <c r="P139" s="24">
        <f>('Monthly Data'!U138/31)/('Monthly Data'!$F138/100000)</f>
        <v>0</v>
      </c>
      <c r="Q139" s="24">
        <f>('Monthly Data'!V138/31)/('Monthly Data'!$F138/100000)</f>
        <v>8.112951661338759</v>
      </c>
      <c r="R139" s="24">
        <f>('Monthly Data'!W138/28)/('Monthly Data'!$F138/100000)</f>
        <v>12.105855855855856</v>
      </c>
      <c r="S139" s="24">
        <f>('Monthly Data'!X138/28)/('Monthly Data'!$F138/100000)</f>
        <v>0.3083440583440583</v>
      </c>
      <c r="T139" s="24">
        <f>('Monthly Data'!Y138/28)/('Monthly Data'!$F138/100000)</f>
        <v>0</v>
      </c>
      <c r="U139" s="24">
        <f>('Monthly Data'!Z138/28)/('Monthly Data'!$F138/100000)</f>
        <v>12.414199914199912</v>
      </c>
      <c r="V139" s="24">
        <f>('Monthly Data'!AA138/31)/('Monthly Data'!$F138/100000)</f>
        <v>13.126029255061512</v>
      </c>
      <c r="W139" s="24">
        <f>('Monthly Data'!AB138/31)/('Monthly Data'!$F138/100000)</f>
        <v>0.23006877845587523</v>
      </c>
      <c r="X139" s="24">
        <f>('Monthly Data'!AC138/31)/('Monthly Data'!$F138/100000)</f>
        <v>0</v>
      </c>
      <c r="Y139" s="24">
        <f>('Monthly Data'!AD138/31)/('Monthly Data'!$F138/100000)</f>
        <v>13.356098033517387</v>
      </c>
      <c r="Z139" s="24">
        <f>('Monthly Data'!AE138/30)/('Monthly Data'!$F138/100000)</f>
        <v>8.183183183183184</v>
      </c>
      <c r="AA139" s="24">
        <f>('Monthly Data'!AF138/30)/('Monthly Data'!$F138/100000)</f>
        <v>0.025025025025025023</v>
      </c>
      <c r="AB139" s="24">
        <f>('Monthly Data'!AG138/30)/('Monthly Data'!$F138/100000)</f>
        <v>0</v>
      </c>
      <c r="AC139" s="24">
        <f>('Monthly Data'!AH138/30)/('Monthly Data'!$F138/100000)</f>
        <v>8.208208208208207</v>
      </c>
      <c r="AD139" s="24">
        <f>('Monthly Data'!AI138/31)/('Monthly Data'!$F138/100000)</f>
        <v>9.057444541315508</v>
      </c>
      <c r="AE139" s="24">
        <f>('Monthly Data'!AJ138/31)/('Monthly Data'!$F138/100000)</f>
        <v>0.21795989537925023</v>
      </c>
      <c r="AF139" s="24">
        <f>('Monthly Data'!AK138/31)/('Monthly Data'!$F138/100000)</f>
        <v>0</v>
      </c>
      <c r="AG139" s="24">
        <f>('Monthly Data'!AL138/31)/('Monthly Data'!$F138/100000)</f>
        <v>9.275404436694759</v>
      </c>
      <c r="AH139" s="24">
        <f>('Monthly Data'!AM138/30)/('Monthly Data'!$F138/100000)</f>
        <v>11.223723723723722</v>
      </c>
      <c r="AI139" s="24">
        <f>('Monthly Data'!AN138/30)/('Monthly Data'!$F138/100000)</f>
        <v>0.5630630630630631</v>
      </c>
      <c r="AJ139" s="24">
        <f>('Monthly Data'!AO138/30)/('Monthly Data'!$F138/100000)</f>
        <v>0</v>
      </c>
      <c r="AK139" s="24">
        <f>('Monthly Data'!AP138/30)/('Monthly Data'!$F138/100000)</f>
        <v>11.786786786786786</v>
      </c>
      <c r="AL139" s="24">
        <f>('Monthly Data'!AQ138/31)/('Monthly Data'!$F138/100000)</f>
        <v>11.321805676644386</v>
      </c>
      <c r="AM139" s="24">
        <f>('Monthly Data'!AR138/31)/('Monthly Data'!$F138/100000)</f>
        <v>0.09687106461300009</v>
      </c>
      <c r="AN139" s="24">
        <f>('Monthly Data'!AS138/31)/('Monthly Data'!$F138/100000)</f>
        <v>0</v>
      </c>
      <c r="AO139" s="24">
        <f>('Monthly Data'!AT138/31)/('Monthly Data'!$F138/100000)</f>
        <v>11.418676741257386</v>
      </c>
      <c r="AP139" s="24">
        <f>('Monthly Data'!AU138/31)/('Monthly Data'!$F138/100000)</f>
        <v>7.531725273660758</v>
      </c>
      <c r="AQ139" s="24">
        <f>('Monthly Data'!AV138/31)/('Monthly Data'!$F138/100000)</f>
        <v>0.024217766153250022</v>
      </c>
      <c r="AR139" s="24">
        <f>('Monthly Data'!AW138/31)/('Monthly Data'!$F138/100000)</f>
        <v>0</v>
      </c>
      <c r="AS139" s="24">
        <f>('Monthly Data'!AX138/31)/('Monthly Data'!$F138/100000)</f>
        <v>7.555943039814007</v>
      </c>
      <c r="AT139" s="24">
        <f>('Monthly Data'!AY138/30)/('Monthly Data'!$F138/100000)</f>
        <v>11.086086086086086</v>
      </c>
      <c r="AU139" s="24">
        <f>('Monthly Data'!AZ138/30)/('Monthly Data'!$F138/100000)</f>
        <v>0.27527527527527523</v>
      </c>
      <c r="AV139" s="24">
        <f>('Monthly Data'!BA138/30)/('Monthly Data'!$F138/100000)</f>
        <v>0.17517517517517517</v>
      </c>
      <c r="AW139" s="24">
        <f>('Monthly Data'!BB138/30)/('Monthly Data'!$F138/100000)</f>
        <v>11.536536536536536</v>
      </c>
      <c r="AX139" s="24">
        <f>('Monthly Data'!BC138/31)/('Monthly Data'!$F138/100000)</f>
        <v>11.84248764893926</v>
      </c>
      <c r="AY139" s="24">
        <f>('Monthly Data'!BD138/31)/('Monthly Data'!$F138/100000)</f>
        <v>0.37537537537537535</v>
      </c>
      <c r="AZ139" s="24">
        <f>('Monthly Data'!BE138/31)/('Monthly Data'!$F138/100000)</f>
        <v>0</v>
      </c>
      <c r="BA139" s="24">
        <f>('Monthly Data'!BF138/31)/('Monthly Data'!$F138/100000)</f>
        <v>12.217863024314637</v>
      </c>
    </row>
    <row r="140" spans="1:53" ht="15">
      <c r="A140" t="str">
        <f>'Monthly Data'!D139</f>
        <v>Walsall</v>
      </c>
      <c r="B140" s="24">
        <f>('Monthly Data'!G139/31)/('Monthly Data'!$F139/100000)</f>
        <v>2.943586319910175</v>
      </c>
      <c r="C140" s="24">
        <f>('Monthly Data'!H139/31)/('Monthly Data'!$F139/100000)</f>
        <v>7.890025187388098</v>
      </c>
      <c r="D140" s="24">
        <f>('Monthly Data'!I139/31)/('Monthly Data'!$F139/100000)</f>
        <v>0.04551937608108518</v>
      </c>
      <c r="E140" s="24">
        <f>('Monthly Data'!J139/31)/('Monthly Data'!$F139/100000)</f>
        <v>10.879130883379359</v>
      </c>
      <c r="F140" s="24">
        <f>('Monthly Data'!K139/30)/('Monthly Data'!$F139/100000)</f>
        <v>3.6218250235183445</v>
      </c>
      <c r="G140" s="24">
        <f>('Monthly Data'!L139/30)/('Monthly Data'!$F139/100000)</f>
        <v>8.623392913138915</v>
      </c>
      <c r="H140" s="24">
        <f>('Monthly Data'!M139/30)/('Monthly Data'!$F139/100000)</f>
        <v>0</v>
      </c>
      <c r="I140" s="24">
        <f>('Monthly Data'!N139/30)/('Monthly Data'!$F139/100000)</f>
        <v>12.24521793665726</v>
      </c>
      <c r="J140" s="24">
        <f>('Monthly Data'!O139/31)/('Monthly Data'!$F139/100000)</f>
        <v>3.292568203198495</v>
      </c>
      <c r="K140" s="24">
        <f>('Monthly Data'!P139/31)/('Monthly Data'!$F139/100000)</f>
        <v>7.601735805541225</v>
      </c>
      <c r="L140" s="24">
        <f>('Monthly Data'!Q139/31)/('Monthly Data'!$F139/100000)</f>
        <v>0.33380875792795806</v>
      </c>
      <c r="M140" s="24">
        <f>('Monthly Data'!R139/31)/('Monthly Data'!$F139/100000)</f>
        <v>11.228112766667678</v>
      </c>
      <c r="N140" s="24">
        <f>('Monthly Data'!S139/31)/('Monthly Data'!$F139/100000)</f>
        <v>3.4139532060813886</v>
      </c>
      <c r="O140" s="24">
        <f>('Monthly Data'!T139/31)/('Monthly Data'!$F139/100000)</f>
        <v>5.53819075653203</v>
      </c>
      <c r="P140" s="24">
        <f>('Monthly Data'!U139/31)/('Monthly Data'!$F139/100000)</f>
        <v>0.19725062968470247</v>
      </c>
      <c r="Q140" s="24">
        <f>('Monthly Data'!V139/31)/('Monthly Data'!$F139/100000)</f>
        <v>9.149394592298123</v>
      </c>
      <c r="R140" s="24">
        <f>('Monthly Data'!W139/28)/('Monthly Data'!$F139/100000)</f>
        <v>2.0494557183174305</v>
      </c>
      <c r="S140" s="24">
        <f>('Monthly Data'!X139/28)/('Monthly Data'!$F139/100000)</f>
        <v>5.358822738879183</v>
      </c>
      <c r="T140" s="24">
        <f>('Monthly Data'!Y139/28)/('Monthly Data'!$F139/100000)</f>
        <v>0</v>
      </c>
      <c r="U140" s="24">
        <f>('Monthly Data'!Z139/28)/('Monthly Data'!$F139/100000)</f>
        <v>7.408278457196614</v>
      </c>
      <c r="V140" s="24">
        <f>('Monthly Data'!AA139/31)/('Monthly Data'!$F139/100000)</f>
        <v>4.415379479865263</v>
      </c>
      <c r="W140" s="24">
        <f>('Monthly Data'!AB139/31)/('Monthly Data'!$F139/100000)</f>
        <v>6.1451157709465</v>
      </c>
      <c r="X140" s="24">
        <f>('Monthly Data'!AC139/31)/('Monthly Data'!$F139/100000)</f>
        <v>0.1062118775225321</v>
      </c>
      <c r="Y140" s="24">
        <f>('Monthly Data'!AD139/31)/('Monthly Data'!$F139/100000)</f>
        <v>10.666707128334295</v>
      </c>
      <c r="Z140" s="24">
        <f>('Monthly Data'!AE139/30)/('Monthly Data'!$F139/100000)</f>
        <v>3.7629350893697087</v>
      </c>
      <c r="AA140" s="24">
        <f>('Monthly Data'!AF139/30)/('Monthly Data'!$F139/100000)</f>
        <v>4.782063342740671</v>
      </c>
      <c r="AB140" s="24">
        <f>('Monthly Data'!AG139/30)/('Monthly Data'!$F139/100000)</f>
        <v>0.09407337723424272</v>
      </c>
      <c r="AC140" s="24">
        <f>('Monthly Data'!AH139/30)/('Monthly Data'!$F139/100000)</f>
        <v>8.639071809344623</v>
      </c>
      <c r="AD140" s="24">
        <f>('Monthly Data'!AI139/31)/('Monthly Data'!$F139/100000)</f>
        <v>2.8222013170272815</v>
      </c>
      <c r="AE140" s="24">
        <f>('Monthly Data'!AJ139/31)/('Monthly Data'!$F139/100000)</f>
        <v>5.629229508694201</v>
      </c>
      <c r="AF140" s="24">
        <f>('Monthly Data'!AK139/31)/('Monthly Data'!$F139/100000)</f>
        <v>0.6372712651351925</v>
      </c>
      <c r="AG140" s="24">
        <f>('Monthly Data'!AL139/31)/('Monthly Data'!$F139/100000)</f>
        <v>9.088702090856676</v>
      </c>
      <c r="AH140" s="24">
        <f>('Monthly Data'!AM139/30)/('Monthly Data'!$F139/100000)</f>
        <v>4.719347757917843</v>
      </c>
      <c r="AI140" s="24">
        <f>('Monthly Data'!AN139/30)/('Monthly Data'!$F139/100000)</f>
        <v>4.782063342740671</v>
      </c>
      <c r="AJ140" s="24">
        <f>('Monthly Data'!AO139/30)/('Monthly Data'!$F139/100000)</f>
        <v>0.9720915647538415</v>
      </c>
      <c r="AK140" s="24">
        <f>('Monthly Data'!AP139/30)/('Monthly Data'!$F139/100000)</f>
        <v>10.473502665412354</v>
      </c>
      <c r="AL140" s="24">
        <f>('Monthly Data'!AQ139/31)/('Monthly Data'!$F139/100000)</f>
        <v>3.8388007161715176</v>
      </c>
      <c r="AM140" s="24">
        <f>('Monthly Data'!AR139/31)/('Monthly Data'!$F139/100000)</f>
        <v>4.703668861712136</v>
      </c>
      <c r="AN140" s="24">
        <f>('Monthly Data'!AS139/31)/('Monthly Data'!$F139/100000)</f>
        <v>0.6372712651351925</v>
      </c>
      <c r="AO140" s="24">
        <f>('Monthly Data'!AT139/31)/('Monthly Data'!$F139/100000)</f>
        <v>9.179740843018845</v>
      </c>
      <c r="AP140" s="24">
        <f>('Monthly Data'!AU139/31)/('Monthly Data'!$F139/100000)</f>
        <v>4.627803234910327</v>
      </c>
      <c r="AQ140" s="24">
        <f>('Monthly Data'!AV139/31)/('Monthly Data'!$F139/100000)</f>
        <v>4.82505386459503</v>
      </c>
      <c r="AR140" s="24">
        <f>('Monthly Data'!AW139/31)/('Monthly Data'!$F139/100000)</f>
        <v>0.834521894819895</v>
      </c>
      <c r="AS140" s="24">
        <f>('Monthly Data'!AX139/31)/('Monthly Data'!$F139/100000)</f>
        <v>10.287378994325252</v>
      </c>
      <c r="AT140" s="24">
        <f>('Monthly Data'!AY139/30)/('Monthly Data'!$F139/100000)</f>
        <v>3.323925995609909</v>
      </c>
      <c r="AU140" s="24">
        <f>('Monthly Data'!AZ139/30)/('Monthly Data'!$F139/100000)</f>
        <v>4.970210097209157</v>
      </c>
      <c r="AV140" s="24">
        <f>('Monthly Data'!BA139/30)/('Monthly Data'!$F139/100000)</f>
        <v>0.4076513013483851</v>
      </c>
      <c r="AW140" s="24">
        <f>('Monthly Data'!BB139/30)/('Monthly Data'!$F139/100000)</f>
        <v>8.701787394167452</v>
      </c>
      <c r="AX140" s="24">
        <f>('Monthly Data'!BC139/31)/('Monthly Data'!$F139/100000)</f>
        <v>5.340940126847329</v>
      </c>
      <c r="AY140" s="24">
        <f>('Monthly Data'!BD139/31)/('Monthly Data'!$F139/100000)</f>
        <v>5.371286377568052</v>
      </c>
      <c r="AZ140" s="24">
        <f>('Monthly Data'!BE139/31)/('Monthly Data'!$F139/100000)</f>
        <v>0.2124237550450642</v>
      </c>
      <c r="BA140" s="24">
        <f>('Monthly Data'!BF139/31)/('Monthly Data'!$F139/100000)</f>
        <v>10.924650259460444</v>
      </c>
    </row>
    <row r="141" spans="1:53" ht="15">
      <c r="A141" t="str">
        <f>'Monthly Data'!D140</f>
        <v>Waltham Forest</v>
      </c>
      <c r="B141" s="24">
        <f>('Monthly Data'!G140/31)/('Monthly Data'!$F140/100000)</f>
        <v>2.3085446934252647</v>
      </c>
      <c r="C141" s="24">
        <f>('Monthly Data'!H140/31)/('Monthly Data'!$F140/100000)</f>
        <v>3.1088401871460234</v>
      </c>
      <c r="D141" s="24">
        <f>('Monthly Data'!I140/31)/('Monthly Data'!$F140/100000)</f>
        <v>0.6617828121152426</v>
      </c>
      <c r="E141" s="24">
        <f>('Monthly Data'!J140/31)/('Monthly Data'!$F140/100000)</f>
        <v>6.07916769268653</v>
      </c>
      <c r="F141" s="24">
        <f>('Monthly Data'!K140/30)/('Monthly Data'!$F140/100000)</f>
        <v>3.9599236641221376</v>
      </c>
      <c r="G141" s="24">
        <f>('Monthly Data'!L140/30)/('Monthly Data'!$F140/100000)</f>
        <v>1.987913486005089</v>
      </c>
      <c r="H141" s="24">
        <f>('Monthly Data'!M140/30)/('Monthly Data'!$F140/100000)</f>
        <v>0.2862595419847328</v>
      </c>
      <c r="I141" s="24">
        <f>('Monthly Data'!N140/30)/('Monthly Data'!$F140/100000)</f>
        <v>6.234096692111959</v>
      </c>
      <c r="J141" s="24">
        <f>('Monthly Data'!O140/31)/('Monthly Data'!$F140/100000)</f>
        <v>2.677911844373307</v>
      </c>
      <c r="K141" s="24">
        <f>('Monthly Data'!P140/31)/('Monthly Data'!$F140/100000)</f>
        <v>2.616350652548633</v>
      </c>
      <c r="L141" s="24">
        <f>('Monthly Data'!Q140/31)/('Monthly Data'!$F140/100000)</f>
        <v>0.47709923664122134</v>
      </c>
      <c r="M141" s="24">
        <f>('Monthly Data'!R140/31)/('Monthly Data'!$F140/100000)</f>
        <v>5.771361733563162</v>
      </c>
      <c r="N141" s="24">
        <f>('Monthly Data'!S140/31)/('Monthly Data'!$F140/100000)</f>
        <v>1.6159812853976854</v>
      </c>
      <c r="O141" s="24">
        <f>('Monthly Data'!T140/31)/('Monthly Data'!$F140/100000)</f>
        <v>2.5547894607239594</v>
      </c>
      <c r="P141" s="24">
        <f>('Monthly Data'!U140/31)/('Monthly Data'!$F140/100000)</f>
        <v>0.47709923664122134</v>
      </c>
      <c r="Q141" s="24">
        <f>('Monthly Data'!V140/31)/('Monthly Data'!$F140/100000)</f>
        <v>4.647869982762866</v>
      </c>
      <c r="R141" s="24">
        <f>('Monthly Data'!W140/28)/('Monthly Data'!$F140/100000)</f>
        <v>2.6581243184296617</v>
      </c>
      <c r="S141" s="24">
        <f>('Monthly Data'!X140/28)/('Monthly Data'!$F140/100000)</f>
        <v>2.777399127589967</v>
      </c>
      <c r="T141" s="24">
        <f>('Monthly Data'!Y140/28)/('Monthly Data'!$F140/100000)</f>
        <v>1.1245910577971647</v>
      </c>
      <c r="U141" s="24">
        <f>('Monthly Data'!Z140/28)/('Monthly Data'!$F140/100000)</f>
        <v>6.560114503816794</v>
      </c>
      <c r="V141" s="24">
        <f>('Monthly Data'!AA140/31)/('Monthly Data'!$F140/100000)</f>
        <v>3.0626692932775175</v>
      </c>
      <c r="W141" s="24">
        <f>('Monthly Data'!AB140/31)/('Monthly Data'!$F140/100000)</f>
        <v>2.8472051218911596</v>
      </c>
      <c r="X141" s="24">
        <f>('Monthly Data'!AC140/31)/('Monthly Data'!$F140/100000)</f>
        <v>1.6929327751785275</v>
      </c>
      <c r="Y141" s="24">
        <f>('Monthly Data'!AD140/31)/('Monthly Data'!$F140/100000)</f>
        <v>7.602807190347205</v>
      </c>
      <c r="Z141" s="24">
        <f>('Monthly Data'!AE140/30)/('Monthly Data'!$F140/100000)</f>
        <v>3.975826972010178</v>
      </c>
      <c r="AA141" s="24">
        <f>('Monthly Data'!AF140/30)/('Monthly Data'!$F140/100000)</f>
        <v>3.1488549618320607</v>
      </c>
      <c r="AB141" s="24">
        <f>('Monthly Data'!AG140/30)/('Monthly Data'!$F140/100000)</f>
        <v>1.8447837150127226</v>
      </c>
      <c r="AC141" s="24">
        <f>('Monthly Data'!AH140/30)/('Monthly Data'!$F140/100000)</f>
        <v>8.969465648854962</v>
      </c>
      <c r="AD141" s="24">
        <f>('Monthly Data'!AI140/31)/('Monthly Data'!$F140/100000)</f>
        <v>4.293893129770992</v>
      </c>
      <c r="AE141" s="24">
        <f>('Monthly Data'!AJ140/31)/('Monthly Data'!$F140/100000)</f>
        <v>3.2627431667077076</v>
      </c>
      <c r="AF141" s="24">
        <f>('Monthly Data'!AK140/31)/('Monthly Data'!$F140/100000)</f>
        <v>0.24624476729869488</v>
      </c>
      <c r="AG141" s="24">
        <f>('Monthly Data'!AL140/31)/('Monthly Data'!$F140/100000)</f>
        <v>7.802881063777395</v>
      </c>
      <c r="AH141" s="24">
        <f>('Monthly Data'!AM140/30)/('Monthly Data'!$F140/100000)</f>
        <v>4.5324427480916025</v>
      </c>
      <c r="AI141" s="24">
        <f>('Monthly Data'!AN140/30)/('Monthly Data'!$F140/100000)</f>
        <v>6.106870229007634</v>
      </c>
      <c r="AJ141" s="24">
        <f>('Monthly Data'!AO140/30)/('Monthly Data'!$F140/100000)</f>
        <v>0</v>
      </c>
      <c r="AK141" s="24">
        <f>('Monthly Data'!AP140/30)/('Monthly Data'!$F140/100000)</f>
        <v>10.639312977099237</v>
      </c>
      <c r="AL141" s="24">
        <f>('Monthly Data'!AQ140/31)/('Monthly Data'!$F140/100000)</f>
        <v>3.6936715094804233</v>
      </c>
      <c r="AM141" s="24">
        <f>('Monthly Data'!AR140/31)/('Monthly Data'!$F140/100000)</f>
        <v>4.293893129770992</v>
      </c>
      <c r="AN141" s="24">
        <f>('Monthly Data'!AS140/31)/('Monthly Data'!$F140/100000)</f>
        <v>0</v>
      </c>
      <c r="AO141" s="24">
        <f>('Monthly Data'!AT140/31)/('Monthly Data'!$F140/100000)</f>
        <v>7.987564639251416</v>
      </c>
      <c r="AP141" s="24">
        <f>('Monthly Data'!AU140/31)/('Monthly Data'!$F140/100000)</f>
        <v>2.8010342280226546</v>
      </c>
      <c r="AQ141" s="24">
        <f>('Monthly Data'!AV140/31)/('Monthly Data'!$F140/100000)</f>
        <v>3.2627431667077076</v>
      </c>
      <c r="AR141" s="24">
        <f>('Monthly Data'!AW140/31)/('Monthly Data'!$F140/100000)</f>
        <v>0.47709923664122134</v>
      </c>
      <c r="AS141" s="24">
        <f>('Monthly Data'!AX140/31)/('Monthly Data'!$F140/100000)</f>
        <v>6.5408766313715825</v>
      </c>
      <c r="AT141" s="24">
        <f>('Monthly Data'!AY140/30)/('Monthly Data'!$F140/100000)</f>
        <v>2.178753180661577</v>
      </c>
      <c r="AU141" s="24">
        <f>('Monthly Data'!AZ140/30)/('Monthly Data'!$F140/100000)</f>
        <v>4.802798982188295</v>
      </c>
      <c r="AV141" s="24">
        <f>('Monthly Data'!BA140/30)/('Monthly Data'!$F140/100000)</f>
        <v>0.47709923664122134</v>
      </c>
      <c r="AW141" s="24">
        <f>('Monthly Data'!BB140/30)/('Monthly Data'!$F140/100000)</f>
        <v>7.458651399491093</v>
      </c>
      <c r="AX141" s="24">
        <f>('Monthly Data'!BC140/31)/('Monthly Data'!$F140/100000)</f>
        <v>1.6929327751785275</v>
      </c>
      <c r="AY141" s="24">
        <f>('Monthly Data'!BD140/31)/('Monthly Data'!$F140/100000)</f>
        <v>1.539029795616843</v>
      </c>
      <c r="AZ141" s="24">
        <f>('Monthly Data'!BE140/31)/('Monthly Data'!$F140/100000)</f>
        <v>0.8156857916769269</v>
      </c>
      <c r="BA141" s="24">
        <f>('Monthly Data'!BF140/31)/('Monthly Data'!$F140/100000)</f>
        <v>4.047648362472297</v>
      </c>
    </row>
    <row r="142" spans="1:53" ht="15">
      <c r="A142" t="str">
        <f>'Monthly Data'!D141</f>
        <v>Wandsworth</v>
      </c>
      <c r="B142" s="24">
        <f>('Monthly Data'!G141/31)/('Monthly Data'!$F141/100000)</f>
        <v>2.2343248149699764</v>
      </c>
      <c r="C142" s="24">
        <f>('Monthly Data'!H141/31)/('Monthly Data'!$F141/100000)</f>
        <v>1.498013228218507</v>
      </c>
      <c r="D142" s="24">
        <f>('Monthly Data'!I141/31)/('Monthly Data'!$F141/100000)</f>
        <v>0</v>
      </c>
      <c r="E142" s="24">
        <f>('Monthly Data'!J141/31)/('Monthly Data'!$F141/100000)</f>
        <v>3.7323380431884834</v>
      </c>
      <c r="F142" s="24">
        <f>('Monthly Data'!K141/30)/('Monthly Data'!$F141/100000)</f>
        <v>3.948576675849403</v>
      </c>
      <c r="G142" s="24">
        <f>('Monthly Data'!L141/30)/('Monthly Data'!$F141/100000)</f>
        <v>1.3249376885740523</v>
      </c>
      <c r="H142" s="24">
        <f>('Monthly Data'!M141/30)/('Monthly Data'!$F141/100000)</f>
        <v>0.06559097468188377</v>
      </c>
      <c r="I142" s="24">
        <f>('Monthly Data'!N141/30)/('Monthly Data'!$F141/100000)</f>
        <v>5.339105339105339</v>
      </c>
      <c r="J142" s="24">
        <f>('Monthly Data'!O141/31)/('Monthly Data'!$F141/100000)</f>
        <v>3.453047441317236</v>
      </c>
      <c r="K142" s="24">
        <f>('Monthly Data'!P141/31)/('Monthly Data'!$F141/100000)</f>
        <v>1.2441126810628276</v>
      </c>
      <c r="L142" s="24">
        <f>('Monthly Data'!Q141/31)/('Monthly Data'!$F141/100000)</f>
        <v>0</v>
      </c>
      <c r="M142" s="24">
        <f>('Monthly Data'!R141/31)/('Monthly Data'!$F141/100000)</f>
        <v>4.697160122380064</v>
      </c>
      <c r="N142" s="24">
        <f>('Monthly Data'!S141/31)/('Monthly Data'!$F141/100000)</f>
        <v>2.970636401721446</v>
      </c>
      <c r="O142" s="24">
        <f>('Monthly Data'!T141/31)/('Monthly Data'!$F141/100000)</f>
        <v>1.485318200860723</v>
      </c>
      <c r="P142" s="24">
        <f>('Monthly Data'!U141/31)/('Monthly Data'!$F141/100000)</f>
        <v>0.0888651915044877</v>
      </c>
      <c r="Q142" s="24">
        <f>('Monthly Data'!V141/31)/('Monthly Data'!$F141/100000)</f>
        <v>4.544819794086656</v>
      </c>
      <c r="R142" s="24">
        <f>('Monthly Data'!W141/28)/('Monthly Data'!$F141/100000)</f>
        <v>3.1343115758700177</v>
      </c>
      <c r="S142" s="24">
        <f>('Monthly Data'!X141/28)/('Monthly Data'!$F141/100000)</f>
        <v>1.3352448417383482</v>
      </c>
      <c r="T142" s="24">
        <f>('Monthly Data'!Y141/28)/('Monthly Data'!$F141/100000)</f>
        <v>0</v>
      </c>
      <c r="U142" s="24">
        <f>('Monthly Data'!Z141/28)/('Monthly Data'!$F141/100000)</f>
        <v>4.469556417608366</v>
      </c>
      <c r="V142" s="24">
        <f>('Monthly Data'!AA141/31)/('Monthly Data'!$F141/100000)</f>
        <v>1.9677292404565132</v>
      </c>
      <c r="W142" s="24">
        <f>('Monthly Data'!AB141/31)/('Monthly Data'!$F141/100000)</f>
        <v>1.2314176537050436</v>
      </c>
      <c r="X142" s="24">
        <f>('Monthly Data'!AC141/31)/('Monthly Data'!$F141/100000)</f>
        <v>0</v>
      </c>
      <c r="Y142" s="24">
        <f>('Monthly Data'!AD141/31)/('Monthly Data'!$F141/100000)</f>
        <v>3.199146894161557</v>
      </c>
      <c r="Z142" s="24">
        <f>('Monthly Data'!AE141/30)/('Monthly Data'!$F141/100000)</f>
        <v>3.1352485897940445</v>
      </c>
      <c r="AA142" s="24">
        <f>('Monthly Data'!AF141/30)/('Monthly Data'!$F141/100000)</f>
        <v>1.8890200708382527</v>
      </c>
      <c r="AB142" s="24">
        <f>('Monthly Data'!AG141/30)/('Monthly Data'!$F141/100000)</f>
        <v>0</v>
      </c>
      <c r="AC142" s="24">
        <f>('Monthly Data'!AH141/30)/('Monthly Data'!$F141/100000)</f>
        <v>5.0242686606322975</v>
      </c>
      <c r="AD142" s="24">
        <f>('Monthly Data'!AI141/31)/('Monthly Data'!$F141/100000)</f>
        <v>4.6336849855911435</v>
      </c>
      <c r="AE142" s="24">
        <f>('Monthly Data'!AJ141/31)/('Monthly Data'!$F141/100000)</f>
        <v>1.1933325716316918</v>
      </c>
      <c r="AF142" s="24">
        <f>('Monthly Data'!AK141/31)/('Monthly Data'!$F141/100000)</f>
        <v>0</v>
      </c>
      <c r="AG142" s="24">
        <f>('Monthly Data'!AL141/31)/('Monthly Data'!$F141/100000)</f>
        <v>5.827017557222836</v>
      </c>
      <c r="AH142" s="24">
        <f>('Monthly Data'!AM141/30)/('Monthly Data'!$F141/100000)</f>
        <v>3.3057851239669422</v>
      </c>
      <c r="AI142" s="24">
        <f>('Monthly Data'!AN141/30)/('Monthly Data'!$F141/100000)</f>
        <v>0.5247277974550701</v>
      </c>
      <c r="AJ142" s="24">
        <f>('Monthly Data'!AO141/30)/('Monthly Data'!$F141/100000)</f>
        <v>0</v>
      </c>
      <c r="AK142" s="24">
        <f>('Monthly Data'!AP141/30)/('Monthly Data'!$F141/100000)</f>
        <v>3.830512921422012</v>
      </c>
      <c r="AL142" s="24">
        <f>('Monthly Data'!AQ141/31)/('Monthly Data'!$F141/100000)</f>
        <v>3.9100684261974585</v>
      </c>
      <c r="AM142" s="24">
        <f>('Monthly Data'!AR141/31)/('Monthly Data'!$F141/100000)</f>
        <v>0.583971258458062</v>
      </c>
      <c r="AN142" s="24">
        <f>('Monthly Data'!AS141/31)/('Monthly Data'!$F141/100000)</f>
        <v>0</v>
      </c>
      <c r="AO142" s="24">
        <f>('Monthly Data'!AT141/31)/('Monthly Data'!$F141/100000)</f>
        <v>4.494039684655521</v>
      </c>
      <c r="AP142" s="24">
        <f>('Monthly Data'!AU141/31)/('Monthly Data'!$F141/100000)</f>
        <v>4.646380012948928</v>
      </c>
      <c r="AQ142" s="24">
        <f>('Monthly Data'!AV141/31)/('Monthly Data'!$F141/100000)</f>
        <v>0.7997867235403893</v>
      </c>
      <c r="AR142" s="24">
        <f>('Monthly Data'!AW141/31)/('Monthly Data'!$F141/100000)</f>
        <v>0</v>
      </c>
      <c r="AS142" s="24">
        <f>('Monthly Data'!AX141/31)/('Monthly Data'!$F141/100000)</f>
        <v>5.446166736489317</v>
      </c>
      <c r="AT142" s="24">
        <f>('Monthly Data'!AY141/30)/('Monthly Data'!$F141/100000)</f>
        <v>4.591368227731864</v>
      </c>
      <c r="AU142" s="24">
        <f>('Monthly Data'!AZ141/30)/('Monthly Data'!$F141/100000)</f>
        <v>0.8920372556736194</v>
      </c>
      <c r="AV142" s="24">
        <f>('Monthly Data'!BA141/30)/('Monthly Data'!$F141/100000)</f>
        <v>0</v>
      </c>
      <c r="AW142" s="24">
        <f>('Monthly Data'!BB141/30)/('Monthly Data'!$F141/100000)</f>
        <v>5.483405483405484</v>
      </c>
      <c r="AX142" s="24">
        <f>('Monthly Data'!BC141/31)/('Monthly Data'!$F141/100000)</f>
        <v>4.278224219573193</v>
      </c>
      <c r="AY142" s="24">
        <f>('Monthly Data'!BD141/31)/('Monthly Data'!$F141/100000)</f>
        <v>1.5360983102918588</v>
      </c>
      <c r="AZ142" s="24">
        <f>('Monthly Data'!BE141/31)/('Monthly Data'!$F141/100000)</f>
        <v>0</v>
      </c>
      <c r="BA142" s="24">
        <f>('Monthly Data'!BF141/31)/('Monthly Data'!$F141/100000)</f>
        <v>5.814322529865052</v>
      </c>
    </row>
    <row r="143" spans="1:53" ht="15">
      <c r="A143" t="str">
        <f>'Monthly Data'!D142</f>
        <v>Warrington UA</v>
      </c>
      <c r="B143" s="24">
        <f>('Monthly Data'!G142/31)/('Monthly Data'!$F142/100000)</f>
        <v>7.902341216016984</v>
      </c>
      <c r="C143" s="24">
        <f>('Monthly Data'!H142/31)/('Monthly Data'!$F142/100000)</f>
        <v>1.0615085215545204</v>
      </c>
      <c r="D143" s="24">
        <f>('Monthly Data'!I142/31)/('Monthly Data'!$F142/100000)</f>
        <v>0.6093845216331505</v>
      </c>
      <c r="E143" s="24">
        <f>('Monthly Data'!J142/31)/('Monthly Data'!$F142/100000)</f>
        <v>9.573234259204655</v>
      </c>
      <c r="F143" s="24">
        <f>('Monthly Data'!K142/30)/('Monthly Data'!$F142/100000)</f>
        <v>4.407881373146456</v>
      </c>
      <c r="G143" s="24">
        <f>('Monthly Data'!L142/30)/('Monthly Data'!$F142/100000)</f>
        <v>1.4828356693073328</v>
      </c>
      <c r="H143" s="24">
        <f>('Monthly Data'!M142/30)/('Monthly Data'!$F142/100000)</f>
        <v>0</v>
      </c>
      <c r="I143" s="24">
        <f>('Monthly Data'!N142/30)/('Monthly Data'!$F142/100000)</f>
        <v>5.890717042453788</v>
      </c>
      <c r="J143" s="24">
        <f>('Monthly Data'!O142/31)/('Monthly Data'!$F142/100000)</f>
        <v>7.017750781388217</v>
      </c>
      <c r="K143" s="24">
        <f>('Monthly Data'!P142/31)/('Monthly Data'!$F142/100000)</f>
        <v>1.317056869336164</v>
      </c>
      <c r="L143" s="24">
        <f>('Monthly Data'!Q142/31)/('Monthly Data'!$F142/100000)</f>
        <v>0</v>
      </c>
      <c r="M143" s="24">
        <f>('Monthly Data'!R142/31)/('Monthly Data'!$F142/100000)</f>
        <v>8.33480765072438</v>
      </c>
      <c r="N143" s="24">
        <f>('Monthly Data'!S142/31)/('Monthly Data'!$F142/100000)</f>
        <v>10.477482259047395</v>
      </c>
      <c r="O143" s="24">
        <f>('Monthly Data'!T142/31)/('Monthly Data'!$F142/100000)</f>
        <v>1.8674686953273967</v>
      </c>
      <c r="P143" s="24">
        <f>('Monthly Data'!U142/31)/('Monthly Data'!$F142/100000)</f>
        <v>0</v>
      </c>
      <c r="Q143" s="24">
        <f>('Monthly Data'!V142/31)/('Monthly Data'!$F142/100000)</f>
        <v>12.344950954374792</v>
      </c>
      <c r="R143" s="24">
        <f>('Monthly Data'!W142/28)/('Monthly Data'!$F142/100000)</f>
        <v>6.833812135457473</v>
      </c>
      <c r="S143" s="24">
        <f>('Monthly Data'!X142/28)/('Monthly Data'!$F142/100000)</f>
        <v>3.286323670235919</v>
      </c>
      <c r="T143" s="24">
        <f>('Monthly Data'!Y142/28)/('Monthly Data'!$F142/100000)</f>
        <v>0</v>
      </c>
      <c r="U143" s="24">
        <f>('Monthly Data'!Z142/28)/('Monthly Data'!$F142/100000)</f>
        <v>10.120135805693392</v>
      </c>
      <c r="V143" s="24">
        <f>('Monthly Data'!AA142/31)/('Monthly Data'!$F142/100000)</f>
        <v>4.973363999135067</v>
      </c>
      <c r="W143" s="24">
        <f>('Monthly Data'!AB142/31)/('Monthly Data'!$F142/100000)</f>
        <v>3.0076074777378072</v>
      </c>
      <c r="X143" s="24">
        <f>('Monthly Data'!AC142/31)/('Monthly Data'!$F142/100000)</f>
        <v>0.3341786086375341</v>
      </c>
      <c r="Y143" s="24">
        <f>('Monthly Data'!AD142/31)/('Monthly Data'!$F142/100000)</f>
        <v>8.315150085510409</v>
      </c>
      <c r="Z143" s="24">
        <f>('Monthly Data'!AE142/30)/('Monthly Data'!$F142/100000)</f>
        <v>10.826731667682306</v>
      </c>
      <c r="AA143" s="24">
        <f>('Monthly Data'!AF142/30)/('Monthly Data'!$F142/100000)</f>
        <v>3.920373755839935</v>
      </c>
      <c r="AB143" s="24">
        <f>('Monthly Data'!AG142/30)/('Monthly Data'!$F142/100000)</f>
        <v>0</v>
      </c>
      <c r="AC143" s="24">
        <f>('Monthly Data'!AH142/30)/('Monthly Data'!$F142/100000)</f>
        <v>14.747105423522243</v>
      </c>
      <c r="AD143" s="24">
        <f>('Monthly Data'!AI142/31)/('Monthly Data'!$F142/100000)</f>
        <v>7.273299129169861</v>
      </c>
      <c r="AE143" s="24">
        <f>('Monthly Data'!AJ142/31)/('Monthly Data'!$F142/100000)</f>
        <v>3.8725403471526016</v>
      </c>
      <c r="AF143" s="24">
        <f>('Monthly Data'!AK142/31)/('Monthly Data'!$F142/100000)</f>
        <v>0</v>
      </c>
      <c r="AG143" s="24">
        <f>('Monthly Data'!AL142/31)/('Monthly Data'!$F142/100000)</f>
        <v>11.145839476322461</v>
      </c>
      <c r="AH143" s="24">
        <f>('Monthly Data'!AM142/30)/('Monthly Data'!$F142/100000)</f>
        <v>4.387568555758683</v>
      </c>
      <c r="AI143" s="24">
        <f>('Monthly Data'!AN142/30)/('Monthly Data'!$F142/100000)</f>
        <v>6.581352833638026</v>
      </c>
      <c r="AJ143" s="24">
        <f>('Monthly Data'!AO142/30)/('Monthly Data'!$F142/100000)</f>
        <v>0</v>
      </c>
      <c r="AK143" s="24">
        <f>('Monthly Data'!AP142/30)/('Monthly Data'!$F142/100000)</f>
        <v>10.968921389396709</v>
      </c>
      <c r="AL143" s="24">
        <f>('Monthly Data'!AQ142/31)/('Monthly Data'!$F142/100000)</f>
        <v>5.700693912052054</v>
      </c>
      <c r="AM143" s="24">
        <f>('Monthly Data'!AR142/31)/('Monthly Data'!$F142/100000)</f>
        <v>3.951170608008492</v>
      </c>
      <c r="AN143" s="24">
        <f>('Monthly Data'!AS142/31)/('Monthly Data'!$F142/100000)</f>
        <v>0.6486996520610957</v>
      </c>
      <c r="AO143" s="24">
        <f>('Monthly Data'!AT142/31)/('Monthly Data'!$F142/100000)</f>
        <v>10.300564172121641</v>
      </c>
      <c r="AP143" s="24">
        <f>('Monthly Data'!AU142/31)/('Monthly Data'!$F142/100000)</f>
        <v>6.211790607615341</v>
      </c>
      <c r="AQ143" s="24">
        <f>('Monthly Data'!AV142/31)/('Monthly Data'!$F142/100000)</f>
        <v>5.327200172986574</v>
      </c>
      <c r="AR143" s="24">
        <f>('Monthly Data'!AW142/31)/('Monthly Data'!$F142/100000)</f>
        <v>1.218769043266301</v>
      </c>
      <c r="AS143" s="24">
        <f>('Monthly Data'!AX142/31)/('Monthly Data'!$F142/100000)</f>
        <v>12.757759823868215</v>
      </c>
      <c r="AT143" s="24">
        <f>('Monthly Data'!AY142/30)/('Monthly Data'!$F142/100000)</f>
        <v>7.109486085720089</v>
      </c>
      <c r="AU143" s="24">
        <f>('Monthly Data'!AZ142/30)/('Monthly Data'!$F142/100000)</f>
        <v>5.606337599024984</v>
      </c>
      <c r="AV143" s="24">
        <f>('Monthly Data'!BA142/30)/('Monthly Data'!$F142/100000)</f>
        <v>1.3406459475929313</v>
      </c>
      <c r="AW143" s="24">
        <f>('Monthly Data'!BB142/30)/('Monthly Data'!$F142/100000)</f>
        <v>14.056469632338006</v>
      </c>
      <c r="AX143" s="24">
        <f>('Monthly Data'!BC142/31)/('Monthly Data'!$F142/100000)</f>
        <v>9.966385563484106</v>
      </c>
      <c r="AY143" s="24">
        <f>('Monthly Data'!BD142/31)/('Monthly Data'!$F142/100000)</f>
        <v>7.725423129091231</v>
      </c>
      <c r="AZ143" s="24">
        <f>('Monthly Data'!BE142/31)/('Monthly Data'!$F142/100000)</f>
        <v>1.6905506084016435</v>
      </c>
      <c r="BA143" s="24">
        <f>('Monthly Data'!BF142/31)/('Monthly Data'!$F142/100000)</f>
        <v>19.38235930097698</v>
      </c>
    </row>
    <row r="144" spans="1:53" ht="15">
      <c r="A144" t="str">
        <f>'Monthly Data'!D143</f>
        <v>Warwickshire</v>
      </c>
      <c r="B144" s="24">
        <f>('Monthly Data'!G143/31)/('Monthly Data'!$F143/100000)</f>
        <v>7.4754937607260254</v>
      </c>
      <c r="C144" s="24">
        <f>('Monthly Data'!H143/31)/('Monthly Data'!$F143/100000)</f>
        <v>7.810000290875244</v>
      </c>
      <c r="D144" s="24">
        <f>('Monthly Data'!I143/31)/('Monthly Data'!$F143/100000)</f>
        <v>0.5381192006748305</v>
      </c>
      <c r="E144" s="24">
        <f>('Monthly Data'!J143/31)/('Monthly Data'!$F143/100000)</f>
        <v>15.823613252276099</v>
      </c>
      <c r="F144" s="24">
        <f>('Monthly Data'!K143/30)/('Monthly Data'!$F143/100000)</f>
        <v>9.077246768860835</v>
      </c>
      <c r="G144" s="24">
        <f>('Monthly Data'!L143/30)/('Monthly Data'!$F143/100000)</f>
        <v>9.475503456567479</v>
      </c>
      <c r="H144" s="24">
        <f>('Monthly Data'!M143/30)/('Monthly Data'!$F143/100000)</f>
        <v>0.7589419897805831</v>
      </c>
      <c r="I144" s="24">
        <f>('Monthly Data'!N143/30)/('Monthly Data'!$F143/100000)</f>
        <v>19.311692215208897</v>
      </c>
      <c r="J144" s="24">
        <f>('Monthly Data'!O143/31)/('Monthly Data'!$F143/100000)</f>
        <v>8.559004043165887</v>
      </c>
      <c r="K144" s="24">
        <f>('Monthly Data'!P143/31)/('Monthly Data'!$F143/100000)</f>
        <v>11.227784403269437</v>
      </c>
      <c r="L144" s="24">
        <f>('Monthly Data'!Q143/31)/('Monthly Data'!$F143/100000)</f>
        <v>0.08726257308240495</v>
      </c>
      <c r="M144" s="24">
        <f>('Monthly Data'!R143/31)/('Monthly Data'!$F143/100000)</f>
        <v>19.87405101951773</v>
      </c>
      <c r="N144" s="24">
        <f>('Monthly Data'!S143/31)/('Monthly Data'!$F143/100000)</f>
        <v>9.17711393583292</v>
      </c>
      <c r="O144" s="24">
        <f>('Monthly Data'!T143/31)/('Monthly Data'!$F143/100000)</f>
        <v>11.729544198493267</v>
      </c>
      <c r="P144" s="24">
        <f>('Monthly Data'!U143/31)/('Monthly Data'!$F143/100000)</f>
        <v>0.1745251461648099</v>
      </c>
      <c r="Q144" s="24">
        <f>('Monthly Data'!V143/31)/('Monthly Data'!$F143/100000)</f>
        <v>21.081183280490997</v>
      </c>
      <c r="R144" s="24">
        <f>('Monthly Data'!W143/28)/('Monthly Data'!$F143/100000)</f>
        <v>9.049336596676543</v>
      </c>
      <c r="S144" s="24">
        <f>('Monthly Data'!X143/28)/('Monthly Data'!$F143/100000)</f>
        <v>12.374404225170682</v>
      </c>
      <c r="T144" s="24">
        <f>('Monthly Data'!Y143/28)/('Monthly Data'!$F143/100000)</f>
        <v>0.3703465155223496</v>
      </c>
      <c r="U144" s="24">
        <f>('Monthly Data'!Z143/28)/('Monthly Data'!$F143/100000)</f>
        <v>21.794087337369575</v>
      </c>
      <c r="V144" s="24">
        <f>('Monthly Data'!AA143/31)/('Monthly Data'!$F143/100000)</f>
        <v>9.71523313650775</v>
      </c>
      <c r="W144" s="24">
        <f>('Monthly Data'!AB143/31)/('Monthly Data'!$F143/100000)</f>
        <v>9.482532941621338</v>
      </c>
      <c r="X144" s="24">
        <f>('Monthly Data'!AC143/31)/('Monthly Data'!$F143/100000)</f>
        <v>0.07999069199220454</v>
      </c>
      <c r="Y144" s="24">
        <f>('Monthly Data'!AD143/31)/('Monthly Data'!$F143/100000)</f>
        <v>19.277756770121297</v>
      </c>
      <c r="Z144" s="24">
        <f>('Monthly Data'!AE143/30)/('Monthly Data'!$F143/100000)</f>
        <v>6.0489930868650434</v>
      </c>
      <c r="AA144" s="24">
        <f>('Monthly Data'!AF143/30)/('Monthly Data'!$F143/100000)</f>
        <v>11.241358581304478</v>
      </c>
      <c r="AB144" s="24">
        <f>('Monthly Data'!AG143/30)/('Monthly Data'!$F143/100000)</f>
        <v>0.09017132551848513</v>
      </c>
      <c r="AC144" s="24">
        <f>('Monthly Data'!AH143/30)/('Monthly Data'!$F143/100000)</f>
        <v>17.380522993688007</v>
      </c>
      <c r="AD144" s="24">
        <f>('Monthly Data'!AI143/31)/('Monthly Data'!$F143/100000)</f>
        <v>6.537421100090171</v>
      </c>
      <c r="AE144" s="24">
        <f>('Monthly Data'!AJ143/31)/('Monthly Data'!$F143/100000)</f>
        <v>11.380493906163647</v>
      </c>
      <c r="AF144" s="24">
        <f>('Monthly Data'!AK143/31)/('Monthly Data'!$F143/100000)</f>
        <v>0.23997207597661363</v>
      </c>
      <c r="AG144" s="24">
        <f>('Monthly Data'!AL143/31)/('Monthly Data'!$F143/100000)</f>
        <v>18.15788708223043</v>
      </c>
      <c r="AH144" s="24">
        <f>('Monthly Data'!AM143/30)/('Monthly Data'!$F143/100000)</f>
        <v>8.032762248271716</v>
      </c>
      <c r="AI144" s="24">
        <f>('Monthly Data'!AN143/30)/('Monthly Data'!$F143/100000)</f>
        <v>10.640216411181244</v>
      </c>
      <c r="AJ144" s="24">
        <f>('Monthly Data'!AO143/30)/('Monthly Data'!$F143/100000)</f>
        <v>0.5861136158701533</v>
      </c>
      <c r="AK144" s="24">
        <f>('Monthly Data'!AP143/30)/('Monthly Data'!$F143/100000)</f>
        <v>19.259092275323116</v>
      </c>
      <c r="AL144" s="24">
        <f>('Monthly Data'!AQ143/31)/('Monthly Data'!$F143/100000)</f>
        <v>8.7844323569621</v>
      </c>
      <c r="AM144" s="24">
        <f>('Monthly Data'!AR143/31)/('Monthly Data'!$F143/100000)</f>
        <v>9.737048779778354</v>
      </c>
      <c r="AN144" s="24">
        <f>('Monthly Data'!AS143/31)/('Monthly Data'!$F143/100000)</f>
        <v>0.1599813839844091</v>
      </c>
      <c r="AO144" s="24">
        <f>('Monthly Data'!AT143/31)/('Monthly Data'!$F143/100000)</f>
        <v>18.681462520724864</v>
      </c>
      <c r="AP144" s="24">
        <f>('Monthly Data'!AU143/31)/('Monthly Data'!$F143/100000)</f>
        <v>5.235754384944298</v>
      </c>
      <c r="AQ144" s="24">
        <f>('Monthly Data'!AV143/31)/('Monthly Data'!$F143/100000)</f>
        <v>8.864423048954302</v>
      </c>
      <c r="AR144" s="24">
        <f>('Monthly Data'!AW143/31)/('Monthly Data'!$F143/100000)</f>
        <v>0.2254283137962128</v>
      </c>
      <c r="AS144" s="24">
        <f>('Monthly Data'!AX143/31)/('Monthly Data'!$F143/100000)</f>
        <v>14.325605747694814</v>
      </c>
      <c r="AT144" s="24">
        <f>('Monthly Data'!AY143/30)/('Monthly Data'!$F143/100000)</f>
        <v>5.545536519386835</v>
      </c>
      <c r="AU144" s="24">
        <f>('Monthly Data'!AZ143/30)/('Monthly Data'!$F143/100000)</f>
        <v>8.78418996092576</v>
      </c>
      <c r="AV144" s="24">
        <f>('Monthly Data'!BA143/30)/('Monthly Data'!$F143/100000)</f>
        <v>0</v>
      </c>
      <c r="AW144" s="24">
        <f>('Monthly Data'!BB143/30)/('Monthly Data'!$F143/100000)</f>
        <v>14.329726480312594</v>
      </c>
      <c r="AX144" s="24">
        <f>('Monthly Data'!BC143/31)/('Monthly Data'!$F143/100000)</f>
        <v>5.177579336222695</v>
      </c>
      <c r="AY144" s="24">
        <f>('Monthly Data'!BD143/31)/('Monthly Data'!$F143/100000)</f>
        <v>6.4574304080979665</v>
      </c>
      <c r="AZ144" s="24">
        <f>('Monthly Data'!BE143/31)/('Monthly Data'!$F143/100000)</f>
        <v>0.2181564327060124</v>
      </c>
      <c r="BA144" s="24">
        <f>('Monthly Data'!BF143/31)/('Monthly Data'!$F143/100000)</f>
        <v>11.853166177026672</v>
      </c>
    </row>
    <row r="145" spans="1:53" ht="15">
      <c r="A145" t="str">
        <f>'Monthly Data'!D144</f>
        <v>West Berkshire UA</v>
      </c>
      <c r="B145" s="24">
        <f>('Monthly Data'!G144/31)/('Monthly Data'!$F144/100000)</f>
        <v>6.857173350409563</v>
      </c>
      <c r="C145" s="24">
        <f>('Monthly Data'!H144/31)/('Monthly Data'!$F144/100000)</f>
        <v>9.73878705408362</v>
      </c>
      <c r="D145" s="24">
        <f>('Monthly Data'!I144/31)/('Monthly Data'!$F144/100000)</f>
        <v>3.255156220816991</v>
      </c>
      <c r="E145" s="24">
        <f>('Monthly Data'!J144/31)/('Monthly Data'!$F144/100000)</f>
        <v>19.851116625310173</v>
      </c>
      <c r="F145" s="24">
        <f>('Monthly Data'!K144/30)/('Monthly Data'!$F144/100000)</f>
        <v>10.035842293906809</v>
      </c>
      <c r="G145" s="24">
        <f>('Monthly Data'!L144/30)/('Monthly Data'!$F144/100000)</f>
        <v>6.672180865729252</v>
      </c>
      <c r="H145" s="24">
        <f>('Monthly Data'!M144/30)/('Monthly Data'!$F144/100000)</f>
        <v>5.128205128205128</v>
      </c>
      <c r="I145" s="24">
        <f>('Monthly Data'!N144/30)/('Monthly Data'!$F144/100000)</f>
        <v>21.836228287841188</v>
      </c>
      <c r="J145" s="24">
        <f>('Monthly Data'!O144/31)/('Monthly Data'!$F144/100000)</f>
        <v>4.989460764694895</v>
      </c>
      <c r="K145" s="24">
        <f>('Monthly Data'!P144/31)/('Monthly Data'!$F144/100000)</f>
        <v>4.562555030817258</v>
      </c>
      <c r="L145" s="24">
        <f>('Monthly Data'!Q144/31)/('Monthly Data'!$F144/100000)</f>
        <v>5.549774540409296</v>
      </c>
      <c r="M145" s="24">
        <f>('Monthly Data'!R144/31)/('Monthly Data'!$F144/100000)</f>
        <v>15.101790335921448</v>
      </c>
      <c r="N145" s="24">
        <f>('Monthly Data'!S144/31)/('Monthly Data'!$F144/100000)</f>
        <v>4.108967688572267</v>
      </c>
      <c r="O145" s="24">
        <f>('Monthly Data'!T144/31)/('Monthly Data'!$F144/100000)</f>
        <v>7.737666426532192</v>
      </c>
      <c r="P145" s="24">
        <f>('Monthly Data'!U144/31)/('Monthly Data'!$F144/100000)</f>
        <v>3.255156220816991</v>
      </c>
      <c r="Q145" s="24">
        <f>('Monthly Data'!V144/31)/('Monthly Data'!$F144/100000)</f>
        <v>15.101790335921448</v>
      </c>
      <c r="R145" s="24">
        <f>('Monthly Data'!W144/28)/('Monthly Data'!$F144/100000)</f>
        <v>10.339123242349048</v>
      </c>
      <c r="S145" s="24">
        <f>('Monthly Data'!X144/28)/('Monthly Data'!$F144/100000)</f>
        <v>10.664067115680018</v>
      </c>
      <c r="T145" s="24">
        <f>('Monthly Data'!Y144/28)/('Monthly Data'!$F144/100000)</f>
        <v>2.7177123951317497</v>
      </c>
      <c r="U145" s="24">
        <f>('Monthly Data'!Z144/28)/('Monthly Data'!$F144/100000)</f>
        <v>23.720902753160814</v>
      </c>
      <c r="V145" s="24">
        <f>('Monthly Data'!AA144/31)/('Monthly Data'!$F144/100000)</f>
        <v>9.07174684489981</v>
      </c>
      <c r="W145" s="24">
        <f>('Monthly Data'!AB144/31)/('Monthly Data'!$F144/100000)</f>
        <v>7.417487126123961</v>
      </c>
      <c r="X145" s="24">
        <f>('Monthly Data'!AC144/31)/('Monthly Data'!$F144/100000)</f>
        <v>5.069505589796953</v>
      </c>
      <c r="Y145" s="24">
        <f>('Monthly Data'!AD144/31)/('Monthly Data'!$F144/100000)</f>
        <v>21.558739560820726</v>
      </c>
      <c r="Z145" s="24">
        <f>('Monthly Data'!AE144/30)/('Monthly Data'!$F144/100000)</f>
        <v>8.161014612627516</v>
      </c>
      <c r="AA145" s="24">
        <f>('Monthly Data'!AF144/30)/('Monthly Data'!$F144/100000)</f>
        <v>6.617038875103391</v>
      </c>
      <c r="AB145" s="24">
        <f>('Monthly Data'!AG144/30)/('Monthly Data'!$F144/100000)</f>
        <v>11.41439205955335</v>
      </c>
      <c r="AC145" s="24">
        <f>('Monthly Data'!AH144/30)/('Monthly Data'!$F144/100000)</f>
        <v>26.192445547284255</v>
      </c>
      <c r="AD145" s="24">
        <f>('Monthly Data'!AI144/31)/('Monthly Data'!$F144/100000)</f>
        <v>9.258518103471276</v>
      </c>
      <c r="AE145" s="24">
        <f>('Monthly Data'!AJ144/31)/('Monthly Data'!$F144/100000)</f>
        <v>2.3212999279596573</v>
      </c>
      <c r="AF145" s="24">
        <f>('Monthly Data'!AK144/31)/('Monthly Data'!$F144/100000)</f>
        <v>10.325782438165373</v>
      </c>
      <c r="AG145" s="24">
        <f>('Monthly Data'!AL144/31)/('Monthly Data'!$F144/100000)</f>
        <v>21.905600469596305</v>
      </c>
      <c r="AH145" s="24">
        <f>('Monthly Data'!AM144/30)/('Monthly Data'!$F144/100000)</f>
        <v>9.925558312655086</v>
      </c>
      <c r="AI145" s="24">
        <f>('Monthly Data'!AN144/30)/('Monthly Data'!$F144/100000)</f>
        <v>6.093189964157705</v>
      </c>
      <c r="AJ145" s="24">
        <f>('Monthly Data'!AO144/30)/('Monthly Data'!$F144/100000)</f>
        <v>4.190791287565481</v>
      </c>
      <c r="AK145" s="24">
        <f>('Monthly Data'!AP144/30)/('Monthly Data'!$F144/100000)</f>
        <v>20.20953956437827</v>
      </c>
      <c r="AL145" s="24">
        <f>('Monthly Data'!AQ144/31)/('Monthly Data'!$F144/100000)</f>
        <v>6.190133141225752</v>
      </c>
      <c r="AM145" s="24">
        <f>('Monthly Data'!AR144/31)/('Monthly Data'!$F144/100000)</f>
        <v>5.256276848368419</v>
      </c>
      <c r="AN145" s="24">
        <f>('Monthly Data'!AS144/31)/('Monthly Data'!$F144/100000)</f>
        <v>8.217935377144533</v>
      </c>
      <c r="AO145" s="24">
        <f>('Monthly Data'!AT144/31)/('Monthly Data'!$F144/100000)</f>
        <v>19.664345366738704</v>
      </c>
      <c r="AP145" s="24">
        <f>('Monthly Data'!AU144/31)/('Monthly Data'!$F144/100000)</f>
        <v>5.336321673470476</v>
      </c>
      <c r="AQ145" s="24">
        <f>('Monthly Data'!AV144/31)/('Monthly Data'!$F144/100000)</f>
        <v>4.002241255102858</v>
      </c>
      <c r="AR145" s="24">
        <f>('Monthly Data'!AW144/31)/('Monthly Data'!$F144/100000)</f>
        <v>6.883854958776914</v>
      </c>
      <c r="AS145" s="24">
        <f>('Monthly Data'!AX144/31)/('Monthly Data'!$F144/100000)</f>
        <v>16.22241788735025</v>
      </c>
      <c r="AT145" s="24">
        <f>('Monthly Data'!AY144/30)/('Monthly Data'!$F144/100000)</f>
        <v>7.140887786049076</v>
      </c>
      <c r="AU145" s="24">
        <f>('Monthly Data'!AZ144/30)/('Monthly Data'!$F144/100000)</f>
        <v>4.356217259443065</v>
      </c>
      <c r="AV145" s="24">
        <f>('Monthly Data'!BA144/30)/('Monthly Data'!$F144/100000)</f>
        <v>5.403915081334436</v>
      </c>
      <c r="AW145" s="24">
        <f>('Monthly Data'!BB144/30)/('Monthly Data'!$F144/100000)</f>
        <v>16.901020126826577</v>
      </c>
      <c r="AX145" s="24">
        <f>('Monthly Data'!BC144/31)/('Monthly Data'!$F144/100000)</f>
        <v>10.058966354491849</v>
      </c>
      <c r="AY145" s="24">
        <f>('Monthly Data'!BD144/31)/('Monthly Data'!$F144/100000)</f>
        <v>4.856052722858133</v>
      </c>
      <c r="AZ145" s="24">
        <f>('Monthly Data'!BE144/31)/('Monthly Data'!$F144/100000)</f>
        <v>7.097307825715733</v>
      </c>
      <c r="BA145" s="24">
        <f>('Monthly Data'!BF144/31)/('Monthly Data'!$F144/100000)</f>
        <v>22.012326903065716</v>
      </c>
    </row>
    <row r="146" spans="1:53" ht="15">
      <c r="A146" t="str">
        <f>'Monthly Data'!D145</f>
        <v>West Sussex</v>
      </c>
      <c r="B146" s="24">
        <f>('Monthly Data'!G145/31)/('Monthly Data'!$F145/100000)</f>
        <v>10.551075268817206</v>
      </c>
      <c r="C146" s="24">
        <f>('Monthly Data'!H145/31)/('Monthly Data'!$F145/100000)</f>
        <v>4.022657450076805</v>
      </c>
      <c r="D146" s="24">
        <f>('Monthly Data'!I145/31)/('Monthly Data'!$F145/100000)</f>
        <v>1.0032642089093702</v>
      </c>
      <c r="E146" s="24">
        <f>('Monthly Data'!J145/31)/('Monthly Data'!$F145/100000)</f>
        <v>15.576996927803378</v>
      </c>
      <c r="F146" s="24">
        <f>('Monthly Data'!K145/30)/('Monthly Data'!$F145/100000)</f>
        <v>10.267857142857142</v>
      </c>
      <c r="G146" s="24">
        <f>('Monthly Data'!L145/30)/('Monthly Data'!$F145/100000)</f>
        <v>4.950396825396825</v>
      </c>
      <c r="H146" s="24">
        <f>('Monthly Data'!M145/30)/('Monthly Data'!$F145/100000)</f>
        <v>0.9474206349206349</v>
      </c>
      <c r="I146" s="24">
        <f>('Monthly Data'!N145/30)/('Monthly Data'!$F145/100000)</f>
        <v>16.165674603174605</v>
      </c>
      <c r="J146" s="24">
        <f>('Monthly Data'!O145/31)/('Monthly Data'!$F145/100000)</f>
        <v>11.213517665130569</v>
      </c>
      <c r="K146" s="24">
        <f>('Monthly Data'!P145/31)/('Monthly Data'!$F145/100000)</f>
        <v>4.646697388632873</v>
      </c>
      <c r="L146" s="24">
        <f>('Monthly Data'!Q145/31)/('Monthly Data'!$F145/100000)</f>
        <v>1.0464669738863288</v>
      </c>
      <c r="M146" s="24">
        <f>('Monthly Data'!R145/31)/('Monthly Data'!$F145/100000)</f>
        <v>16.90668202764977</v>
      </c>
      <c r="N146" s="24">
        <f>('Monthly Data'!S145/31)/('Monthly Data'!$F145/100000)</f>
        <v>12.980030721966205</v>
      </c>
      <c r="O146" s="24">
        <f>('Monthly Data'!T145/31)/('Monthly Data'!$F145/100000)</f>
        <v>4.118663594470046</v>
      </c>
      <c r="P146" s="24">
        <f>('Monthly Data'!U145/31)/('Monthly Data'!$F145/100000)</f>
        <v>1.1184715821812596</v>
      </c>
      <c r="Q146" s="24">
        <f>('Monthly Data'!V145/31)/('Monthly Data'!$F145/100000)</f>
        <v>18.217165898617512</v>
      </c>
      <c r="R146" s="24">
        <f>('Monthly Data'!W145/28)/('Monthly Data'!$F145/100000)</f>
        <v>13.116496598639456</v>
      </c>
      <c r="S146" s="24">
        <f>('Monthly Data'!X145/28)/('Monthly Data'!$F145/100000)</f>
        <v>4.310161564625851</v>
      </c>
      <c r="T146" s="24">
        <f>('Monthly Data'!Y145/28)/('Monthly Data'!$F145/100000)</f>
        <v>1.089498299319728</v>
      </c>
      <c r="U146" s="24">
        <f>('Monthly Data'!Z145/28)/('Monthly Data'!$F145/100000)</f>
        <v>18.516156462585034</v>
      </c>
      <c r="V146" s="24">
        <f>('Monthly Data'!AA145/31)/('Monthly Data'!$F145/100000)</f>
        <v>11.875960061443934</v>
      </c>
      <c r="W146" s="24">
        <f>('Monthly Data'!AB145/31)/('Monthly Data'!$F145/100000)</f>
        <v>4.651497695852535</v>
      </c>
      <c r="X146" s="24">
        <f>('Monthly Data'!AC145/31)/('Monthly Data'!$F145/100000)</f>
        <v>0.5520353302611367</v>
      </c>
      <c r="Y146" s="24">
        <f>('Monthly Data'!AD145/31)/('Monthly Data'!$F145/100000)</f>
        <v>17.079493087557605</v>
      </c>
      <c r="Z146" s="24">
        <f>('Monthly Data'!AE145/30)/('Monthly Data'!$F145/100000)</f>
        <v>10.972222222222223</v>
      </c>
      <c r="AA146" s="24">
        <f>('Monthly Data'!AF145/30)/('Monthly Data'!$F145/100000)</f>
        <v>3.953373015873016</v>
      </c>
      <c r="AB146" s="24">
        <f>('Monthly Data'!AG145/30)/('Monthly Data'!$F145/100000)</f>
        <v>0.4017857142857143</v>
      </c>
      <c r="AC146" s="24">
        <f>('Monthly Data'!AH145/30)/('Monthly Data'!$F145/100000)</f>
        <v>15.327380952380953</v>
      </c>
      <c r="AD146" s="24">
        <f>('Monthly Data'!AI145/31)/('Monthly Data'!$F145/100000)</f>
        <v>9.85983102918587</v>
      </c>
      <c r="AE146" s="24">
        <f>('Monthly Data'!AJ145/31)/('Monthly Data'!$F145/100000)</f>
        <v>3.293010752688172</v>
      </c>
      <c r="AF146" s="24">
        <f>('Monthly Data'!AK145/31)/('Monthly Data'!$F145/100000)</f>
        <v>0.331221198156682</v>
      </c>
      <c r="AG146" s="24">
        <f>('Monthly Data'!AL145/31)/('Monthly Data'!$F145/100000)</f>
        <v>13.484062980030721</v>
      </c>
      <c r="AH146" s="24">
        <f>('Monthly Data'!AM145/30)/('Monthly Data'!$F145/100000)</f>
        <v>10.456349206349207</v>
      </c>
      <c r="AI146" s="24">
        <f>('Monthly Data'!AN145/30)/('Monthly Data'!$F145/100000)</f>
        <v>3.8194444444444446</v>
      </c>
      <c r="AJ146" s="24">
        <f>('Monthly Data'!AO145/30)/('Monthly Data'!$F145/100000)</f>
        <v>0.24801587301587302</v>
      </c>
      <c r="AK146" s="24">
        <f>('Monthly Data'!AP145/30)/('Monthly Data'!$F145/100000)</f>
        <v>14.523809523809524</v>
      </c>
      <c r="AL146" s="24">
        <f>('Monthly Data'!AQ145/31)/('Monthly Data'!$F145/100000)</f>
        <v>11.515937019969279</v>
      </c>
      <c r="AM146" s="24">
        <f>('Monthly Data'!AR145/31)/('Monthly Data'!$F145/100000)</f>
        <v>3.9890552995391704</v>
      </c>
      <c r="AN146" s="24">
        <f>('Monthly Data'!AS145/31)/('Monthly Data'!$F145/100000)</f>
        <v>0.22561443932411676</v>
      </c>
      <c r="AO146" s="24">
        <f>('Monthly Data'!AT145/31)/('Monthly Data'!$F145/100000)</f>
        <v>15.730606758832565</v>
      </c>
      <c r="AP146" s="24">
        <f>('Monthly Data'!AU145/31)/('Monthly Data'!$F145/100000)</f>
        <v>11.914362519201228</v>
      </c>
      <c r="AQ146" s="24">
        <f>('Monthly Data'!AV145/31)/('Monthly Data'!$F145/100000)</f>
        <v>5.3811443932411684</v>
      </c>
      <c r="AR146" s="24">
        <f>('Monthly Data'!AW145/31)/('Monthly Data'!$F145/100000)</f>
        <v>0.42722734254992323</v>
      </c>
      <c r="AS146" s="24">
        <f>('Monthly Data'!AX145/31)/('Monthly Data'!$F145/100000)</f>
        <v>17.72273425499232</v>
      </c>
      <c r="AT146" s="24">
        <f>('Monthly Data'!AY145/30)/('Monthly Data'!$F145/100000)</f>
        <v>13.561507936507939</v>
      </c>
      <c r="AU146" s="24">
        <f>('Monthly Data'!AZ145/30)/('Monthly Data'!$F145/100000)</f>
        <v>4.226190476190476</v>
      </c>
      <c r="AV146" s="24">
        <f>('Monthly Data'!BA145/30)/('Monthly Data'!$F145/100000)</f>
        <v>0.5952380952380952</v>
      </c>
      <c r="AW146" s="24">
        <f>('Monthly Data'!BB145/30)/('Monthly Data'!$F145/100000)</f>
        <v>18.38293650793651</v>
      </c>
      <c r="AX146" s="24">
        <f>('Monthly Data'!BC145/31)/('Monthly Data'!$F145/100000)</f>
        <v>12.389592933947775</v>
      </c>
      <c r="AY146" s="24">
        <f>('Monthly Data'!BD145/31)/('Monthly Data'!$F145/100000)</f>
        <v>3.825844854070661</v>
      </c>
      <c r="AZ146" s="24">
        <f>('Monthly Data'!BE145/31)/('Monthly Data'!$F145/100000)</f>
        <v>0.8352534562211983</v>
      </c>
      <c r="BA146" s="24">
        <f>('Monthly Data'!BF145/31)/('Monthly Data'!$F145/100000)</f>
        <v>17.05069124423963</v>
      </c>
    </row>
    <row r="147" spans="1:53" ht="15">
      <c r="A147" t="str">
        <f>'Monthly Data'!D146</f>
        <v>Westminster</v>
      </c>
      <c r="B147" s="24">
        <f>('Monthly Data'!G146/31)/('Monthly Data'!$F146/100000)</f>
        <v>2.965711929457291</v>
      </c>
      <c r="C147" s="24">
        <f>('Monthly Data'!H146/31)/('Monthly Data'!$F146/100000)</f>
        <v>3.076727884035906</v>
      </c>
      <c r="D147" s="24">
        <f>('Monthly Data'!I146/31)/('Monthly Data'!$F146/100000)</f>
        <v>0</v>
      </c>
      <c r="E147" s="24">
        <f>('Monthly Data'!J146/31)/('Monthly Data'!$F146/100000)</f>
        <v>6.042439813493197</v>
      </c>
      <c r="F147" s="24">
        <f>('Monthly Data'!K146/30)/('Monthly Data'!$F146/100000)</f>
        <v>1.9993444772205835</v>
      </c>
      <c r="G147" s="24">
        <f>('Monthly Data'!L146/30)/('Monthly Data'!$F146/100000)</f>
        <v>1.802687643395608</v>
      </c>
      <c r="H147" s="24">
        <f>('Monthly Data'!M146/30)/('Monthly Data'!$F146/100000)</f>
        <v>0.3933136676499509</v>
      </c>
      <c r="I147" s="24">
        <f>('Monthly Data'!N146/30)/('Monthly Data'!$F146/100000)</f>
        <v>4.195345788266143</v>
      </c>
      <c r="J147" s="24">
        <f>('Monthly Data'!O146/31)/('Monthly Data'!$F146/100000)</f>
        <v>4.488216449392585</v>
      </c>
      <c r="K147" s="24">
        <f>('Monthly Data'!P146/31)/('Monthly Data'!$F146/100000)</f>
        <v>2.109303136993688</v>
      </c>
      <c r="L147" s="24">
        <f>('Monthly Data'!Q146/31)/('Monthly Data'!$F146/100000)</f>
        <v>0.3806261299838234</v>
      </c>
      <c r="M147" s="24">
        <f>('Monthly Data'!R146/31)/('Monthly Data'!$F146/100000)</f>
        <v>6.978145716370096</v>
      </c>
      <c r="N147" s="24">
        <f>('Monthly Data'!S146/31)/('Monthly Data'!$F146/100000)</f>
        <v>4.805404891045771</v>
      </c>
      <c r="O147" s="24">
        <f>('Monthly Data'!T146/31)/('Monthly Data'!$F146/100000)</f>
        <v>2.252037935737622</v>
      </c>
      <c r="P147" s="24">
        <f>('Monthly Data'!U146/31)/('Monthly Data'!$F146/100000)</f>
        <v>0.5075015066450979</v>
      </c>
      <c r="Q147" s="24">
        <f>('Monthly Data'!V146/31)/('Monthly Data'!$F146/100000)</f>
        <v>7.564944333428491</v>
      </c>
      <c r="R147" s="24">
        <f>('Monthly Data'!W146/28)/('Monthly Data'!$F146/100000)</f>
        <v>4.775951678606546</v>
      </c>
      <c r="S147" s="24">
        <f>('Monthly Data'!X146/28)/('Monthly Data'!$F146/100000)</f>
        <v>1.1413119820199469</v>
      </c>
      <c r="T147" s="24">
        <f>('Monthly Data'!Y146/28)/('Monthly Data'!$F146/100000)</f>
        <v>0</v>
      </c>
      <c r="U147" s="24">
        <f>('Monthly Data'!Z146/28)/('Monthly Data'!$F146/100000)</f>
        <v>5.917263660626493</v>
      </c>
      <c r="V147" s="24">
        <f>('Monthly Data'!AA146/31)/('Monthly Data'!$F146/100000)</f>
        <v>1.8238335395058205</v>
      </c>
      <c r="W147" s="24">
        <f>('Monthly Data'!AB146/31)/('Monthly Data'!$F146/100000)</f>
        <v>1.078440701620833</v>
      </c>
      <c r="X147" s="24">
        <f>('Monthly Data'!AC146/31)/('Monthly Data'!$F146/100000)</f>
        <v>0</v>
      </c>
      <c r="Y147" s="24">
        <f>('Monthly Data'!AD146/31)/('Monthly Data'!$F146/100000)</f>
        <v>2.9022742411266536</v>
      </c>
      <c r="Z147" s="24">
        <f>('Monthly Data'!AE146/30)/('Monthly Data'!$F146/100000)</f>
        <v>1.3602097672894133</v>
      </c>
      <c r="AA147" s="24">
        <f>('Monthly Data'!AF146/30)/('Monthly Data'!$F146/100000)</f>
        <v>1.6551950180268766</v>
      </c>
      <c r="AB147" s="24">
        <f>('Monthly Data'!AG146/30)/('Monthly Data'!$F146/100000)</f>
        <v>0</v>
      </c>
      <c r="AC147" s="24">
        <f>('Monthly Data'!AH146/30)/('Monthly Data'!$F146/100000)</f>
        <v>3.0154047853162904</v>
      </c>
      <c r="AD147" s="24">
        <f>('Monthly Data'!AI146/31)/('Monthly Data'!$F146/100000)</f>
        <v>1.8238335395058205</v>
      </c>
      <c r="AE147" s="24">
        <f>('Monthly Data'!AJ146/31)/('Monthly Data'!$F146/100000)</f>
        <v>0.666095727471691</v>
      </c>
      <c r="AF147" s="24">
        <f>('Monthly Data'!AK146/31)/('Monthly Data'!$F146/100000)</f>
        <v>0</v>
      </c>
      <c r="AG147" s="24">
        <f>('Monthly Data'!AL146/31)/('Monthly Data'!$F146/100000)</f>
        <v>2.4899292669775117</v>
      </c>
      <c r="AH147" s="24">
        <f>('Monthly Data'!AM146/30)/('Monthly Data'!$F146/100000)</f>
        <v>2.458210422812193</v>
      </c>
      <c r="AI147" s="24">
        <f>('Monthly Data'!AN146/30)/('Monthly Data'!$F146/100000)</f>
        <v>1.0160603080957065</v>
      </c>
      <c r="AJ147" s="24">
        <f>('Monthly Data'!AO146/30)/('Monthly Data'!$F146/100000)</f>
        <v>0</v>
      </c>
      <c r="AK147" s="24">
        <f>('Monthly Data'!AP146/30)/('Monthly Data'!$F146/100000)</f>
        <v>3.4742707309078993</v>
      </c>
      <c r="AL147" s="24">
        <f>('Monthly Data'!AQ146/31)/('Monthly Data'!$F146/100000)</f>
        <v>3.1560249944492025</v>
      </c>
      <c r="AM147" s="24">
        <f>('Monthly Data'!AR146/31)/('Monthly Data'!$F146/100000)</f>
        <v>0.713673993719669</v>
      </c>
      <c r="AN147" s="24">
        <f>('Monthly Data'!AS146/31)/('Monthly Data'!$F146/100000)</f>
        <v>0</v>
      </c>
      <c r="AO147" s="24">
        <f>('Monthly Data'!AT146/31)/('Monthly Data'!$F146/100000)</f>
        <v>3.8696989881688717</v>
      </c>
      <c r="AP147" s="24">
        <f>('Monthly Data'!AU146/31)/('Monthly Data'!$F146/100000)</f>
        <v>3.7586830335902564</v>
      </c>
      <c r="AQ147" s="24">
        <f>('Monthly Data'!AV146/31)/('Monthly Data'!$F146/100000)</f>
        <v>1.427347987439338</v>
      </c>
      <c r="AR147" s="24">
        <f>('Monthly Data'!AW146/31)/('Monthly Data'!$F146/100000)</f>
        <v>0</v>
      </c>
      <c r="AS147" s="24">
        <f>('Monthly Data'!AX146/31)/('Monthly Data'!$F146/100000)</f>
        <v>5.186031021029595</v>
      </c>
      <c r="AT147" s="24">
        <f>('Monthly Data'!AY146/30)/('Monthly Data'!$F146/100000)</f>
        <v>2.5729269092100955</v>
      </c>
      <c r="AU147" s="24">
        <f>('Monthly Data'!AZ146/30)/('Monthly Data'!$F146/100000)</f>
        <v>0.7210750573582432</v>
      </c>
      <c r="AV147" s="24">
        <f>('Monthly Data'!BA146/30)/('Monthly Data'!$F146/100000)</f>
        <v>0</v>
      </c>
      <c r="AW147" s="24">
        <f>('Monthly Data'!BB146/30)/('Monthly Data'!$F146/100000)</f>
        <v>3.2940019665683384</v>
      </c>
      <c r="AX147" s="24">
        <f>('Monthly Data'!BC146/31)/('Monthly Data'!$F146/100000)</f>
        <v>4.012433786912806</v>
      </c>
      <c r="AY147" s="24">
        <f>('Monthly Data'!BD146/31)/('Monthly Data'!$F146/100000)</f>
        <v>1.0625812795381737</v>
      </c>
      <c r="AZ147" s="24">
        <f>('Monthly Data'!BE146/31)/('Monthly Data'!$F146/100000)</f>
        <v>0</v>
      </c>
      <c r="BA147" s="24">
        <f>('Monthly Data'!BF146/31)/('Monthly Data'!$F146/100000)</f>
        <v>5.0750150664509786</v>
      </c>
    </row>
    <row r="148" spans="1:53" ht="15">
      <c r="A148" t="str">
        <f>'Monthly Data'!D147</f>
        <v>Wigan</v>
      </c>
      <c r="B148" s="24">
        <f>('Monthly Data'!G147/31)/('Monthly Data'!$F147/100000)</f>
        <v>3.4002426939023156</v>
      </c>
      <c r="C148" s="24">
        <f>('Monthly Data'!H147/31)/('Monthly Data'!$F147/100000)</f>
        <v>2.3131762564465568</v>
      </c>
      <c r="D148" s="24">
        <f>('Monthly Data'!I147/31)/('Monthly Data'!$F147/100000)</f>
        <v>0</v>
      </c>
      <c r="E148" s="24">
        <f>('Monthly Data'!J147/31)/('Monthly Data'!$F147/100000)</f>
        <v>5.713418950348872</v>
      </c>
      <c r="F148" s="24">
        <f>('Monthly Data'!K147/30)/('Monthly Data'!$F147/100000)</f>
        <v>2.4947753396029255</v>
      </c>
      <c r="G148" s="24">
        <f>('Monthly Data'!L147/30)/('Monthly Data'!$F147/100000)</f>
        <v>2.5862068965517238</v>
      </c>
      <c r="H148" s="24">
        <f>('Monthly Data'!M147/30)/('Monthly Data'!$F147/100000)</f>
        <v>0.3396029258098224</v>
      </c>
      <c r="I148" s="24">
        <f>('Monthly Data'!N147/30)/('Monthly Data'!$F147/100000)</f>
        <v>5.420585161964472</v>
      </c>
      <c r="J148" s="24">
        <f>('Monthly Data'!O147/31)/('Monthly Data'!$F147/100000)</f>
        <v>2.9957528567094753</v>
      </c>
      <c r="K148" s="24">
        <f>('Monthly Data'!P147/31)/('Monthly Data'!$F147/100000)</f>
        <v>4.5378703610071796</v>
      </c>
      <c r="L148" s="24">
        <f>('Monthly Data'!Q147/31)/('Monthly Data'!$F147/100000)</f>
        <v>0.41713014460511677</v>
      </c>
      <c r="M148" s="24">
        <f>('Monthly Data'!R147/31)/('Monthly Data'!$F147/100000)</f>
        <v>7.950753362321771</v>
      </c>
      <c r="N148" s="24">
        <f>('Monthly Data'!S147/31)/('Monthly Data'!$F147/100000)</f>
        <v>3.501365153200526</v>
      </c>
      <c r="O148" s="24">
        <f>('Monthly Data'!T147/31)/('Monthly Data'!$F147/100000)</f>
        <v>6.181110324603094</v>
      </c>
      <c r="P148" s="24">
        <f>('Monthly Data'!U147/31)/('Monthly Data'!$F147/100000)</f>
        <v>0.39184952978056425</v>
      </c>
      <c r="Q148" s="24">
        <f>('Monthly Data'!V147/31)/('Monthly Data'!$F147/100000)</f>
        <v>10.074325007584184</v>
      </c>
      <c r="R148" s="24">
        <f>('Monthly Data'!W147/28)/('Monthly Data'!$F147/100000)</f>
        <v>2.3790864308105686</v>
      </c>
      <c r="S148" s="24">
        <f>('Monthly Data'!X147/28)/('Monthly Data'!$F147/100000)</f>
        <v>4.87012987012987</v>
      </c>
      <c r="T148" s="24">
        <f>('Monthly Data'!Y147/28)/('Monthly Data'!$F147/100000)</f>
        <v>0.5597850425436632</v>
      </c>
      <c r="U148" s="24">
        <f>('Monthly Data'!Z147/28)/('Monthly Data'!$F147/100000)</f>
        <v>7.809001343484101</v>
      </c>
      <c r="V148" s="24">
        <f>('Monthly Data'!AA147/31)/('Monthly Data'!$F147/100000)</f>
        <v>2.477500252806148</v>
      </c>
      <c r="W148" s="24">
        <f>('Monthly Data'!AB147/31)/('Monthly Data'!$F147/100000)</f>
        <v>3.8173728385074326</v>
      </c>
      <c r="X148" s="24">
        <f>('Monthly Data'!AC147/31)/('Monthly Data'!$F147/100000)</f>
        <v>0.7836990595611285</v>
      </c>
      <c r="Y148" s="24">
        <f>('Monthly Data'!AD147/31)/('Monthly Data'!$F147/100000)</f>
        <v>7.0785721508747095</v>
      </c>
      <c r="Z148" s="24">
        <f>('Monthly Data'!AE147/30)/('Monthly Data'!$F147/100000)</f>
        <v>1.0579937304075235</v>
      </c>
      <c r="AA148" s="24">
        <f>('Monthly Data'!AF147/30)/('Monthly Data'!$F147/100000)</f>
        <v>4.036050156739812</v>
      </c>
      <c r="AB148" s="24">
        <f>('Monthly Data'!AG147/30)/('Monthly Data'!$F147/100000)</f>
        <v>0.6922675026123302</v>
      </c>
      <c r="AC148" s="24">
        <f>('Monthly Data'!AH147/30)/('Monthly Data'!$F147/100000)</f>
        <v>5.786311389759666</v>
      </c>
      <c r="AD148" s="24">
        <f>('Monthly Data'!AI147/31)/('Monthly Data'!$F147/100000)</f>
        <v>1.8328445747800588</v>
      </c>
      <c r="AE148" s="24">
        <f>('Monthly Data'!AJ147/31)/('Monthly Data'!$F147/100000)</f>
        <v>1.617959348771362</v>
      </c>
      <c r="AF148" s="24">
        <f>('Monthly Data'!AK147/31)/('Monthly Data'!$F147/100000)</f>
        <v>0.39184952978056425</v>
      </c>
      <c r="AG148" s="24">
        <f>('Monthly Data'!AL147/31)/('Monthly Data'!$F147/100000)</f>
        <v>3.842653453331985</v>
      </c>
      <c r="AH148" s="24">
        <f>('Monthly Data'!AM147/30)/('Monthly Data'!$F147/100000)</f>
        <v>2.5862068965517238</v>
      </c>
      <c r="AI148" s="24">
        <f>('Monthly Data'!AN147/30)/('Monthly Data'!$F147/100000)</f>
        <v>1.24085684430512</v>
      </c>
      <c r="AJ148" s="24">
        <f>('Monthly Data'!AO147/30)/('Monthly Data'!$F147/100000)</f>
        <v>0.6008359456635319</v>
      </c>
      <c r="AK148" s="24">
        <f>('Monthly Data'!AP147/30)/('Monthly Data'!$F147/100000)</f>
        <v>4.427899686520377</v>
      </c>
      <c r="AL148" s="24">
        <f>('Monthly Data'!AQ147/31)/('Monthly Data'!$F147/100000)</f>
        <v>3.1979977753058955</v>
      </c>
      <c r="AM148" s="24">
        <f>('Monthly Data'!AR147/31)/('Monthly Data'!$F147/100000)</f>
        <v>2.528061482455253</v>
      </c>
      <c r="AN148" s="24">
        <f>('Monthly Data'!AS147/31)/('Monthly Data'!$F147/100000)</f>
        <v>0.45505106684194563</v>
      </c>
      <c r="AO148" s="24">
        <f>('Monthly Data'!AT147/31)/('Monthly Data'!$F147/100000)</f>
        <v>6.181110324603094</v>
      </c>
      <c r="AP148" s="24">
        <f>('Monthly Data'!AU147/31)/('Monthly Data'!$F147/100000)</f>
        <v>2.3384568712711093</v>
      </c>
      <c r="AQ148" s="24">
        <f>('Monthly Data'!AV147/31)/('Monthly Data'!$F147/100000)</f>
        <v>4.285064212761655</v>
      </c>
      <c r="AR148" s="24">
        <f>('Monthly Data'!AW147/31)/('Monthly Data'!$F147/100000)</f>
        <v>0.11376276671048641</v>
      </c>
      <c r="AS148" s="24">
        <f>('Monthly Data'!AX147/31)/('Monthly Data'!$F147/100000)</f>
        <v>6.737283850743251</v>
      </c>
      <c r="AT148" s="24">
        <f>('Monthly Data'!AY147/30)/('Monthly Data'!$F147/100000)</f>
        <v>3.5397074190177635</v>
      </c>
      <c r="AU148" s="24">
        <f>('Monthly Data'!AZ147/30)/('Monthly Data'!$F147/100000)</f>
        <v>3.735632183908046</v>
      </c>
      <c r="AV148" s="24">
        <f>('Monthly Data'!BA147/30)/('Monthly Data'!$F147/100000)</f>
        <v>0.274294670846395</v>
      </c>
      <c r="AW148" s="24">
        <f>('Monthly Data'!BB147/30)/('Monthly Data'!$F147/100000)</f>
        <v>7.549634273772204</v>
      </c>
      <c r="AX148" s="24">
        <f>('Monthly Data'!BC147/31)/('Monthly Data'!$F147/100000)</f>
        <v>3.0589543937708563</v>
      </c>
      <c r="AY148" s="24">
        <f>('Monthly Data'!BD147/31)/('Monthly Data'!$F147/100000)</f>
        <v>2.073010415613308</v>
      </c>
      <c r="AZ148" s="24">
        <f>('Monthly Data'!BE147/31)/('Monthly Data'!$F147/100000)</f>
        <v>0</v>
      </c>
      <c r="BA148" s="24">
        <f>('Monthly Data'!BF147/31)/('Monthly Data'!$F147/100000)</f>
        <v>5.131964809384164</v>
      </c>
    </row>
    <row r="149" spans="1:53" ht="15">
      <c r="A149" t="str">
        <f>'Monthly Data'!D148</f>
        <v>Wiltshire</v>
      </c>
      <c r="B149" s="24">
        <f>('Monthly Data'!G148/31)/('Monthly Data'!$F148/100000)</f>
        <v>9.804499128956515</v>
      </c>
      <c r="C149" s="24">
        <f>('Monthly Data'!H148/31)/('Monthly Data'!$F148/100000)</f>
        <v>6.7579509017614425</v>
      </c>
      <c r="D149" s="24">
        <f>('Monthly Data'!I148/31)/('Monthly Data'!$F148/100000)</f>
        <v>1.0435690060005218</v>
      </c>
      <c r="E149" s="24">
        <f>('Monthly Data'!J148/31)/('Monthly Data'!$F148/100000)</f>
        <v>17.60601903671848</v>
      </c>
      <c r="F149" s="24">
        <f>('Monthly Data'!K148/30)/('Monthly Data'!$F148/100000)</f>
        <v>9.626924080354813</v>
      </c>
      <c r="G149" s="24">
        <f>('Monthly Data'!L148/30)/('Monthly Data'!$F148/100000)</f>
        <v>5.130880946169232</v>
      </c>
      <c r="H149" s="24">
        <f>('Monthly Data'!M148/30)/('Monthly Data'!$F148/100000)</f>
        <v>1.3044612575006522</v>
      </c>
      <c r="I149" s="24">
        <f>('Monthly Data'!N148/30)/('Monthly Data'!$F148/100000)</f>
        <v>16.062266284024698</v>
      </c>
      <c r="J149" s="24">
        <f>('Monthly Data'!O148/31)/('Monthly Data'!$F148/100000)</f>
        <v>10.39361066460197</v>
      </c>
      <c r="K149" s="24">
        <f>('Monthly Data'!P148/31)/('Monthly Data'!$F148/100000)</f>
        <v>6.875773208890535</v>
      </c>
      <c r="L149" s="24">
        <f>('Monthly Data'!Q148/31)/('Monthly Data'!$F148/100000)</f>
        <v>1.59901702532338</v>
      </c>
      <c r="M149" s="24">
        <f>('Monthly Data'!R148/31)/('Monthly Data'!$F148/100000)</f>
        <v>18.868400898815885</v>
      </c>
      <c r="N149" s="24">
        <f>('Monthly Data'!S148/31)/('Monthly Data'!$F148/100000)</f>
        <v>11.622329010376777</v>
      </c>
      <c r="O149" s="24">
        <f>('Monthly Data'!T148/31)/('Monthly Data'!$F148/100000)</f>
        <v>4.721308164244296</v>
      </c>
      <c r="P149" s="24">
        <f>('Monthly Data'!U148/31)/('Monthly Data'!$F148/100000)</f>
        <v>1.346540652903899</v>
      </c>
      <c r="Q149" s="24">
        <f>('Monthly Data'!V148/31)/('Monthly Data'!$F148/100000)</f>
        <v>17.690177827524973</v>
      </c>
      <c r="R149" s="24">
        <f>('Monthly Data'!W148/28)/('Monthly Data'!$F148/100000)</f>
        <v>14.796317692221683</v>
      </c>
      <c r="S149" s="24">
        <f>('Monthly Data'!X148/28)/('Monthly Data'!$F148/100000)</f>
        <v>7.2863478811822135</v>
      </c>
      <c r="T149" s="24">
        <f>('Monthly Data'!Y148/28)/('Monthly Data'!$F148/100000)</f>
        <v>1.2578733554470574</v>
      </c>
      <c r="U149" s="24">
        <f>('Monthly Data'!Z148/28)/('Monthly Data'!$F148/100000)</f>
        <v>23.340538928850954</v>
      </c>
      <c r="V149" s="24">
        <f>('Monthly Data'!AA148/31)/('Monthly Data'!$F148/100000)</f>
        <v>14.130260976410291</v>
      </c>
      <c r="W149" s="24">
        <f>('Monthly Data'!AB148/31)/('Monthly Data'!$F148/100000)</f>
        <v>9.33320990044015</v>
      </c>
      <c r="X149" s="24">
        <f>('Monthly Data'!AC148/31)/('Monthly Data'!$F148/100000)</f>
        <v>1.6579281788879257</v>
      </c>
      <c r="Y149" s="24">
        <f>('Monthly Data'!AD148/31)/('Monthly Data'!$F148/100000)</f>
        <v>25.12139905573837</v>
      </c>
      <c r="Z149" s="24">
        <f>('Monthly Data'!AE148/30)/('Monthly Data'!$F148/100000)</f>
        <v>10.340029567788502</v>
      </c>
      <c r="AA149" s="24">
        <f>('Monthly Data'!AF148/30)/('Monthly Data'!$F148/100000)</f>
        <v>9.200800069571267</v>
      </c>
      <c r="AB149" s="24">
        <f>('Monthly Data'!AG148/30)/('Monthly Data'!$F148/100000)</f>
        <v>2.1306200539177316</v>
      </c>
      <c r="AC149" s="24">
        <f>('Monthly Data'!AH148/30)/('Monthly Data'!$F148/100000)</f>
        <v>21.671449691277502</v>
      </c>
      <c r="AD149" s="24">
        <f>('Monthly Data'!AI148/31)/('Monthly Data'!$F148/100000)</f>
        <v>11.647576647618727</v>
      </c>
      <c r="AE149" s="24">
        <f>('Monthly Data'!AJ148/31)/('Monthly Data'!$F148/100000)</f>
        <v>9.425784570327293</v>
      </c>
      <c r="AF149" s="24">
        <f>('Monthly Data'!AK148/31)/('Monthly Data'!$F148/100000)</f>
        <v>1.3717882901458471</v>
      </c>
      <c r="AG149" s="24">
        <f>('Monthly Data'!AL148/31)/('Monthly Data'!$F148/100000)</f>
        <v>22.445149508091866</v>
      </c>
      <c r="AH149" s="24">
        <f>('Monthly Data'!AM148/30)/('Monthly Data'!$F148/100000)</f>
        <v>12.688059831289676</v>
      </c>
      <c r="AI149" s="24">
        <f>('Monthly Data'!AN148/30)/('Monthly Data'!$F148/100000)</f>
        <v>8.948604226454473</v>
      </c>
      <c r="AJ149" s="24">
        <f>('Monthly Data'!AO148/30)/('Monthly Data'!$F148/100000)</f>
        <v>0.8783372467171058</v>
      </c>
      <c r="AK149" s="24">
        <f>('Monthly Data'!AP148/30)/('Monthly Data'!$F148/100000)</f>
        <v>22.515001304461254</v>
      </c>
      <c r="AL149" s="24">
        <f>('Monthly Data'!AQ148/31)/('Monthly Data'!$F148/100000)</f>
        <v>9.661429184585476</v>
      </c>
      <c r="AM149" s="24">
        <f>('Monthly Data'!AR148/31)/('Monthly Data'!$F148/100000)</f>
        <v>7.767856391439367</v>
      </c>
      <c r="AN149" s="24">
        <f>('Monthly Data'!AS148/31)/('Monthly Data'!$F148/100000)</f>
        <v>1.5906011462427307</v>
      </c>
      <c r="AO149" s="24">
        <f>('Monthly Data'!AT148/31)/('Monthly Data'!$F148/100000)</f>
        <v>19.019886722267575</v>
      </c>
      <c r="AP149" s="24">
        <f>('Monthly Data'!AU148/31)/('Monthly Data'!$F148/100000)</f>
        <v>10.738661706908596</v>
      </c>
      <c r="AQ149" s="24">
        <f>('Monthly Data'!AV148/31)/('Monthly Data'!$F148/100000)</f>
        <v>7.86043106132651</v>
      </c>
      <c r="AR149" s="24">
        <f>('Monthly Data'!AW148/31)/('Monthly Data'!$F148/100000)</f>
        <v>1.001489610597275</v>
      </c>
      <c r="AS149" s="24">
        <f>('Monthly Data'!AX148/31)/('Monthly Data'!$F148/100000)</f>
        <v>19.600582378832378</v>
      </c>
      <c r="AT149" s="24">
        <f>('Monthly Data'!AY148/30)/('Monthly Data'!$F148/100000)</f>
        <v>9.409513870771372</v>
      </c>
      <c r="AU149" s="24">
        <f>('Monthly Data'!AZ148/30)/('Monthly Data'!$F148/100000)</f>
        <v>8.052874162970692</v>
      </c>
      <c r="AV149" s="24">
        <f>('Monthly Data'!BA148/30)/('Monthly Data'!$F148/100000)</f>
        <v>1.0957474563005478</v>
      </c>
      <c r="AW149" s="24">
        <f>('Monthly Data'!BB148/30)/('Monthly Data'!$F148/100000)</f>
        <v>18.558135490042613</v>
      </c>
      <c r="AX149" s="24">
        <f>('Monthly Data'!BC148/31)/('Monthly Data'!$F148/100000)</f>
        <v>11.151039781860414</v>
      </c>
      <c r="AY149" s="24">
        <f>('Monthly Data'!BD148/31)/('Monthly Data'!$F148/100000)</f>
        <v>5.386162611615596</v>
      </c>
      <c r="AZ149" s="24">
        <f>('Monthly Data'!BE148/31)/('Monthly Data'!$F148/100000)</f>
        <v>0.7826767545003913</v>
      </c>
      <c r="BA149" s="24">
        <f>('Monthly Data'!BF148/31)/('Monthly Data'!$F148/100000)</f>
        <v>17.3198791479764</v>
      </c>
    </row>
    <row r="150" spans="1:53" ht="15">
      <c r="A150" t="str">
        <f>'Monthly Data'!D149</f>
        <v>Windsor &amp; Maidenhead UA</v>
      </c>
      <c r="B150" s="24">
        <f>('Monthly Data'!G149/31)/('Monthly Data'!$F149/100000)</f>
        <v>8.66970669368913</v>
      </c>
      <c r="C150" s="24">
        <f>('Monthly Data'!H149/31)/('Monthly Data'!$F149/100000)</f>
        <v>6.783764003828183</v>
      </c>
      <c r="D150" s="24">
        <f>('Monthly Data'!I149/31)/('Monthly Data'!$F149/100000)</f>
        <v>0.7037099589033384</v>
      </c>
      <c r="E150" s="24">
        <f>('Monthly Data'!J149/31)/('Monthly Data'!$F149/100000)</f>
        <v>16.15718065642065</v>
      </c>
      <c r="F150" s="24">
        <f>('Monthly Data'!K149/30)/('Monthly Data'!$F149/100000)</f>
        <v>11.256544502617801</v>
      </c>
      <c r="G150" s="24">
        <f>('Monthly Data'!L149/30)/('Monthly Data'!$F149/100000)</f>
        <v>0.23269342641070392</v>
      </c>
      <c r="H150" s="24">
        <f>('Monthly Data'!M149/30)/('Monthly Data'!$F149/100000)</f>
        <v>0.29086678301337987</v>
      </c>
      <c r="I150" s="24">
        <f>('Monthly Data'!N149/30)/('Monthly Data'!$F149/100000)</f>
        <v>11.780104712041886</v>
      </c>
      <c r="J150" s="24">
        <f>('Monthly Data'!O149/31)/('Monthly Data'!$F149/100000)</f>
        <v>9.71119743286607</v>
      </c>
      <c r="K150" s="24">
        <f>('Monthly Data'!P149/31)/('Monthly Data'!$F149/100000)</f>
        <v>2.561504250408152</v>
      </c>
      <c r="L150" s="24">
        <f>('Monthly Data'!Q149/31)/('Monthly Data'!$F149/100000)</f>
        <v>0.6192647638349379</v>
      </c>
      <c r="M150" s="24">
        <f>('Monthly Data'!R149/31)/('Monthly Data'!$F149/100000)</f>
        <v>12.89196644710916</v>
      </c>
      <c r="N150" s="24">
        <f>('Monthly Data'!S149/31)/('Monthly Data'!$F149/100000)</f>
        <v>10.97787535889208</v>
      </c>
      <c r="O150" s="24">
        <f>('Monthly Data'!T149/31)/('Monthly Data'!$F149/100000)</f>
        <v>1.8014974947925464</v>
      </c>
      <c r="P150" s="24">
        <f>('Monthly Data'!U149/31)/('Monthly Data'!$F149/100000)</f>
        <v>1.1822327309576086</v>
      </c>
      <c r="Q150" s="24">
        <f>('Monthly Data'!V149/31)/('Monthly Data'!$F149/100000)</f>
        <v>13.961605584642236</v>
      </c>
      <c r="R150" s="24">
        <f>('Monthly Data'!W149/28)/('Monthly Data'!$F149/100000)</f>
        <v>12.590376464722016</v>
      </c>
      <c r="S150" s="24">
        <f>('Monthly Data'!X149/28)/('Monthly Data'!$F149/100000)</f>
        <v>3.3034156070805287</v>
      </c>
      <c r="T150" s="24">
        <f>('Monthly Data'!Y149/28)/('Monthly Data'!$F149/100000)</f>
        <v>0.6856145599601098</v>
      </c>
      <c r="U150" s="24">
        <f>('Monthly Data'!Z149/28)/('Monthly Data'!$F149/100000)</f>
        <v>16.579406631762655</v>
      </c>
      <c r="V150" s="24">
        <f>('Monthly Data'!AA149/31)/('Monthly Data'!$F149/100000)</f>
        <v>13.8490119912177</v>
      </c>
      <c r="W150" s="24">
        <f>('Monthly Data'!AB149/31)/('Monthly Data'!$F149/100000)</f>
        <v>2.561504250408152</v>
      </c>
      <c r="X150" s="24">
        <f>('Monthly Data'!AC149/31)/('Monthly Data'!$F149/100000)</f>
        <v>0.5348195687665372</v>
      </c>
      <c r="Y150" s="24">
        <f>('Monthly Data'!AD149/31)/('Monthly Data'!$F149/100000)</f>
        <v>16.94533581039239</v>
      </c>
      <c r="Z150" s="24">
        <f>('Monthly Data'!AE149/30)/('Monthly Data'!$F149/100000)</f>
        <v>9.075043630017452</v>
      </c>
      <c r="AA150" s="24">
        <f>('Monthly Data'!AF149/30)/('Monthly Data'!$F149/100000)</f>
        <v>0.9307737056428157</v>
      </c>
      <c r="AB150" s="24">
        <f>('Monthly Data'!AG149/30)/('Monthly Data'!$F149/100000)</f>
        <v>0</v>
      </c>
      <c r="AC150" s="24">
        <f>('Monthly Data'!AH149/30)/('Monthly Data'!$F149/100000)</f>
        <v>10.005817335660268</v>
      </c>
      <c r="AD150" s="24">
        <f>('Monthly Data'!AI149/31)/('Monthly Data'!$F149/100000)</f>
        <v>7.9096999380735245</v>
      </c>
      <c r="AE150" s="24">
        <f>('Monthly Data'!AJ149/31)/('Monthly Data'!$F149/100000)</f>
        <v>2.139278275066149</v>
      </c>
      <c r="AF150" s="24">
        <f>('Monthly Data'!AK149/31)/('Monthly Data'!$F149/100000)</f>
        <v>0.2533355852052019</v>
      </c>
      <c r="AG150" s="24">
        <f>('Monthly Data'!AL149/31)/('Monthly Data'!$F149/100000)</f>
        <v>10.302313798344874</v>
      </c>
      <c r="AH150" s="24">
        <f>('Monthly Data'!AM149/30)/('Monthly Data'!$F149/100000)</f>
        <v>8.667830133798722</v>
      </c>
      <c r="AI150" s="24">
        <f>('Monthly Data'!AN149/30)/('Monthly Data'!$F149/100000)</f>
        <v>1.4252472367655615</v>
      </c>
      <c r="AJ150" s="24">
        <f>('Monthly Data'!AO149/30)/('Monthly Data'!$F149/100000)</f>
        <v>0.08726003490401397</v>
      </c>
      <c r="AK150" s="24">
        <f>('Monthly Data'!AP149/30)/('Monthly Data'!$F149/100000)</f>
        <v>10.180337405468295</v>
      </c>
      <c r="AL150" s="24">
        <f>('Monthly Data'!AQ149/31)/('Monthly Data'!$F149/100000)</f>
        <v>5.742273264651242</v>
      </c>
      <c r="AM150" s="24">
        <f>('Monthly Data'!AR149/31)/('Monthly Data'!$F149/100000)</f>
        <v>2.871136632325621</v>
      </c>
      <c r="AN150" s="24">
        <f>('Monthly Data'!AS149/31)/('Monthly Data'!$F149/100000)</f>
        <v>0.056296796712267075</v>
      </c>
      <c r="AO150" s="24">
        <f>('Monthly Data'!AT149/31)/('Monthly Data'!$F149/100000)</f>
        <v>8.66970669368913</v>
      </c>
      <c r="AP150" s="24">
        <f>('Monthly Data'!AU149/31)/('Monthly Data'!$F149/100000)</f>
        <v>13.229747227382763</v>
      </c>
      <c r="AQ150" s="24">
        <f>('Monthly Data'!AV149/31)/('Monthly Data'!$F149/100000)</f>
        <v>1.970387884929348</v>
      </c>
      <c r="AR150" s="24">
        <f>('Monthly Data'!AW149/31)/('Monthly Data'!$F149/100000)</f>
        <v>0</v>
      </c>
      <c r="AS150" s="24">
        <f>('Monthly Data'!AX149/31)/('Monthly Data'!$F149/100000)</f>
        <v>15.20013511231211</v>
      </c>
      <c r="AT150" s="24">
        <f>('Monthly Data'!AY149/30)/('Monthly Data'!$F149/100000)</f>
        <v>12.216404886561955</v>
      </c>
      <c r="AU150" s="24">
        <f>('Monthly Data'!AZ149/30)/('Monthly Data'!$F149/100000)</f>
        <v>3.2867946480511927</v>
      </c>
      <c r="AV150" s="24">
        <f>('Monthly Data'!BA149/30)/('Monthly Data'!$F149/100000)</f>
        <v>0.6689936009307738</v>
      </c>
      <c r="AW150" s="24">
        <f>('Monthly Data'!BB149/30)/('Monthly Data'!$F149/100000)</f>
        <v>16.172193135543925</v>
      </c>
      <c r="AX150" s="24">
        <f>('Monthly Data'!BC149/31)/('Monthly Data'!$F149/100000)</f>
        <v>9.851939424646739</v>
      </c>
      <c r="AY150" s="24">
        <f>('Monthly Data'!BD149/31)/('Monthly Data'!$F149/100000)</f>
        <v>4.841524517254969</v>
      </c>
      <c r="AZ150" s="24">
        <f>('Monthly Data'!BE149/31)/('Monthly Data'!$F149/100000)</f>
        <v>0.6474131621910714</v>
      </c>
      <c r="BA150" s="24">
        <f>('Monthly Data'!BF149/31)/('Monthly Data'!$F149/100000)</f>
        <v>15.34087710409278</v>
      </c>
    </row>
    <row r="151" spans="1:53" ht="15">
      <c r="A151" t="str">
        <f>'Monthly Data'!D150</f>
        <v>Wirral</v>
      </c>
      <c r="B151" s="24">
        <f>('Monthly Data'!G150/31)/('Monthly Data'!$F150/100000)</f>
        <v>4.73186119873817</v>
      </c>
      <c r="C151" s="24">
        <f>('Monthly Data'!H150/31)/('Monthly Data'!$F150/100000)</f>
        <v>1.3483260405006614</v>
      </c>
      <c r="D151" s="24">
        <f>('Monthly Data'!I150/31)/('Monthly Data'!$F150/100000)</f>
        <v>3.752416810827312</v>
      </c>
      <c r="E151" s="24">
        <f>('Monthly Data'!J150/31)/('Monthly Data'!$F150/100000)</f>
        <v>9.832604050066143</v>
      </c>
      <c r="F151" s="24">
        <f>('Monthly Data'!K150/30)/('Monthly Data'!$F150/100000)</f>
        <v>4.613564668769715</v>
      </c>
      <c r="G151" s="24">
        <f>('Monthly Data'!L150/30)/('Monthly Data'!$F150/100000)</f>
        <v>1.2749737118822293</v>
      </c>
      <c r="H151" s="24">
        <f>('Monthly Data'!M150/30)/('Monthly Data'!$F150/100000)</f>
        <v>4.797581493165089</v>
      </c>
      <c r="I151" s="24">
        <f>('Monthly Data'!N150/30)/('Monthly Data'!$F150/100000)</f>
        <v>10.686119873817034</v>
      </c>
      <c r="J151" s="24">
        <f>('Monthly Data'!O150/31)/('Monthly Data'!$F150/100000)</f>
        <v>3.5107357280960616</v>
      </c>
      <c r="K151" s="24">
        <f>('Monthly Data'!P150/31)/('Monthly Data'!$F150/100000)</f>
        <v>1.2720056985855295</v>
      </c>
      <c r="L151" s="24">
        <f>('Monthly Data'!Q150/31)/('Monthly Data'!$F150/100000)</f>
        <v>7.135951969064822</v>
      </c>
      <c r="M151" s="24">
        <f>('Monthly Data'!R150/31)/('Monthly Data'!$F150/100000)</f>
        <v>11.918693395746413</v>
      </c>
      <c r="N151" s="24">
        <f>('Monthly Data'!S150/31)/('Monthly Data'!$F150/100000)</f>
        <v>4.528340286964486</v>
      </c>
      <c r="O151" s="24">
        <f>('Monthly Data'!T150/31)/('Monthly Data'!$F150/100000)</f>
        <v>1.1448051287269767</v>
      </c>
      <c r="P151" s="24">
        <f>('Monthly Data'!U150/31)/('Monthly Data'!$F150/100000)</f>
        <v>4.680980970794749</v>
      </c>
      <c r="Q151" s="24">
        <f>('Monthly Data'!V150/31)/('Monthly Data'!$F150/100000)</f>
        <v>10.354126386486211</v>
      </c>
      <c r="R151" s="24">
        <f>('Monthly Data'!W150/28)/('Monthly Data'!$F150/100000)</f>
        <v>4.267124831004957</v>
      </c>
      <c r="S151" s="24">
        <f>('Monthly Data'!X150/28)/('Monthly Data'!$F150/100000)</f>
        <v>0.4224876070301938</v>
      </c>
      <c r="T151" s="24">
        <f>('Monthly Data'!Y150/28)/('Monthly Data'!$F150/100000)</f>
        <v>5.914826498422713</v>
      </c>
      <c r="U151" s="24">
        <f>('Monthly Data'!Z150/28)/('Monthly Data'!$F150/100000)</f>
        <v>10.604438936457864</v>
      </c>
      <c r="V151" s="24">
        <f>('Monthly Data'!AA150/31)/('Monthly Data'!$F150/100000)</f>
        <v>6.84339065839015</v>
      </c>
      <c r="W151" s="24">
        <f>('Monthly Data'!AB150/31)/('Monthly Data'!$F150/100000)</f>
        <v>0.7632034191513178</v>
      </c>
      <c r="X151" s="24">
        <f>('Monthly Data'!AC150/31)/('Monthly Data'!$F150/100000)</f>
        <v>6.0038668973237</v>
      </c>
      <c r="Y151" s="24">
        <f>('Monthly Data'!AD150/31)/('Monthly Data'!$F150/100000)</f>
        <v>13.610460974865168</v>
      </c>
      <c r="Z151" s="24">
        <f>('Monthly Data'!AE150/30)/('Monthly Data'!$F150/100000)</f>
        <v>3.1940063091482647</v>
      </c>
      <c r="AA151" s="24">
        <f>('Monthly Data'!AF150/30)/('Monthly Data'!$F150/100000)</f>
        <v>2.1424815983175605</v>
      </c>
      <c r="AB151" s="24">
        <f>('Monthly Data'!AG150/30)/('Monthly Data'!$F150/100000)</f>
        <v>6.848054679284964</v>
      </c>
      <c r="AC151" s="24">
        <f>('Monthly Data'!AH150/30)/('Monthly Data'!$F150/100000)</f>
        <v>12.184542586750787</v>
      </c>
      <c r="AD151" s="24">
        <f>('Monthly Data'!AI150/31)/('Monthly Data'!$F150/100000)</f>
        <v>4.8972219395542895</v>
      </c>
      <c r="AE151" s="24">
        <f>('Monthly Data'!AJ150/31)/('Monthly Data'!$F150/100000)</f>
        <v>2.0733692886944133</v>
      </c>
      <c r="AF151" s="24">
        <f>('Monthly Data'!AK150/31)/('Monthly Data'!$F150/100000)</f>
        <v>6.270988094026661</v>
      </c>
      <c r="AG151" s="24">
        <f>('Monthly Data'!AL150/31)/('Monthly Data'!$F150/100000)</f>
        <v>13.241579322275363</v>
      </c>
      <c r="AH151" s="24">
        <f>('Monthly Data'!AM150/30)/('Monthly Data'!$F150/100000)</f>
        <v>7.781282860147214</v>
      </c>
      <c r="AI151" s="24">
        <f>('Monthly Data'!AN150/30)/('Monthly Data'!$F150/100000)</f>
        <v>4.5609884332281805</v>
      </c>
      <c r="AJ151" s="24">
        <f>('Monthly Data'!AO150/30)/('Monthly Data'!$F150/100000)</f>
        <v>4.5609884332281805</v>
      </c>
      <c r="AK151" s="24">
        <f>('Monthly Data'!AP150/30)/('Monthly Data'!$F150/100000)</f>
        <v>16.903259726603576</v>
      </c>
      <c r="AL151" s="24">
        <f>('Monthly Data'!AQ150/31)/('Monthly Data'!$F150/100000)</f>
        <v>7.797394932329296</v>
      </c>
      <c r="AM151" s="24">
        <f>('Monthly Data'!AR150/31)/('Monthly Data'!$F150/100000)</f>
        <v>2.3532105423832297</v>
      </c>
      <c r="AN151" s="24">
        <f>('Monthly Data'!AS150/31)/('Monthly Data'!$F150/100000)</f>
        <v>0.15264068383026355</v>
      </c>
      <c r="AO151" s="24">
        <f>('Monthly Data'!AT150/31)/('Monthly Data'!$F150/100000)</f>
        <v>10.30324615854279</v>
      </c>
      <c r="AP151" s="24">
        <f>('Monthly Data'!AU150/31)/('Monthly Data'!$F150/100000)</f>
        <v>7.4666734506970585</v>
      </c>
      <c r="AQ151" s="24">
        <f>('Monthly Data'!AV150/31)/('Monthly Data'!$F150/100000)</f>
        <v>6.067467182252976</v>
      </c>
      <c r="AR151" s="24">
        <f>('Monthly Data'!AW150/31)/('Monthly Data'!$F150/100000)</f>
        <v>0.05088022794342118</v>
      </c>
      <c r="AS151" s="24">
        <f>('Monthly Data'!AX150/31)/('Monthly Data'!$F150/100000)</f>
        <v>13.585020860893458</v>
      </c>
      <c r="AT151" s="24">
        <f>('Monthly Data'!AY150/30)/('Monthly Data'!$F150/100000)</f>
        <v>4.35068349106204</v>
      </c>
      <c r="AU151" s="24">
        <f>('Monthly Data'!AZ150/30)/('Monthly Data'!$F150/100000)</f>
        <v>5.494216614090431</v>
      </c>
      <c r="AV151" s="24">
        <f>('Monthly Data'!BA150/30)/('Monthly Data'!$F150/100000)</f>
        <v>0.09200841219768664</v>
      </c>
      <c r="AW151" s="24">
        <f>('Monthly Data'!BB150/30)/('Monthly Data'!$F150/100000)</f>
        <v>9.936908517350158</v>
      </c>
      <c r="AX151" s="24">
        <f>('Monthly Data'!BC150/31)/('Monthly Data'!$F150/100000)</f>
        <v>5.584105016790476</v>
      </c>
      <c r="AY151" s="24">
        <f>('Monthly Data'!BD150/31)/('Monthly Data'!$F150/100000)</f>
        <v>3.6888165258980363</v>
      </c>
      <c r="AZ151" s="24">
        <f>('Monthly Data'!BE150/31)/('Monthly Data'!$F150/100000)</f>
        <v>0.02544011397171059</v>
      </c>
      <c r="BA151" s="24">
        <f>('Monthly Data'!BF150/31)/('Monthly Data'!$F150/100000)</f>
        <v>9.298361656660223</v>
      </c>
    </row>
    <row r="152" spans="1:53" ht="15">
      <c r="A152" t="str">
        <f>'Monthly Data'!D151</f>
        <v>Wokingham UA</v>
      </c>
      <c r="B152" s="24">
        <f>('Monthly Data'!G151/31)/('Monthly Data'!$F151/100000)</f>
        <v>6.717175661954228</v>
      </c>
      <c r="C152" s="24">
        <f>('Monthly Data'!H151/31)/('Monthly Data'!$F151/100000)</f>
        <v>1.5360983102918586</v>
      </c>
      <c r="D152" s="24">
        <f>('Monthly Data'!I151/31)/('Monthly Data'!$F151/100000)</f>
        <v>0</v>
      </c>
      <c r="E152" s="24">
        <f>('Monthly Data'!J151/31)/('Monthly Data'!$F151/100000)</f>
        <v>8.253273972246088</v>
      </c>
      <c r="F152" s="24">
        <f>('Monthly Data'!K151/30)/('Monthly Data'!$F151/100000)</f>
        <v>7.12940543449018</v>
      </c>
      <c r="G152" s="24">
        <f>('Monthly Data'!L151/30)/('Monthly Data'!$F151/100000)</f>
        <v>0.914716168953457</v>
      </c>
      <c r="H152" s="24">
        <f>('Monthly Data'!M151/30)/('Monthly Data'!$F151/100000)</f>
        <v>0.8878127522195319</v>
      </c>
      <c r="I152" s="24">
        <f>('Monthly Data'!N151/30)/('Monthly Data'!$F151/100000)</f>
        <v>8.931934355663168</v>
      </c>
      <c r="J152" s="24">
        <f>('Monthly Data'!O151/31)/('Monthly Data'!$F151/100000)</f>
        <v>4.452081543388268</v>
      </c>
      <c r="K152" s="24">
        <f>('Monthly Data'!P151/31)/('Monthly Data'!$F151/100000)</f>
        <v>1.275742664479679</v>
      </c>
      <c r="L152" s="24">
        <f>('Monthly Data'!Q151/31)/('Monthly Data'!$F151/100000)</f>
        <v>2.1088807310786533</v>
      </c>
      <c r="M152" s="24">
        <f>('Monthly Data'!R151/31)/('Monthly Data'!$F151/100000)</f>
        <v>7.8367049389466</v>
      </c>
      <c r="N152" s="24">
        <f>('Monthly Data'!S151/31)/('Monthly Data'!$F151/100000)</f>
        <v>5.050899528756281</v>
      </c>
      <c r="O152" s="24">
        <f>('Monthly Data'!T151/31)/('Monthly Data'!$F151/100000)</f>
        <v>3.983441380926345</v>
      </c>
      <c r="P152" s="24">
        <f>('Monthly Data'!U151/31)/('Monthly Data'!$F151/100000)</f>
        <v>0.9372803249238459</v>
      </c>
      <c r="Q152" s="24">
        <f>('Monthly Data'!V151/31)/('Monthly Data'!$F151/100000)</f>
        <v>9.971621234606472</v>
      </c>
      <c r="R152" s="24">
        <f>('Monthly Data'!W151/28)/('Monthly Data'!$F151/100000)</f>
        <v>7.263922518159806</v>
      </c>
      <c r="S152" s="24">
        <f>('Monthly Data'!X151/28)/('Monthly Data'!$F151/100000)</f>
        <v>2.911334025135478</v>
      </c>
      <c r="T152" s="24">
        <f>('Monthly Data'!Y151/28)/('Monthly Data'!$F151/100000)</f>
        <v>0.23060071486221603</v>
      </c>
      <c r="U152" s="24">
        <f>('Monthly Data'!Z151/28)/('Monthly Data'!$F151/100000)</f>
        <v>10.405857258157498</v>
      </c>
      <c r="V152" s="24">
        <f>('Monthly Data'!AA151/31)/('Monthly Data'!$F151/100000)</f>
        <v>2.707698716446666</v>
      </c>
      <c r="W152" s="24">
        <f>('Monthly Data'!AB151/31)/('Monthly Data'!$F151/100000)</f>
        <v>5.024863964175062</v>
      </c>
      <c r="X152" s="24">
        <f>('Monthly Data'!AC151/31)/('Monthly Data'!$F151/100000)</f>
        <v>0</v>
      </c>
      <c r="Y152" s="24">
        <f>('Monthly Data'!AD151/31)/('Monthly Data'!$F151/100000)</f>
        <v>7.7325626806217285</v>
      </c>
      <c r="Z152" s="24">
        <f>('Monthly Data'!AE151/30)/('Monthly Data'!$F151/100000)</f>
        <v>2.4751143395211193</v>
      </c>
      <c r="AA152" s="24">
        <f>('Monthly Data'!AF151/30)/('Monthly Data'!$F151/100000)</f>
        <v>1.7756255044390639</v>
      </c>
      <c r="AB152" s="24">
        <f>('Monthly Data'!AG151/30)/('Monthly Data'!$F151/100000)</f>
        <v>0</v>
      </c>
      <c r="AC152" s="24">
        <f>('Monthly Data'!AH151/30)/('Monthly Data'!$F151/100000)</f>
        <v>4.250739843960183</v>
      </c>
      <c r="AD152" s="24">
        <f>('Monthly Data'!AI151/31)/('Monthly Data'!$F151/100000)</f>
        <v>4.2177614621573065</v>
      </c>
      <c r="AE152" s="24">
        <f>('Monthly Data'!AJ151/31)/('Monthly Data'!$F151/100000)</f>
        <v>1.744382826941602</v>
      </c>
      <c r="AF152" s="24">
        <f>('Monthly Data'!AK151/31)/('Monthly Data'!$F151/100000)</f>
        <v>0.8591736311801921</v>
      </c>
      <c r="AG152" s="24">
        <f>('Monthly Data'!AL151/31)/('Monthly Data'!$F151/100000)</f>
        <v>6.8213179202791006</v>
      </c>
      <c r="AH152" s="24">
        <f>('Monthly Data'!AM151/30)/('Monthly Data'!$F151/100000)</f>
        <v>5.8649448479956945</v>
      </c>
      <c r="AI152" s="24">
        <f>('Monthly Data'!AN151/30)/('Monthly Data'!$F151/100000)</f>
        <v>1.9370460048426148</v>
      </c>
      <c r="AJ152" s="24">
        <f>('Monthly Data'!AO151/30)/('Monthly Data'!$F151/100000)</f>
        <v>0.914716168953457</v>
      </c>
      <c r="AK152" s="24">
        <f>('Monthly Data'!AP151/30)/('Monthly Data'!$F151/100000)</f>
        <v>8.716707021791768</v>
      </c>
      <c r="AL152" s="24">
        <f>('Monthly Data'!AQ151/31)/('Monthly Data'!$F151/100000)</f>
        <v>7.315993647322242</v>
      </c>
      <c r="AM152" s="24">
        <f>('Monthly Data'!AR151/31)/('Monthly Data'!$F151/100000)</f>
        <v>3.0721966205837172</v>
      </c>
      <c r="AN152" s="24">
        <f>('Monthly Data'!AS151/31)/('Monthly Data'!$F151/100000)</f>
        <v>1.301778229060897</v>
      </c>
      <c r="AO152" s="24">
        <f>('Monthly Data'!AT151/31)/('Monthly Data'!$F151/100000)</f>
        <v>11.689968496966856</v>
      </c>
      <c r="AP152" s="24">
        <f>('Monthly Data'!AU151/31)/('Monthly Data'!$F151/100000)</f>
        <v>4.790543882944101</v>
      </c>
      <c r="AQ152" s="24">
        <f>('Monthly Data'!AV151/31)/('Monthly Data'!$F151/100000)</f>
        <v>0.5207112916243588</v>
      </c>
      <c r="AR152" s="24">
        <f>('Monthly Data'!AW151/31)/('Monthly Data'!$F151/100000)</f>
        <v>0.4165690332994871</v>
      </c>
      <c r="AS152" s="24">
        <f>('Monthly Data'!AX151/31)/('Monthly Data'!$F151/100000)</f>
        <v>5.727824207867947</v>
      </c>
      <c r="AT152" s="24">
        <f>('Monthly Data'!AY151/30)/('Monthly Data'!$F151/100000)</f>
        <v>5.515200430454667</v>
      </c>
      <c r="AU152" s="24">
        <f>('Monthly Data'!AZ151/30)/('Monthly Data'!$F151/100000)</f>
        <v>2.259887005649717</v>
      </c>
      <c r="AV152" s="24">
        <f>('Monthly Data'!BA151/30)/('Monthly Data'!$F151/100000)</f>
        <v>0.6994888350820554</v>
      </c>
      <c r="AW152" s="24">
        <f>('Monthly Data'!BB151/30)/('Monthly Data'!$F151/100000)</f>
        <v>8.47457627118644</v>
      </c>
      <c r="AX152" s="24">
        <f>('Monthly Data'!BC151/31)/('Monthly Data'!$F151/100000)</f>
        <v>3.931370251763909</v>
      </c>
      <c r="AY152" s="24">
        <f>('Monthly Data'!BD151/31)/('Monthly Data'!$F151/100000)</f>
        <v>2.8378765393527554</v>
      </c>
      <c r="AZ152" s="24">
        <f>('Monthly Data'!BE151/31)/('Monthly Data'!$F151/100000)</f>
        <v>0.442604597880705</v>
      </c>
      <c r="BA152" s="24">
        <f>('Monthly Data'!BF151/31)/('Monthly Data'!$F151/100000)</f>
        <v>7.21185138899737</v>
      </c>
    </row>
    <row r="153" spans="1:53" ht="15">
      <c r="A153" t="str">
        <f>'Monthly Data'!D152</f>
        <v>Wolverhampton</v>
      </c>
      <c r="B153" s="24">
        <f>('Monthly Data'!G152/31)/('Monthly Data'!$F152/100000)</f>
        <v>3.591484915763354</v>
      </c>
      <c r="C153" s="24">
        <f>('Monthly Data'!H152/31)/('Monthly Data'!$F152/100000)</f>
        <v>10.758129815854774</v>
      </c>
      <c r="D153" s="24">
        <f>('Monthly Data'!I152/31)/('Monthly Data'!$F152/100000)</f>
        <v>1.110095337599582</v>
      </c>
      <c r="E153" s="24">
        <f>('Monthly Data'!J152/31)/('Monthly Data'!$F152/100000)</f>
        <v>15.459710069217708</v>
      </c>
      <c r="F153" s="24">
        <f>('Monthly Data'!K152/30)/('Monthly Data'!$F152/100000)</f>
        <v>7.84412955465587</v>
      </c>
      <c r="G153" s="24">
        <f>('Monthly Data'!L152/30)/('Monthly Data'!$F152/100000)</f>
        <v>11.42037786774629</v>
      </c>
      <c r="H153" s="24">
        <f>('Monthly Data'!M152/30)/('Monthly Data'!$F152/100000)</f>
        <v>1.55195681511471</v>
      </c>
      <c r="I153" s="24">
        <f>('Monthly Data'!N152/30)/('Monthly Data'!$F152/100000)</f>
        <v>20.81646423751687</v>
      </c>
      <c r="J153" s="24">
        <f>('Monthly Data'!O152/31)/('Monthly Data'!$F152/100000)</f>
        <v>6.8564712028209485</v>
      </c>
      <c r="K153" s="24">
        <f>('Monthly Data'!P152/31)/('Monthly Data'!$F152/100000)</f>
        <v>11.639676113360323</v>
      </c>
      <c r="L153" s="24">
        <f>('Monthly Data'!Q152/31)/('Monthly Data'!$F152/100000)</f>
        <v>1.1590701319054462</v>
      </c>
      <c r="M153" s="24">
        <f>('Monthly Data'!R152/31)/('Monthly Data'!$F152/100000)</f>
        <v>19.655217448086717</v>
      </c>
      <c r="N153" s="24">
        <f>('Monthly Data'!S152/31)/('Monthly Data'!$F152/100000)</f>
        <v>4.799529841974664</v>
      </c>
      <c r="O153" s="24">
        <f>('Monthly Data'!T152/31)/('Monthly Data'!$F152/100000)</f>
        <v>9.370510643855296</v>
      </c>
      <c r="P153" s="24">
        <f>('Monthly Data'!U152/31)/('Monthly Data'!$F152/100000)</f>
        <v>1.061120543293718</v>
      </c>
      <c r="Q153" s="24">
        <f>('Monthly Data'!V152/31)/('Monthly Data'!$F152/100000)</f>
        <v>15.231161029123678</v>
      </c>
      <c r="R153" s="24">
        <f>('Monthly Data'!W152/28)/('Monthly Data'!$F152/100000)</f>
        <v>5.133024869866975</v>
      </c>
      <c r="S153" s="24">
        <f>('Monthly Data'!X152/28)/('Monthly Data'!$F152/100000)</f>
        <v>8.097165991902834</v>
      </c>
      <c r="T153" s="24">
        <f>('Monthly Data'!Y152/28)/('Monthly Data'!$F152/100000)</f>
        <v>1.1386639676113361</v>
      </c>
      <c r="U153" s="24">
        <f>('Monthly Data'!Z152/28)/('Monthly Data'!$F152/100000)</f>
        <v>14.368854829381146</v>
      </c>
      <c r="V153" s="24">
        <f>('Monthly Data'!AA152/31)/('Monthly Data'!$F152/100000)</f>
        <v>4.4077314875277525</v>
      </c>
      <c r="W153" s="24">
        <f>('Monthly Data'!AB152/31)/('Monthly Data'!$F152/100000)</f>
        <v>7.640067911714771</v>
      </c>
      <c r="X153" s="24">
        <f>('Monthly Data'!AC152/31)/('Monthly Data'!$F152/100000)</f>
        <v>1.681467937834661</v>
      </c>
      <c r="Y153" s="24">
        <f>('Monthly Data'!AD152/31)/('Monthly Data'!$F152/100000)</f>
        <v>13.729267337077184</v>
      </c>
      <c r="Z153" s="24">
        <f>('Monthly Data'!AE152/30)/('Monthly Data'!$F152/100000)</f>
        <v>3.54251012145749</v>
      </c>
      <c r="AA153" s="24">
        <f>('Monthly Data'!AF152/30)/('Monthly Data'!$F152/100000)</f>
        <v>9.10931174089069</v>
      </c>
      <c r="AB153" s="24">
        <f>('Monthly Data'!AG152/30)/('Monthly Data'!$F152/100000)</f>
        <v>1.619433198380567</v>
      </c>
      <c r="AC153" s="24">
        <f>('Monthly Data'!AH152/30)/('Monthly Data'!$F152/100000)</f>
        <v>14.271255060728745</v>
      </c>
      <c r="AD153" s="24">
        <f>('Monthly Data'!AI152/31)/('Monthly Data'!$F152/100000)</f>
        <v>5.779025728091942</v>
      </c>
      <c r="AE153" s="24">
        <f>('Monthly Data'!AJ152/31)/('Monthly Data'!$F152/100000)</f>
        <v>6.383048191197597</v>
      </c>
      <c r="AF153" s="24">
        <f>('Monthly Data'!AK152/31)/('Monthly Data'!$F152/100000)</f>
        <v>0.3591484915763354</v>
      </c>
      <c r="AG153" s="24">
        <f>('Monthly Data'!AL152/31)/('Monthly Data'!$F152/100000)</f>
        <v>12.521222410865875</v>
      </c>
      <c r="AH153" s="24">
        <f>('Monthly Data'!AM152/30)/('Monthly Data'!$F152/100000)</f>
        <v>3.373819163292848</v>
      </c>
      <c r="AI153" s="24">
        <f>('Monthly Data'!AN152/30)/('Monthly Data'!$F152/100000)</f>
        <v>4.892037786774629</v>
      </c>
      <c r="AJ153" s="24">
        <f>('Monthly Data'!AO152/30)/('Monthly Data'!$F152/100000)</f>
        <v>0.5398110661268556</v>
      </c>
      <c r="AK153" s="24">
        <f>('Monthly Data'!AP152/30)/('Monthly Data'!$F152/100000)</f>
        <v>8.805668016194332</v>
      </c>
      <c r="AL153" s="24">
        <f>('Monthly Data'!AQ152/31)/('Monthly Data'!$F152/100000)</f>
        <v>5.077053676374559</v>
      </c>
      <c r="AM153" s="24">
        <f>('Monthly Data'!AR152/31)/('Monthly Data'!$F152/100000)</f>
        <v>6.12184928823299</v>
      </c>
      <c r="AN153" s="24">
        <f>('Monthly Data'!AS152/31)/('Monthly Data'!$F152/100000)</f>
        <v>1.175395063340734</v>
      </c>
      <c r="AO153" s="24">
        <f>('Monthly Data'!AT152/31)/('Monthly Data'!$F152/100000)</f>
        <v>12.374298027948283</v>
      </c>
      <c r="AP153" s="24">
        <f>('Monthly Data'!AU152/31)/('Monthly Data'!$F152/100000)</f>
        <v>4.4077314875277525</v>
      </c>
      <c r="AQ153" s="24">
        <f>('Monthly Data'!AV152/31)/('Monthly Data'!$F152/100000)</f>
        <v>5.909625179574246</v>
      </c>
      <c r="AR153" s="24">
        <f>('Monthly Data'!AW152/31)/('Monthly Data'!$F152/100000)</f>
        <v>0.5223978059292151</v>
      </c>
      <c r="AS153" s="24">
        <f>('Monthly Data'!AX152/31)/('Monthly Data'!$F152/100000)</f>
        <v>10.839754473031213</v>
      </c>
      <c r="AT153" s="24">
        <f>('Monthly Data'!AY152/30)/('Monthly Data'!$F152/100000)</f>
        <v>4.014844804318488</v>
      </c>
      <c r="AU153" s="24">
        <f>('Monthly Data'!AZ152/30)/('Monthly Data'!$F152/100000)</f>
        <v>5.85357624831309</v>
      </c>
      <c r="AV153" s="24">
        <f>('Monthly Data'!BA152/30)/('Monthly Data'!$F152/100000)</f>
        <v>1.3495276653171389</v>
      </c>
      <c r="AW153" s="24">
        <f>('Monthly Data'!BB152/30)/('Monthly Data'!$F152/100000)</f>
        <v>11.217948717948719</v>
      </c>
      <c r="AX153" s="24">
        <f>('Monthly Data'!BC152/31)/('Monthly Data'!$F152/100000)</f>
        <v>3.7220843672456576</v>
      </c>
      <c r="AY153" s="24">
        <f>('Monthly Data'!BD152/31)/('Monthly Data'!$F152/100000)</f>
        <v>5.2239780592921505</v>
      </c>
      <c r="AZ153" s="24">
        <f>('Monthly Data'!BE152/31)/('Monthly Data'!$F152/100000)</f>
        <v>0.2938487658351835</v>
      </c>
      <c r="BA153" s="24">
        <f>('Monthly Data'!BF152/31)/('Monthly Data'!$F152/100000)</f>
        <v>9.239911192372992</v>
      </c>
    </row>
    <row r="154" spans="1:53" ht="15">
      <c r="A154" t="str">
        <f>'Monthly Data'!D153</f>
        <v>Worcestershire</v>
      </c>
      <c r="B154" s="24">
        <f>('Monthly Data'!G153/31)/('Monthly Data'!$F153/100000)</f>
        <v>9.573806727913242</v>
      </c>
      <c r="C154" s="24">
        <f>('Monthly Data'!H153/31)/('Monthly Data'!$F153/100000)</f>
        <v>4.945776058575672</v>
      </c>
      <c r="D154" s="24">
        <f>('Monthly Data'!I153/31)/('Monthly Data'!$F153/100000)</f>
        <v>4.586585618567383</v>
      </c>
      <c r="E154" s="24">
        <f>('Monthly Data'!J153/31)/('Monthly Data'!$F153/100000)</f>
        <v>19.106168405056295</v>
      </c>
      <c r="F154" s="24">
        <f>('Monthly Data'!K153/30)/('Monthly Data'!$F153/100000)</f>
        <v>9.47180585296217</v>
      </c>
      <c r="G154" s="24">
        <f>('Monthly Data'!L153/30)/('Monthly Data'!$F153/100000)</f>
        <v>6.295503211991434</v>
      </c>
      <c r="H154" s="24">
        <f>('Monthly Data'!M153/30)/('Monthly Data'!$F153/100000)</f>
        <v>6.388294075660243</v>
      </c>
      <c r="I154" s="24">
        <f>('Monthly Data'!N153/30)/('Monthly Data'!$F153/100000)</f>
        <v>22.15560314061385</v>
      </c>
      <c r="J154" s="24">
        <f>('Monthly Data'!O153/31)/('Monthly Data'!$F153/100000)</f>
        <v>9.262968847136838</v>
      </c>
      <c r="K154" s="24">
        <f>('Monthly Data'!P153/31)/('Monthly Data'!$F153/100000)</f>
        <v>6.437797886302411</v>
      </c>
      <c r="L154" s="24">
        <f>('Monthly Data'!Q153/31)/('Monthly Data'!$F153/100000)</f>
        <v>4.061614975478345</v>
      </c>
      <c r="M154" s="24">
        <f>('Monthly Data'!R153/31)/('Monthly Data'!$F153/100000)</f>
        <v>19.762381708917594</v>
      </c>
      <c r="N154" s="24">
        <f>('Monthly Data'!S153/31)/('Monthly Data'!$F153/100000)</f>
        <v>7.577536782482559</v>
      </c>
      <c r="O154" s="24">
        <f>('Monthly Data'!T153/31)/('Monthly Data'!$F153/100000)</f>
        <v>6.769358292463909</v>
      </c>
      <c r="P154" s="24">
        <f>('Monthly Data'!U153/31)/('Monthly Data'!$F153/100000)</f>
        <v>3.239621468536299</v>
      </c>
      <c r="Q154" s="24">
        <f>('Monthly Data'!V153/31)/('Monthly Data'!$F153/100000)</f>
        <v>17.586516543482766</v>
      </c>
      <c r="R154" s="24">
        <f>('Monthly Data'!W153/28)/('Monthly Data'!$F153/100000)</f>
        <v>10.09483022330988</v>
      </c>
      <c r="S154" s="24">
        <f>('Monthly Data'!X153/28)/('Monthly Data'!$F153/100000)</f>
        <v>6.951667176506577</v>
      </c>
      <c r="T154" s="24">
        <f>('Monthly Data'!Y153/28)/('Monthly Data'!$F153/100000)</f>
        <v>4.64209238299174</v>
      </c>
      <c r="U154" s="24">
        <f>('Monthly Data'!Z153/28)/('Monthly Data'!$F153/100000)</f>
        <v>21.6885897828082</v>
      </c>
      <c r="V154" s="24">
        <f>('Monthly Data'!AA153/31)/('Monthly Data'!$F153/100000)</f>
        <v>9.325136423292118</v>
      </c>
      <c r="W154" s="24">
        <f>('Monthly Data'!AB153/31)/('Monthly Data'!$F153/100000)</f>
        <v>8.268287628652345</v>
      </c>
      <c r="X154" s="24">
        <f>('Monthly Data'!AC153/31)/('Monthly Data'!$F153/100000)</f>
        <v>4.4484354493334255</v>
      </c>
      <c r="Y154" s="24">
        <f>('Monthly Data'!AD153/31)/('Monthly Data'!$F153/100000)</f>
        <v>22.04185950127789</v>
      </c>
      <c r="Z154" s="24">
        <f>('Monthly Data'!AE153/30)/('Monthly Data'!$F153/100000)</f>
        <v>7.516059957173448</v>
      </c>
      <c r="AA154" s="24">
        <f>('Monthly Data'!AF153/30)/('Monthly Data'!$F153/100000)</f>
        <v>6.045681655960029</v>
      </c>
      <c r="AB154" s="24">
        <f>('Monthly Data'!AG153/30)/('Monthly Data'!$F153/100000)</f>
        <v>3.7901498929336186</v>
      </c>
      <c r="AC154" s="24">
        <f>('Monthly Data'!AH153/30)/('Monthly Data'!$F153/100000)</f>
        <v>17.351891506067094</v>
      </c>
      <c r="AD154" s="24">
        <f>('Monthly Data'!AI153/31)/('Monthly Data'!$F153/100000)</f>
        <v>6.721005733232023</v>
      </c>
      <c r="AE154" s="24">
        <f>('Monthly Data'!AJ153/31)/('Monthly Data'!$F153/100000)</f>
        <v>4.641845686260965</v>
      </c>
      <c r="AF154" s="24">
        <f>('Monthly Data'!AK153/31)/('Monthly Data'!$F153/100000)</f>
        <v>5.028666160116046</v>
      </c>
      <c r="AG154" s="24">
        <f>('Monthly Data'!AL153/31)/('Monthly Data'!$F153/100000)</f>
        <v>16.391517579609037</v>
      </c>
      <c r="AH154" s="24">
        <f>('Monthly Data'!AM153/30)/('Monthly Data'!$F153/100000)</f>
        <v>9.514632405424695</v>
      </c>
      <c r="AI154" s="24">
        <f>('Monthly Data'!AN153/30)/('Monthly Data'!$F153/100000)</f>
        <v>5.617416131334761</v>
      </c>
      <c r="AJ154" s="24">
        <f>('Monthly Data'!AO153/30)/('Monthly Data'!$F153/100000)</f>
        <v>3.0121341898643825</v>
      </c>
      <c r="AK154" s="24">
        <f>('Monthly Data'!AP153/30)/('Monthly Data'!$F153/100000)</f>
        <v>18.14418272662384</v>
      </c>
      <c r="AL154" s="24">
        <f>('Monthly Data'!AQ153/31)/('Monthly Data'!$F153/100000)</f>
        <v>8.855425847896663</v>
      </c>
      <c r="AM154" s="24">
        <f>('Monthly Data'!AR153/31)/('Monthly Data'!$F153/100000)</f>
        <v>5.885197209366582</v>
      </c>
      <c r="AN154" s="24">
        <f>('Monthly Data'!AS153/31)/('Monthly Data'!$F153/100000)</f>
        <v>3.391586654693652</v>
      </c>
      <c r="AO154" s="24">
        <f>('Monthly Data'!AT153/31)/('Monthly Data'!$F153/100000)</f>
        <v>18.132209711956897</v>
      </c>
      <c r="AP154" s="24">
        <f>('Monthly Data'!AU153/31)/('Monthly Data'!$F153/100000)</f>
        <v>7.453201630171996</v>
      </c>
      <c r="AQ154" s="24">
        <f>('Monthly Data'!AV153/31)/('Monthly Data'!$F153/100000)</f>
        <v>5.353319057815846</v>
      </c>
      <c r="AR154" s="24">
        <f>('Monthly Data'!AW153/31)/('Monthly Data'!$F153/100000)</f>
        <v>5.021758651654348</v>
      </c>
      <c r="AS154" s="24">
        <f>('Monthly Data'!AX153/31)/('Monthly Data'!$F153/100000)</f>
        <v>17.828279339642194</v>
      </c>
      <c r="AT154" s="24">
        <f>('Monthly Data'!AY153/30)/('Monthly Data'!$F153/100000)</f>
        <v>9.343326195574589</v>
      </c>
      <c r="AU154" s="24">
        <f>('Monthly Data'!AZ153/30)/('Monthly Data'!$F153/100000)</f>
        <v>4.09707351891506</v>
      </c>
      <c r="AV154" s="24">
        <f>('Monthly Data'!BA153/30)/('Monthly Data'!$F153/100000)</f>
        <v>3.6117059243397573</v>
      </c>
      <c r="AW154" s="24">
        <f>('Monthly Data'!BB153/30)/('Monthly Data'!$F153/100000)</f>
        <v>17.05210563882941</v>
      </c>
      <c r="AX154" s="24">
        <f>('Monthly Data'!BC153/31)/('Monthly Data'!$F153/100000)</f>
        <v>9.076466118670997</v>
      </c>
      <c r="AY154" s="24">
        <f>('Monthly Data'!BD153/31)/('Monthly Data'!$F153/100000)</f>
        <v>3.826759687780618</v>
      </c>
      <c r="AZ154" s="24">
        <f>('Monthly Data'!BE153/31)/('Monthly Data'!$F153/100000)</f>
        <v>3.757684603163639</v>
      </c>
      <c r="BA154" s="24">
        <f>('Monthly Data'!BF153/31)/('Monthly Data'!$F153/100000)</f>
        <v>16.660910409615255</v>
      </c>
    </row>
    <row r="155" spans="1:53" ht="15">
      <c r="A155" t="str">
        <f>'Monthly Data'!D154</f>
        <v>York UA</v>
      </c>
      <c r="B155" s="24">
        <f>('Monthly Data'!G154/31)/('Monthly Data'!$F154/100000)</f>
        <v>12.418509403122476</v>
      </c>
      <c r="C155" s="24">
        <f>('Monthly Data'!H154/31)/('Monthly Data'!$F154/100000)</f>
        <v>5.298063013132433</v>
      </c>
      <c r="D155" s="24">
        <f>('Monthly Data'!I154/31)/('Monthly Data'!$F154/100000)</f>
        <v>1.070885077122513</v>
      </c>
      <c r="E155" s="24">
        <f>('Monthly Data'!J154/31)/('Monthly Data'!$F154/100000)</f>
        <v>18.78745749337742</v>
      </c>
      <c r="F155" s="24">
        <f>('Monthly Data'!K154/30)/('Monthly Data'!$F154/100000)</f>
        <v>11.00757134536983</v>
      </c>
      <c r="G155" s="24">
        <f>('Monthly Data'!L154/30)/('Monthly Data'!$F154/100000)</f>
        <v>8.56144437973209</v>
      </c>
      <c r="H155" s="24">
        <f>('Monthly Data'!M154/30)/('Monthly Data'!$F154/100000)</f>
        <v>2.1937487866433703</v>
      </c>
      <c r="I155" s="24">
        <f>('Monthly Data'!N154/30)/('Monthly Data'!$F154/100000)</f>
        <v>21.762764511745292</v>
      </c>
      <c r="J155" s="24">
        <f>('Monthly Data'!O154/31)/('Monthly Data'!$F154/100000)</f>
        <v>10.295526706370826</v>
      </c>
      <c r="K155" s="24">
        <f>('Monthly Data'!P154/31)/('Monthly Data'!$F154/100000)</f>
        <v>7.139233847483419</v>
      </c>
      <c r="L155" s="24">
        <f>('Monthly Data'!Q154/31)/('Monthly Data'!$F154/100000)</f>
        <v>1.2775471095496644</v>
      </c>
      <c r="M155" s="24">
        <f>('Monthly Data'!R154/31)/('Monthly Data'!$F154/100000)</f>
        <v>18.712307663403912</v>
      </c>
      <c r="N155" s="24">
        <f>('Monthly Data'!S154/31)/('Monthly Data'!$F154/100000)</f>
        <v>6.594397580175475</v>
      </c>
      <c r="O155" s="24">
        <f>('Monthly Data'!T154/31)/('Monthly Data'!$F154/100000)</f>
        <v>4.865951490784752</v>
      </c>
      <c r="P155" s="24">
        <f>('Monthly Data'!U154/31)/('Monthly Data'!$F154/100000)</f>
        <v>0</v>
      </c>
      <c r="Q155" s="24">
        <f>('Monthly Data'!V154/31)/('Monthly Data'!$F154/100000)</f>
        <v>11.460349070960225</v>
      </c>
      <c r="R155" s="24">
        <f>('Monthly Data'!W154/28)/('Monthly Data'!$F154/100000)</f>
        <v>7.488143772360429</v>
      </c>
      <c r="S155" s="24">
        <f>('Monthly Data'!X154/28)/('Monthly Data'!$F154/100000)</f>
        <v>3.0992595057825105</v>
      </c>
      <c r="T155" s="24">
        <f>('Monthly Data'!Y154/28)/('Monthly Data'!$F154/100000)</f>
        <v>1.310425160163075</v>
      </c>
      <c r="U155" s="24">
        <f>('Monthly Data'!Z154/28)/('Monthly Data'!$F154/100000)</f>
        <v>11.897828438306014</v>
      </c>
      <c r="V155" s="24">
        <f>('Monthly Data'!AA154/31)/('Monthly Data'!$F154/100000)</f>
        <v>11.047025006105924</v>
      </c>
      <c r="W155" s="24">
        <f>('Monthly Data'!AB154/31)/('Monthly Data'!$F154/100000)</f>
        <v>4.621714543370845</v>
      </c>
      <c r="X155" s="24">
        <f>('Monthly Data'!AC154/31)/('Monthly Data'!$F154/100000)</f>
        <v>0.3005993198940387</v>
      </c>
      <c r="Y155" s="24">
        <f>('Monthly Data'!AD154/31)/('Monthly Data'!$F154/100000)</f>
        <v>15.969338869370807</v>
      </c>
      <c r="Z155" s="24">
        <f>('Monthly Data'!AE154/30)/('Monthly Data'!$F154/100000)</f>
        <v>8.69734032226752</v>
      </c>
      <c r="AA155" s="24">
        <f>('Monthly Data'!AF154/30)/('Monthly Data'!$F154/100000)</f>
        <v>5.804698116870511</v>
      </c>
      <c r="AB155" s="24">
        <f>('Monthly Data'!AG154/30)/('Monthly Data'!$F154/100000)</f>
        <v>0.01941370607649</v>
      </c>
      <c r="AC155" s="24">
        <f>('Monthly Data'!AH154/30)/('Monthly Data'!$F154/100000)</f>
        <v>14.521452145214521</v>
      </c>
      <c r="AD155" s="24">
        <f>('Monthly Data'!AI154/31)/('Monthly Data'!$F154/100000)</f>
        <v>7.383470794897327</v>
      </c>
      <c r="AE155" s="24">
        <f>('Monthly Data'!AJ154/31)/('Monthly Data'!$F154/100000)</f>
        <v>4.358690138463562</v>
      </c>
      <c r="AF155" s="24">
        <f>('Monthly Data'!AK154/31)/('Monthly Data'!$F154/100000)</f>
        <v>0.5072613523211904</v>
      </c>
      <c r="AG155" s="24">
        <f>('Monthly Data'!AL154/31)/('Monthly Data'!$F154/100000)</f>
        <v>12.249422285682078</v>
      </c>
      <c r="AH155" s="24">
        <f>('Monthly Data'!AM154/30)/('Monthly Data'!$F154/100000)</f>
        <v>5.6299747621821</v>
      </c>
      <c r="AI155" s="24">
        <f>('Monthly Data'!AN154/30)/('Monthly Data'!$F154/100000)</f>
        <v>3.64977674238012</v>
      </c>
      <c r="AJ155" s="24">
        <f>('Monthly Data'!AO154/30)/('Monthly Data'!$F154/100000)</f>
        <v>0.33003300330033003</v>
      </c>
      <c r="AK155" s="24">
        <f>('Monthly Data'!AP154/30)/('Monthly Data'!$F154/100000)</f>
        <v>9.60978450786255</v>
      </c>
      <c r="AL155" s="24">
        <f>('Monthly Data'!AQ154/31)/('Monthly Data'!$F154/100000)</f>
        <v>4.2271779360099195</v>
      </c>
      <c r="AM155" s="24">
        <f>('Monthly Data'!AR154/31)/('Monthly Data'!$F154/100000)</f>
        <v>4.621714543370845</v>
      </c>
      <c r="AN155" s="24">
        <f>('Monthly Data'!AS154/31)/('Monthly Data'!$F154/100000)</f>
        <v>0.20666203242715164</v>
      </c>
      <c r="AO155" s="24">
        <f>('Monthly Data'!AT154/31)/('Monthly Data'!$F154/100000)</f>
        <v>9.055554511807918</v>
      </c>
      <c r="AP155" s="24">
        <f>('Monthly Data'!AU154/31)/('Monthly Data'!$F154/100000)</f>
        <v>6.9889341875364</v>
      </c>
      <c r="AQ155" s="24">
        <f>('Monthly Data'!AV154/31)/('Monthly Data'!$F154/100000)</f>
        <v>4.302327765983429</v>
      </c>
      <c r="AR155" s="24">
        <f>('Monthly Data'!AW154/31)/('Monthly Data'!$F154/100000)</f>
        <v>0.05636237248013226</v>
      </c>
      <c r="AS155" s="24">
        <f>('Monthly Data'!AX154/31)/('Monthly Data'!$F154/100000)</f>
        <v>11.347624325999963</v>
      </c>
      <c r="AT155" s="24">
        <f>('Monthly Data'!AY154/30)/('Monthly Data'!$F154/100000)</f>
        <v>6.09590370801786</v>
      </c>
      <c r="AU155" s="24">
        <f>('Monthly Data'!AZ154/30)/('Monthly Data'!$F154/100000)</f>
        <v>8.44496214327315</v>
      </c>
      <c r="AV155" s="24">
        <f>('Monthly Data'!BA154/30)/('Monthly Data'!$F154/100000)</f>
        <v>0.09706853038245</v>
      </c>
      <c r="AW155" s="24">
        <f>('Monthly Data'!BB154/30)/('Monthly Data'!$F154/100000)</f>
        <v>14.63793438167346</v>
      </c>
      <c r="AX155" s="24">
        <f>('Monthly Data'!BC154/31)/('Monthly Data'!$F154/100000)</f>
        <v>5.128975895692036</v>
      </c>
      <c r="AY155" s="24">
        <f>('Monthly Data'!BD154/31)/('Monthly Data'!$F154/100000)</f>
        <v>8.247693839592689</v>
      </c>
      <c r="AZ155" s="24">
        <f>('Monthly Data'!BE154/31)/('Monthly Data'!$F154/100000)</f>
        <v>0.15029965994701935</v>
      </c>
      <c r="BA155" s="24">
        <f>('Monthly Data'!BF154/31)/('Monthly Data'!$F154/100000)</f>
        <v>13.526969395231744</v>
      </c>
    </row>
    <row r="156" spans="18:21" ht="15">
      <c r="R156" s="24"/>
      <c r="S156" s="24"/>
      <c r="T156" s="24"/>
      <c r="U156" s="24"/>
    </row>
    <row r="157" spans="18:21" ht="15">
      <c r="R157" s="24"/>
      <c r="S157" s="24"/>
      <c r="T157" s="24"/>
      <c r="U157" s="24"/>
    </row>
    <row r="158" spans="18:21" ht="15">
      <c r="R158" s="24"/>
      <c r="S158" s="24"/>
      <c r="T158" s="24"/>
      <c r="U158" s="24"/>
    </row>
  </sheetData>
  <autoFilter ref="A3:AO155">
    <sortState ref="A4:AO158">
      <sortCondition sortBy="value" ref="A4:A158"/>
    </sortState>
  </autoFilter>
  <mergeCells count="13">
    <mergeCell ref="B1:E1"/>
    <mergeCell ref="F1:I1"/>
    <mergeCell ref="J1:M1"/>
    <mergeCell ref="N1:Q1"/>
    <mergeCell ref="AX1:BA1"/>
    <mergeCell ref="AT1:AW1"/>
    <mergeCell ref="AP1:AS1"/>
    <mergeCell ref="AL1:AO1"/>
    <mergeCell ref="R1:U1"/>
    <mergeCell ref="V1:Y1"/>
    <mergeCell ref="Z1:AC1"/>
    <mergeCell ref="AD1:AG1"/>
    <mergeCell ref="AH1:AK1"/>
  </mergeCells>
  <printOptions/>
  <pageMargins left="0.7" right="0.7" top="0.75" bottom="0.75" header="0.3" footer="0.3"/>
  <pageSetup horizontalDpi="600" verticalDpi="600" orientation="portrait" paperSize="9" r:id="rId1"/>
  <customProperties>
    <customPr name="SSC_SHEET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16"/>
  <sheetViews>
    <sheetView showGridLines="0" tabSelected="1" workbookViewId="0" topLeftCell="A1">
      <pane ySplit="2" topLeftCell="A102" activePane="bottomLeft" state="frozen"/>
      <selection pane="bottomLeft" activeCell="M2" sqref="M2"/>
    </sheetView>
  </sheetViews>
  <sheetFormatPr defaultColWidth="9.140625" defaultRowHeight="15"/>
  <cols>
    <col min="1" max="1" width="4.140625" style="0" customWidth="1"/>
    <col min="3" max="3" width="23.00390625" style="0" bestFit="1" customWidth="1"/>
    <col min="4" max="4" width="23.421875" style="0" customWidth="1"/>
    <col min="5" max="5" width="27.7109375" style="0" bestFit="1" customWidth="1"/>
    <col min="9" max="9" width="6.140625" style="0" bestFit="1" customWidth="1"/>
    <col min="10" max="10" width="7.28125" style="0" bestFit="1" customWidth="1"/>
    <col min="11" max="11" width="7.00390625" style="0" bestFit="1" customWidth="1"/>
    <col min="12" max="12" width="6.8515625" style="0" bestFit="1" customWidth="1"/>
    <col min="13" max="24" width="5.57421875" style="0" customWidth="1"/>
  </cols>
  <sheetData>
    <row r="1" spans="1:25" ht="31.2" customHeight="1">
      <c r="A1" s="67"/>
      <c r="B1" s="67"/>
      <c r="C1" s="117" t="s">
        <v>704</v>
      </c>
      <c r="D1" s="117"/>
      <c r="E1" s="76"/>
      <c r="F1" s="118" t="s">
        <v>521</v>
      </c>
      <c r="G1" s="118"/>
      <c r="H1" s="118"/>
      <c r="I1" s="118"/>
      <c r="J1" s="118"/>
      <c r="K1" s="118"/>
      <c r="L1" s="118"/>
      <c r="M1" s="67"/>
      <c r="N1" s="67"/>
      <c r="O1" s="67"/>
      <c r="P1" s="67"/>
      <c r="Q1" s="67"/>
      <c r="R1" s="67"/>
      <c r="S1" s="75"/>
      <c r="T1" s="67"/>
      <c r="U1" s="67"/>
      <c r="V1" s="67"/>
      <c r="W1" s="67"/>
      <c r="X1" s="67"/>
      <c r="Y1" s="67"/>
    </row>
    <row r="2" spans="1:25" ht="18" customHeight="1">
      <c r="A2" s="67"/>
      <c r="B2" s="67"/>
      <c r="C2" s="71" t="s">
        <v>9</v>
      </c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ht="15">
      <c r="A4" s="67"/>
      <c r="B4" s="67"/>
      <c r="C4" s="67"/>
      <c r="D4" s="69">
        <v>42644</v>
      </c>
      <c r="E4" s="69">
        <v>42675</v>
      </c>
      <c r="F4" s="69">
        <v>42705</v>
      </c>
      <c r="G4" s="69">
        <v>42736</v>
      </c>
      <c r="H4" s="69">
        <v>42767</v>
      </c>
      <c r="I4" s="69">
        <v>42795</v>
      </c>
      <c r="J4" s="69">
        <v>42826</v>
      </c>
      <c r="K4" s="69">
        <v>42856</v>
      </c>
      <c r="L4" s="69">
        <v>42887</v>
      </c>
      <c r="M4" s="69">
        <v>42917</v>
      </c>
      <c r="N4" s="69">
        <v>42948</v>
      </c>
      <c r="O4" s="69">
        <v>42979</v>
      </c>
      <c r="P4" s="69">
        <v>43009</v>
      </c>
      <c r="Q4" s="67"/>
      <c r="R4" s="67"/>
      <c r="S4" s="67"/>
      <c r="T4" s="67"/>
      <c r="U4" s="67"/>
      <c r="V4" s="67"/>
      <c r="W4" s="67"/>
      <c r="X4" s="67"/>
      <c r="Y4" s="67"/>
    </row>
    <row r="5" spans="1:25" ht="15">
      <c r="A5" s="67"/>
      <c r="B5" s="67"/>
      <c r="C5" s="67" t="s">
        <v>477</v>
      </c>
      <c r="D5" s="70">
        <f>VLOOKUP(DTOC!$C$2,'Monthly Rates Actual'!$A$4:$AO$155,2,FALSE)</f>
        <v>8.505946023584672</v>
      </c>
      <c r="E5" s="70">
        <f>VLOOKUP(DTOC!$C$2,'Monthly Rates Actual'!$A$4:$AO$155,6,FALSE)</f>
        <v>8.476309632232761</v>
      </c>
      <c r="F5" s="70">
        <f>VLOOKUP(DTOC!$C$2,'Monthly Rates Actual'!$A$4:$AO$155,10,FALSE)</f>
        <v>8.137964128293921</v>
      </c>
      <c r="G5" s="70">
        <f>VLOOKUP(DTOC!$C$2,'Monthly Rates Actual'!$A$4:$AO$155,14,FALSE)</f>
        <v>8.298436878195915</v>
      </c>
      <c r="H5" s="70">
        <f>VLOOKUP(DTOC!$C$2,'Monthly Rates Actual'!$A$4:$AO$155,18,FALSE)</f>
        <v>8.518370181901336</v>
      </c>
      <c r="I5" s="70">
        <f>VLOOKUP(DTOC!$C$2,'Monthly Rates Actual'!$A$4:$AO$155,22,FALSE)</f>
        <v>8.134848152567669</v>
      </c>
      <c r="J5" s="70">
        <f>VLOOKUP(DTOC!$C$2,'Monthly Rates Actual'!$A$4:$AO$155,26,FALSE)</f>
        <v>7.420814895907122</v>
      </c>
      <c r="K5" s="70">
        <f>VLOOKUP(DTOC!$C$2,'Monthly Rates Actual'!$A$4:$AO$155,30,FALSE)</f>
        <v>7.358079917951908</v>
      </c>
      <c r="L5" s="70">
        <f>VLOOKUP(DTOC!$C$2,'Monthly Rates Actual'!$A$4:$AO$155,34,FALSE)</f>
        <v>7.530059521071563</v>
      </c>
      <c r="M5" s="70">
        <f>VLOOKUP(DTOC!$C$2,'Monthly Rates Actual'!$A$4:$AO$155,38,FALSE)</f>
        <v>7.538732320176299</v>
      </c>
      <c r="N5" s="70">
        <f>VLOOKUP(DTOC!$C$2,'Monthly Rates Actual'!$A$4:$AS$155,42,FALSE)</f>
        <v>7.436350260599437</v>
      </c>
      <c r="O5" s="70">
        <f>VLOOKUP(DTOC!$C$2,'Monthly Rates Actual'!$A$4:$AW$155,46,FALSE)</f>
        <v>7.290947952027427</v>
      </c>
      <c r="P5" s="70">
        <f>VLOOKUP(DTOC!$C$2,'Monthly Rates Actual'!$A$4:$BA$155,50,FALSE)</f>
        <v>7.207919563905843</v>
      </c>
      <c r="Q5" s="67"/>
      <c r="R5" s="67"/>
      <c r="S5" s="67"/>
      <c r="T5" s="67"/>
      <c r="U5" s="67"/>
      <c r="V5" s="67"/>
      <c r="W5" s="67"/>
      <c r="X5" s="67"/>
      <c r="Y5" s="67"/>
    </row>
    <row r="6" spans="1:25" ht="15">
      <c r="A6" s="67"/>
      <c r="B6" s="67"/>
      <c r="C6" s="67" t="s">
        <v>478</v>
      </c>
      <c r="D6" s="70">
        <f>VLOOKUP($C$2,'Monthly Rate Target'!$A$3:$Y$154,2,FALSE)</f>
        <v>5.5</v>
      </c>
      <c r="E6" s="70">
        <f>VLOOKUP($C$2,'Monthly Rate Target'!$A$3:$Y$154,2,FALSE)</f>
        <v>5.5</v>
      </c>
      <c r="F6" s="70">
        <f>VLOOKUP($C$2,'Monthly Rate Target'!$A$3:$Y$154,2,FALSE)</f>
        <v>5.5</v>
      </c>
      <c r="G6" s="70">
        <f>VLOOKUP($C$2,'Monthly Rate Target'!$A$3:$Y$154,2,FALSE)</f>
        <v>5.5</v>
      </c>
      <c r="H6" s="70">
        <f>VLOOKUP($C$2,'Monthly Rate Target'!$A$3:$Y$154,2,FALSE)</f>
        <v>5.5</v>
      </c>
      <c r="I6" s="70">
        <f>H6</f>
        <v>5.5</v>
      </c>
      <c r="J6" s="70">
        <f aca="true" t="shared" si="0" ref="J6:P10">I6</f>
        <v>5.5</v>
      </c>
      <c r="K6" s="70">
        <f t="shared" si="0"/>
        <v>5.5</v>
      </c>
      <c r="L6" s="70">
        <f t="shared" si="0"/>
        <v>5.5</v>
      </c>
      <c r="M6" s="70">
        <f t="shared" si="0"/>
        <v>5.5</v>
      </c>
      <c r="N6" s="70">
        <f t="shared" si="0"/>
        <v>5.5</v>
      </c>
      <c r="O6" s="70">
        <f t="shared" si="0"/>
        <v>5.5</v>
      </c>
      <c r="P6" s="70">
        <f t="shared" si="0"/>
        <v>5.5</v>
      </c>
      <c r="Q6" s="67"/>
      <c r="R6" s="67"/>
      <c r="S6" s="67"/>
      <c r="T6" s="67"/>
      <c r="U6" s="67"/>
      <c r="V6" s="67"/>
      <c r="W6" s="67"/>
      <c r="X6" s="67"/>
      <c r="Y6" s="67"/>
    </row>
    <row r="7" spans="1:25" ht="15">
      <c r="A7" s="67"/>
      <c r="B7" s="67"/>
      <c r="C7" s="67" t="s">
        <v>508</v>
      </c>
      <c r="D7" s="70">
        <f>VLOOKUP(DTOC!$C$2,'Monthly Rates Actual'!$A$4:$AO$155,3,FALSE)</f>
        <v>5.18312886102778</v>
      </c>
      <c r="E7" s="70">
        <f>VLOOKUP(DTOC!$C$2,'Monthly Rates Actual'!$A$4:$AO$155,7,FALSE)</f>
        <v>5.150596590647741</v>
      </c>
      <c r="F7" s="70">
        <f>VLOOKUP(DTOC!$C$2,'Monthly Rates Actual'!$A$4:$AO$155,11,FALSE)</f>
        <v>5.2194819111673905</v>
      </c>
      <c r="G7" s="70">
        <f>VLOOKUP(DTOC!$C$2,'Monthly Rates Actual'!$A$4:$AO$155,15,FALSE)</f>
        <v>5.163394348094848</v>
      </c>
      <c r="H7" s="70">
        <f>VLOOKUP(DTOC!$C$2,'Monthly Rates Actual'!$A$4:$AO$155,19,FALSE)</f>
        <v>5.568518886013666</v>
      </c>
      <c r="I7" s="70">
        <f>VLOOKUP(DTOC!$C$2,'Monthly Rates Actual'!$A$4:$AO$155,23,FALSE)</f>
        <v>5.511419160757937</v>
      </c>
      <c r="J7" s="70">
        <f>VLOOKUP(DTOC!$C$2,'Monthly Rates Actual'!$A$4:$AO$155,27,FALSE)</f>
        <v>5.1821817033268625</v>
      </c>
      <c r="K7" s="70">
        <f>VLOOKUP(DTOC!$C$2,'Monthly Rates Actual'!$A$4:$AO$155,31,FALSE)</f>
        <v>4.887630496321516</v>
      </c>
      <c r="L7" s="70">
        <f>VLOOKUP(DTOC!$C$2,'Monthly Rates Actual'!$A$4:$AO$155,35,FALSE)</f>
        <v>5.150979905122001</v>
      </c>
      <c r="M7" s="70">
        <f>VLOOKUP(DTOC!$C$2,'Monthly Rates Actual'!$A$4:$AO$155,39,FALSE)</f>
        <v>5.042613193753448</v>
      </c>
      <c r="N7" s="70">
        <f>VLOOKUP(DTOC!$C$2,'Monthly Rates Actual'!$A$4:$AS$155,43,FALSE)</f>
        <v>4.977326083298637</v>
      </c>
      <c r="O7" s="70">
        <f>VLOOKUP(DTOC!$C$2,'Monthly Rates Actual'!$A$4:$AW$155,47,FALSE)</f>
        <v>4.687706031529916</v>
      </c>
      <c r="P7" s="70">
        <f>VLOOKUP(DTOC!$C$2,'Monthly Rates Actual'!$A$4:$BA$155,51,FALSE)</f>
        <v>4.456661377421521</v>
      </c>
      <c r="Q7" s="67"/>
      <c r="R7" s="67"/>
      <c r="S7" s="67"/>
      <c r="T7" s="67"/>
      <c r="U7" s="67"/>
      <c r="V7" s="67"/>
      <c r="W7" s="67"/>
      <c r="X7" s="67"/>
      <c r="Y7" s="67"/>
    </row>
    <row r="8" spans="1:25" ht="15">
      <c r="A8" s="67"/>
      <c r="B8" s="67"/>
      <c r="C8" s="67" t="s">
        <v>509</v>
      </c>
      <c r="D8" s="70">
        <f>VLOOKUP($C$2,'Monthly Rate Target'!$A$3:$Y$154,3,FALSE)</f>
        <v>2.6</v>
      </c>
      <c r="E8" s="70">
        <f>VLOOKUP($C$2,'Monthly Rate Target'!$A$3:$Y$154,3,FALSE)</f>
        <v>2.6</v>
      </c>
      <c r="F8" s="70">
        <f>VLOOKUP($C$2,'Monthly Rate Target'!$A$3:$Y$154,3,FALSE)</f>
        <v>2.6</v>
      </c>
      <c r="G8" s="70">
        <f>VLOOKUP($C$2,'Monthly Rate Target'!$A$3:$Y$154,3,FALSE)</f>
        <v>2.6</v>
      </c>
      <c r="H8" s="70">
        <f>VLOOKUP($C$2,'Monthly Rate Target'!$A$3:$Y$154,3,FALSE)</f>
        <v>2.6</v>
      </c>
      <c r="I8" s="70">
        <f>H8</f>
        <v>2.6</v>
      </c>
      <c r="J8" s="70">
        <f t="shared" si="0"/>
        <v>2.6</v>
      </c>
      <c r="K8" s="70">
        <f t="shared" si="0"/>
        <v>2.6</v>
      </c>
      <c r="L8" s="70">
        <f t="shared" si="0"/>
        <v>2.6</v>
      </c>
      <c r="M8" s="70">
        <f t="shared" si="0"/>
        <v>2.6</v>
      </c>
      <c r="N8" s="70">
        <f t="shared" si="0"/>
        <v>2.6</v>
      </c>
      <c r="O8" s="70">
        <f t="shared" si="0"/>
        <v>2.6</v>
      </c>
      <c r="P8" s="70">
        <f t="shared" si="0"/>
        <v>2.6</v>
      </c>
      <c r="Q8" s="67"/>
      <c r="R8" s="67"/>
      <c r="S8" s="67"/>
      <c r="T8" s="67"/>
      <c r="U8" s="67"/>
      <c r="V8" s="67"/>
      <c r="W8" s="67"/>
      <c r="X8" s="67"/>
      <c r="Y8" s="67"/>
    </row>
    <row r="9" spans="1:25" ht="15">
      <c r="A9" s="67"/>
      <c r="B9" s="67"/>
      <c r="C9" s="67" t="s">
        <v>479</v>
      </c>
      <c r="D9" s="70">
        <f>VLOOKUP(DTOC!$C$2,'Monthly Rates Actual'!$A$4:$AO$155,5,FALSE)</f>
        <v>14.845027689153824</v>
      </c>
      <c r="E9" s="70">
        <f>VLOOKUP(DTOC!$C$2,'Monthly Rates Actual'!$A$4:$AO$155,9,FALSE)</f>
        <v>14.81173126282187</v>
      </c>
      <c r="F9" s="70">
        <f>VLOOKUP(DTOC!$C$2,'Monthly Rates Actual'!$A$4:$AO$155,13,FALSE)</f>
        <v>14.500044662318745</v>
      </c>
      <c r="G9" s="70">
        <f>VLOOKUP(DTOC!$C$2,'Monthly Rates Actual'!$A$4:$AO$155,17,FALSE)</f>
        <v>14.65332099209106</v>
      </c>
      <c r="H9" s="70">
        <f>VLOOKUP(DTOC!$C$2,'Monthly Rates Actual'!$A$4:$AO$155,21,FALSE)</f>
        <v>15.318067779636673</v>
      </c>
      <c r="I9" s="70">
        <f>VLOOKUP(DTOC!$C$2,'Monthly Rates Actual'!$A$4:$AO$155,25,FALSE)</f>
        <v>14.811345475351</v>
      </c>
      <c r="J9" s="70">
        <f>VLOOKUP(DTOC!$C$2,'Monthly Rates Actual'!$A$4:$AO$155,29,FALSE)</f>
        <v>13.565115929629597</v>
      </c>
      <c r="K9" s="70">
        <f>VLOOKUP(DTOC!$C$2,'Monthly Rates Actual'!$A$4:$AO$155,33,FALSE)</f>
        <v>13.220936626692161</v>
      </c>
      <c r="L9" s="70">
        <f>VLOOKUP(DTOC!$C$2,'Monthly Rates Actual'!$A$4:$AO$155,37,FALSE)</f>
        <v>13.649215125282504</v>
      </c>
      <c r="M9" s="70">
        <f>VLOOKUP(DTOC!$C$2,'Monthly Rates Actual'!$A$4:$AO$155,41,FALSE)</f>
        <v>13.479710991767593</v>
      </c>
      <c r="N9" s="70">
        <f>VLOOKUP(DTOC!$C$2,'Monthly Rates Actual'!$A$4:$AS$155,45,FALSE)</f>
        <v>13.359004027324438</v>
      </c>
      <c r="O9" s="70">
        <f>VLOOKUP(DTOC!$C$2,'Monthly Rates Actual'!$A$4:$AW$155,49,FALSE)</f>
        <v>12.902518529421686</v>
      </c>
      <c r="P9" s="70">
        <f>VLOOKUP(DTOC!$C$2,'Monthly Rates Actual'!$A$4:$BA$155,53,FALSE)</f>
        <v>12.618885602441264</v>
      </c>
      <c r="Q9" s="67"/>
      <c r="R9" s="67"/>
      <c r="S9" s="67"/>
      <c r="T9" s="67"/>
      <c r="U9" s="67"/>
      <c r="V9" s="67"/>
      <c r="W9" s="67"/>
      <c r="X9" s="67"/>
      <c r="Y9" s="67"/>
    </row>
    <row r="10" spans="1:25" ht="15">
      <c r="A10" s="67"/>
      <c r="B10" s="67"/>
      <c r="C10" s="67" t="s">
        <v>480</v>
      </c>
      <c r="D10" s="70">
        <f>VLOOKUP($C$2,'Monthly Rate Target'!$A$3:$Y$154,5,FALSE)</f>
        <v>9.4</v>
      </c>
      <c r="E10" s="70">
        <f>VLOOKUP($C$2,'Monthly Rate Target'!$A$3:$Y$154,5,FALSE)</f>
        <v>9.4</v>
      </c>
      <c r="F10" s="70">
        <f>VLOOKUP($C$2,'Monthly Rate Target'!$A$3:$Y$154,5,FALSE)</f>
        <v>9.4</v>
      </c>
      <c r="G10" s="70">
        <f>VLOOKUP($C$2,'Monthly Rate Target'!$A$3:$Y$154,5,FALSE)</f>
        <v>9.4</v>
      </c>
      <c r="H10" s="70">
        <f>VLOOKUP($C$2,'Monthly Rate Target'!$A$3:$Y$154,5,FALSE)</f>
        <v>9.4</v>
      </c>
      <c r="I10" s="70">
        <f>H10</f>
        <v>9.4</v>
      </c>
      <c r="J10" s="70">
        <f t="shared" si="0"/>
        <v>9.4</v>
      </c>
      <c r="K10" s="70">
        <f t="shared" si="0"/>
        <v>9.4</v>
      </c>
      <c r="L10" s="70">
        <f t="shared" si="0"/>
        <v>9.4</v>
      </c>
      <c r="M10" s="70">
        <f t="shared" si="0"/>
        <v>9.4</v>
      </c>
      <c r="N10" s="70">
        <f t="shared" si="0"/>
        <v>9.4</v>
      </c>
      <c r="O10" s="70">
        <f t="shared" si="0"/>
        <v>9.4</v>
      </c>
      <c r="P10" s="70">
        <f t="shared" si="0"/>
        <v>9.4</v>
      </c>
      <c r="Q10" s="67"/>
      <c r="R10" s="67"/>
      <c r="S10" s="67"/>
      <c r="T10" s="67"/>
      <c r="U10" s="67"/>
      <c r="V10" s="67"/>
      <c r="W10" s="67"/>
      <c r="X10" s="67"/>
      <c r="Y10" s="67"/>
    </row>
    <row r="11" spans="1:25" ht="1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25" ht="1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spans="1:25" ht="1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</row>
    <row r="14" spans="1:25" ht="1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spans="1:25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</row>
    <row r="16" spans="1:25" ht="1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</row>
    <row r="17" spans="1:25" ht="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</row>
    <row r="18" spans="1:25" ht="1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</row>
    <row r="19" spans="1:25" ht="1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</row>
    <row r="20" spans="1:25" ht="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25" ht="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1:25" ht="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1:25" ht="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1:25" ht="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ht="1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25" ht="1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1:25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  <row r="28" spans="1:25" ht="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  <row r="29" spans="1:25" ht="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1:25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:25" ht="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2" spans="1:25" ht="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1:25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pans="1:25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</row>
    <row r="35" spans="1:25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</row>
    <row r="36" spans="1:25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</row>
    <row r="37" spans="1:25" ht="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</row>
    <row r="38" spans="1:25" ht="1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" ht="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1:25" ht="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" ht="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ht="1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1:25" ht="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 ht="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1:25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" ht="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 ht="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ht="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ht="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ht="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 ht="1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 ht="1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 ht="1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ht="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1:25" ht="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" ht="1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 ht="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 ht="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ht="1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ht="1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 ht="1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ht="1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ht="1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ht="1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ht="1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ht="1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ht="1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ht="1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ht="1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ht="1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ht="1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ht="1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ht="1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ht="1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ht="1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ht="1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ht="1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ht="1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ht="1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ht="1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ht="1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ht="1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:25" ht="1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" ht="1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:25" ht="1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" ht="1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1:25" ht="1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 ht="1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" ht="1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 ht="1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ht="1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ht="1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 ht="1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ht="1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ht="1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" ht="1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 ht="1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</row>
    <row r="98" spans="1:25" ht="1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</row>
    <row r="99" spans="1:25" ht="1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1:25" ht="1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</row>
    <row r="101" spans="1:25" ht="1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</row>
    <row r="102" spans="1:25" ht="1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</row>
    <row r="103" spans="1:25" ht="1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</row>
    <row r="104" spans="1:25" ht="1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ht="1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ht="1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1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</row>
    <row r="108" spans="1:25" ht="1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</row>
    <row r="109" spans="1:25" ht="1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</row>
    <row r="110" spans="1:25" ht="1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</row>
    <row r="111" spans="1:25" ht="1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</row>
    <row r="112" spans="1:25" ht="1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</row>
    <row r="113" spans="1:25" ht="1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</row>
    <row r="114" spans="1:25" ht="1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</row>
    <row r="115" spans="1:25" ht="1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 ht="1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</row>
    <row r="117" spans="1:25" ht="1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</row>
    <row r="118" spans="1:25" ht="1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</row>
    <row r="119" spans="1:25" ht="1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</row>
    <row r="120" spans="1:25" ht="1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</row>
    <row r="121" spans="1:25" ht="1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</row>
    <row r="122" spans="1:25" ht="1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</row>
    <row r="123" spans="1:25" ht="1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</row>
    <row r="124" spans="1:25" ht="1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</row>
    <row r="125" spans="1:25" ht="1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</row>
    <row r="126" spans="1:25" ht="1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</row>
    <row r="127" spans="1:25" ht="1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</row>
    <row r="128" spans="1:25" ht="1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</row>
    <row r="129" spans="1:25" ht="1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</row>
    <row r="130" spans="1:25" ht="1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</row>
    <row r="131" spans="1:25" ht="1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</row>
    <row r="132" spans="1:25" ht="1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</row>
    <row r="133" spans="1:25" ht="1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</row>
    <row r="134" spans="1:25" ht="1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</row>
    <row r="135" spans="1:25" ht="1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</row>
    <row r="136" spans="1:25" ht="1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</row>
    <row r="137" spans="1:25" ht="1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</row>
    <row r="138" spans="1:25" ht="1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1:25" ht="1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</row>
    <row r="140" spans="1:25" ht="1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</row>
    <row r="141" spans="1:25" ht="1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</row>
    <row r="142" spans="1:25" ht="1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</row>
    <row r="143" spans="1:25" ht="1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</row>
    <row r="144" spans="1:25" ht="1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</row>
    <row r="145" spans="1:25" ht="1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</row>
    <row r="146" spans="1:25" ht="1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</row>
    <row r="147" spans="1:25" ht="1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</row>
    <row r="148" spans="1:25" ht="1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</row>
    <row r="149" spans="1:25" ht="1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ht="1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</row>
    <row r="151" spans="1:25" ht="1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</row>
    <row r="152" spans="1:25" ht="1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</row>
    <row r="153" spans="1:25" ht="1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</row>
    <row r="154" spans="1:25" ht="1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</row>
    <row r="155" spans="1:25" ht="1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</row>
    <row r="156" spans="1:25" ht="1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</row>
    <row r="157" spans="1:25" ht="1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</row>
    <row r="158" spans="1:25" ht="1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</row>
    <row r="159" spans="1:25" ht="1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</row>
    <row r="160" spans="1:25" ht="105">
      <c r="A160" s="67"/>
      <c r="B160" s="67"/>
      <c r="C160" s="73" t="s">
        <v>510</v>
      </c>
      <c r="D160" s="73" t="s">
        <v>511</v>
      </c>
      <c r="E160" s="73" t="s">
        <v>512</v>
      </c>
      <c r="F160" s="67"/>
      <c r="G160" s="72" t="s">
        <v>507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</row>
    <row r="161" spans="1:25" ht="3.6" customHeight="1">
      <c r="A161" s="67"/>
      <c r="B161" s="67"/>
      <c r="C161" s="53"/>
      <c r="D161" s="53"/>
      <c r="E161" s="53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</row>
    <row r="162" spans="1:25" ht="14.4" customHeight="1">
      <c r="A162" s="67"/>
      <c r="B162" s="67"/>
      <c r="C162" s="79" t="s">
        <v>513</v>
      </c>
      <c r="D162" s="79" t="s">
        <v>515</v>
      </c>
      <c r="E162" s="78" t="s">
        <v>518</v>
      </c>
      <c r="F162" s="67"/>
      <c r="G162" s="108" t="s">
        <v>502</v>
      </c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74"/>
    </row>
    <row r="163" spans="1:25" ht="14.4" customHeight="1">
      <c r="A163" s="67"/>
      <c r="B163" s="67"/>
      <c r="C163" s="79" t="s">
        <v>552</v>
      </c>
      <c r="D163" s="79" t="s">
        <v>516</v>
      </c>
      <c r="E163" s="78" t="s">
        <v>519</v>
      </c>
      <c r="F163" s="67"/>
      <c r="G163" s="109" t="s">
        <v>503</v>
      </c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67"/>
    </row>
    <row r="164" spans="1:25" ht="14.4" customHeight="1">
      <c r="A164" s="67"/>
      <c r="B164" s="67"/>
      <c r="C164" s="79" t="s">
        <v>553</v>
      </c>
      <c r="D164" s="79" t="s">
        <v>599</v>
      </c>
      <c r="E164" s="77" t="s">
        <v>646</v>
      </c>
      <c r="F164" s="67"/>
      <c r="G164" s="110" t="s">
        <v>504</v>
      </c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67"/>
    </row>
    <row r="165" spans="1:25" ht="14.4" customHeight="1">
      <c r="A165" s="67"/>
      <c r="B165" s="67"/>
      <c r="C165" s="79" t="s">
        <v>554</v>
      </c>
      <c r="D165" s="79" t="s">
        <v>600</v>
      </c>
      <c r="E165" s="58" t="s">
        <v>647</v>
      </c>
      <c r="F165" s="67"/>
      <c r="G165" s="104" t="s">
        <v>505</v>
      </c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67"/>
    </row>
    <row r="166" spans="1:25" ht="14.4" customHeight="1">
      <c r="A166" s="67"/>
      <c r="B166" s="67"/>
      <c r="C166" s="79" t="s">
        <v>514</v>
      </c>
      <c r="D166" s="79" t="s">
        <v>601</v>
      </c>
      <c r="E166" s="58" t="s">
        <v>520</v>
      </c>
      <c r="F166" s="67"/>
      <c r="G166" s="111" t="s">
        <v>506</v>
      </c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67"/>
    </row>
    <row r="167" spans="1:25" ht="14.4" customHeight="1">
      <c r="A167" s="67"/>
      <c r="B167" s="67"/>
      <c r="C167" s="79" t="s">
        <v>555</v>
      </c>
      <c r="D167" s="79" t="s">
        <v>602</v>
      </c>
      <c r="E167" s="78" t="s">
        <v>648</v>
      </c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</row>
    <row r="168" spans="1:25" ht="15">
      <c r="A168" s="67"/>
      <c r="B168" s="67"/>
      <c r="C168" s="97" t="s">
        <v>556</v>
      </c>
      <c r="D168" s="79" t="s">
        <v>603</v>
      </c>
      <c r="E168" s="77" t="s">
        <v>649</v>
      </c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</row>
    <row r="169" spans="1:25" ht="15">
      <c r="A169" s="67"/>
      <c r="B169" s="67"/>
      <c r="C169" s="97" t="s">
        <v>557</v>
      </c>
      <c r="D169" s="79" t="s">
        <v>604</v>
      </c>
      <c r="E169" s="58" t="s">
        <v>650</v>
      </c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</row>
    <row r="170" spans="1:25" ht="15">
      <c r="A170" s="67"/>
      <c r="B170" s="67"/>
      <c r="C170" s="97" t="s">
        <v>558</v>
      </c>
      <c r="D170" s="79" t="s">
        <v>605</v>
      </c>
      <c r="E170" s="78" t="s">
        <v>651</v>
      </c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</row>
    <row r="171" spans="1:25" ht="15">
      <c r="A171" s="67"/>
      <c r="B171" s="67"/>
      <c r="C171" s="97" t="s">
        <v>559</v>
      </c>
      <c r="D171" s="55" t="s">
        <v>606</v>
      </c>
      <c r="E171" s="58" t="s">
        <v>652</v>
      </c>
      <c r="F171" s="67"/>
      <c r="G171" s="67"/>
      <c r="H171" s="67"/>
      <c r="I171" s="107" t="s">
        <v>500</v>
      </c>
      <c r="J171" s="107"/>
      <c r="K171" s="107"/>
      <c r="L171" s="72"/>
      <c r="M171" s="72"/>
      <c r="N171" s="72"/>
      <c r="O171" s="72"/>
      <c r="P171" s="72"/>
      <c r="Q171" s="72"/>
      <c r="R171" s="72"/>
      <c r="S171" s="67"/>
      <c r="T171" s="67"/>
      <c r="U171" s="67"/>
      <c r="V171" s="67"/>
      <c r="W171" s="67"/>
      <c r="X171" s="67"/>
      <c r="Y171" s="67"/>
    </row>
    <row r="172" spans="1:25" ht="15">
      <c r="A172" s="67"/>
      <c r="B172" s="67"/>
      <c r="C172" s="97" t="s">
        <v>560</v>
      </c>
      <c r="D172" s="55" t="s">
        <v>607</v>
      </c>
      <c r="E172" s="58" t="s">
        <v>653</v>
      </c>
      <c r="F172" s="67"/>
      <c r="G172" s="67"/>
      <c r="H172" s="67"/>
      <c r="I172" s="107" t="s">
        <v>499</v>
      </c>
      <c r="J172" s="107"/>
      <c r="K172" s="107"/>
      <c r="L172" s="107"/>
      <c r="M172" s="107"/>
      <c r="N172" s="107"/>
      <c r="O172" s="107"/>
      <c r="P172" s="107"/>
      <c r="Q172" s="107"/>
      <c r="R172" s="107"/>
      <c r="S172" s="67"/>
      <c r="T172" s="67"/>
      <c r="U172" s="67"/>
      <c r="V172" s="67"/>
      <c r="W172" s="67"/>
      <c r="X172" s="67"/>
      <c r="Y172" s="67"/>
    </row>
    <row r="173" spans="1:25" ht="15" customHeight="1">
      <c r="A173" s="67"/>
      <c r="B173" s="67"/>
      <c r="C173" s="97" t="s">
        <v>561</v>
      </c>
      <c r="D173" s="55" t="s">
        <v>608</v>
      </c>
      <c r="E173" s="77" t="s">
        <v>654</v>
      </c>
      <c r="F173" s="67"/>
      <c r="G173" s="67"/>
      <c r="H173" s="67"/>
      <c r="I173" s="106" t="s">
        <v>498</v>
      </c>
      <c r="J173" s="106"/>
      <c r="K173" s="106"/>
      <c r="L173" s="106"/>
      <c r="M173" s="106"/>
      <c r="N173" s="106"/>
      <c r="O173" s="106"/>
      <c r="P173" s="106"/>
      <c r="Q173" s="106"/>
      <c r="R173" s="106"/>
      <c r="S173" s="67"/>
      <c r="T173" s="67"/>
      <c r="U173" s="67"/>
      <c r="V173" s="67"/>
      <c r="W173" s="67"/>
      <c r="X173" s="67"/>
      <c r="Y173" s="67"/>
    </row>
    <row r="174" spans="1:25" ht="15">
      <c r="A174" s="67"/>
      <c r="B174" s="67"/>
      <c r="C174" s="97" t="s">
        <v>562</v>
      </c>
      <c r="D174" s="55" t="s">
        <v>609</v>
      </c>
      <c r="E174" s="58" t="s">
        <v>655</v>
      </c>
      <c r="F174" s="67"/>
      <c r="G174" s="67"/>
      <c r="H174" s="67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67"/>
      <c r="T174" s="67"/>
      <c r="U174" s="67"/>
      <c r="V174" s="67"/>
      <c r="W174" s="67"/>
      <c r="X174" s="67"/>
      <c r="Y174" s="67"/>
    </row>
    <row r="175" spans="1:25" ht="15">
      <c r="A175" s="67"/>
      <c r="B175" s="67"/>
      <c r="C175" s="97" t="s">
        <v>563</v>
      </c>
      <c r="D175" s="55" t="s">
        <v>610</v>
      </c>
      <c r="E175" s="78" t="s">
        <v>656</v>
      </c>
      <c r="F175" s="67"/>
      <c r="G175" s="67"/>
      <c r="H175" s="67"/>
      <c r="I175" s="105" t="s">
        <v>501</v>
      </c>
      <c r="J175" s="105"/>
      <c r="K175" s="105"/>
      <c r="L175" s="105"/>
      <c r="M175" s="105"/>
      <c r="N175" s="105"/>
      <c r="O175" s="105"/>
      <c r="P175" s="105"/>
      <c r="Q175" s="105"/>
      <c r="R175" s="105"/>
      <c r="S175" s="67"/>
      <c r="T175" s="67"/>
      <c r="U175" s="67"/>
      <c r="V175" s="67"/>
      <c r="W175" s="67"/>
      <c r="X175" s="67"/>
      <c r="Y175" s="67"/>
    </row>
    <row r="176" spans="1:25" ht="15">
      <c r="A176" s="67"/>
      <c r="B176" s="67"/>
      <c r="C176" s="97" t="s">
        <v>564</v>
      </c>
      <c r="D176" s="55" t="s">
        <v>611</v>
      </c>
      <c r="E176" s="58" t="s">
        <v>657</v>
      </c>
      <c r="F176" s="67"/>
      <c r="G176" s="67"/>
      <c r="H176" s="67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67"/>
      <c r="T176" s="67"/>
      <c r="U176" s="67"/>
      <c r="V176" s="67"/>
      <c r="W176" s="67"/>
      <c r="X176" s="67"/>
      <c r="Y176" s="67"/>
    </row>
    <row r="177" spans="1:25" ht="15">
      <c r="A177" s="67"/>
      <c r="B177" s="67"/>
      <c r="C177" s="97" t="s">
        <v>565</v>
      </c>
      <c r="D177" s="55" t="s">
        <v>612</v>
      </c>
      <c r="E177" s="58" t="s">
        <v>658</v>
      </c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</row>
    <row r="178" spans="1:25" ht="15">
      <c r="A178" s="67"/>
      <c r="B178" s="67"/>
      <c r="C178" s="97" t="s">
        <v>566</v>
      </c>
      <c r="D178" s="55" t="s">
        <v>613</v>
      </c>
      <c r="E178" s="58" t="s">
        <v>659</v>
      </c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</row>
    <row r="179" spans="1:25" ht="15">
      <c r="A179" s="67"/>
      <c r="B179" s="67"/>
      <c r="C179" s="97" t="s">
        <v>567</v>
      </c>
      <c r="D179" s="55" t="s">
        <v>614</v>
      </c>
      <c r="E179" s="77" t="s">
        <v>660</v>
      </c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</row>
    <row r="180" spans="1:25" ht="14.4" customHeight="1">
      <c r="A180" s="67"/>
      <c r="B180" s="67"/>
      <c r="C180" s="59" t="s">
        <v>568</v>
      </c>
      <c r="D180" s="55" t="s">
        <v>615</v>
      </c>
      <c r="E180" s="78" t="s">
        <v>661</v>
      </c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</row>
    <row r="181" spans="1:25" ht="15">
      <c r="A181" s="67"/>
      <c r="B181" s="67"/>
      <c r="C181" s="97" t="s">
        <v>569</v>
      </c>
      <c r="D181" s="55" t="s">
        <v>616</v>
      </c>
      <c r="E181" s="77" t="s">
        <v>662</v>
      </c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</row>
    <row r="182" spans="1:25" ht="15">
      <c r="A182" s="67"/>
      <c r="B182" s="67"/>
      <c r="C182" s="59" t="s">
        <v>570</v>
      </c>
      <c r="D182" s="55" t="s">
        <v>617</v>
      </c>
      <c r="E182" s="77" t="s">
        <v>663</v>
      </c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</row>
    <row r="183" spans="1:25" ht="15">
      <c r="A183" s="67"/>
      <c r="B183" s="67"/>
      <c r="C183" s="59" t="s">
        <v>571</v>
      </c>
      <c r="D183" s="55" t="s">
        <v>618</v>
      </c>
      <c r="E183" s="77" t="s">
        <v>664</v>
      </c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ht="15">
      <c r="A184" s="67"/>
      <c r="B184" s="67"/>
      <c r="C184" s="59" t="s">
        <v>572</v>
      </c>
      <c r="D184" s="55" t="s">
        <v>517</v>
      </c>
      <c r="E184" s="58" t="s">
        <v>665</v>
      </c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</row>
    <row r="185" spans="1:25" ht="15">
      <c r="A185" s="67"/>
      <c r="B185" s="67"/>
      <c r="C185" s="59" t="s">
        <v>573</v>
      </c>
      <c r="D185" s="55" t="s">
        <v>619</v>
      </c>
      <c r="E185" s="77" t="s">
        <v>666</v>
      </c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</row>
    <row r="186" spans="1:25" ht="15">
      <c r="A186" s="67"/>
      <c r="B186" s="67"/>
      <c r="C186" s="97" t="s">
        <v>574</v>
      </c>
      <c r="D186" s="55" t="s">
        <v>620</v>
      </c>
      <c r="E186" s="58" t="s">
        <v>667</v>
      </c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</row>
    <row r="187" spans="1:25" ht="15">
      <c r="A187" s="67"/>
      <c r="B187" s="67"/>
      <c r="C187" s="59" t="s">
        <v>575</v>
      </c>
      <c r="D187" s="55" t="s">
        <v>621</v>
      </c>
      <c r="E187" s="77" t="s">
        <v>668</v>
      </c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</row>
    <row r="188" spans="1:25" ht="15">
      <c r="A188" s="67"/>
      <c r="B188" s="67"/>
      <c r="C188" s="97" t="s">
        <v>576</v>
      </c>
      <c r="D188" s="55" t="s">
        <v>622</v>
      </c>
      <c r="E188" s="77" t="s">
        <v>669</v>
      </c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</row>
    <row r="189" spans="1:25" ht="15">
      <c r="A189" s="67"/>
      <c r="B189" s="67"/>
      <c r="C189" s="59" t="s">
        <v>577</v>
      </c>
      <c r="D189" s="55" t="s">
        <v>623</v>
      </c>
      <c r="E189" s="58" t="s">
        <v>670</v>
      </c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</row>
    <row r="190" spans="1:25" ht="15">
      <c r="A190" s="67"/>
      <c r="B190" s="67"/>
      <c r="C190" s="97" t="s">
        <v>578</v>
      </c>
      <c r="D190" s="55" t="s">
        <v>624</v>
      </c>
      <c r="E190" s="78" t="s">
        <v>671</v>
      </c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</row>
    <row r="191" spans="1:25" ht="15">
      <c r="A191" s="67"/>
      <c r="B191" s="67"/>
      <c r="C191" s="59" t="s">
        <v>579</v>
      </c>
      <c r="D191" s="55" t="s">
        <v>625</v>
      </c>
      <c r="E191" s="58" t="s">
        <v>672</v>
      </c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</row>
    <row r="192" spans="1:25" ht="15">
      <c r="A192" s="67"/>
      <c r="B192" s="67"/>
      <c r="C192" s="97" t="s">
        <v>580</v>
      </c>
      <c r="D192" s="55" t="s">
        <v>626</v>
      </c>
      <c r="E192" s="78" t="s">
        <v>673</v>
      </c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</row>
    <row r="193" spans="1:25" ht="15">
      <c r="A193" s="67"/>
      <c r="B193" s="67"/>
      <c r="C193" s="59" t="s">
        <v>581</v>
      </c>
      <c r="D193" s="55" t="s">
        <v>627</v>
      </c>
      <c r="E193" s="58" t="s">
        <v>674</v>
      </c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</row>
    <row r="194" spans="1:25" ht="15">
      <c r="A194" s="67"/>
      <c r="B194" s="67"/>
      <c r="C194" s="59" t="s">
        <v>582</v>
      </c>
      <c r="D194" s="55" t="s">
        <v>628</v>
      </c>
      <c r="E194" s="77" t="s">
        <v>675</v>
      </c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</row>
    <row r="195" spans="1:25" ht="15">
      <c r="A195" s="67"/>
      <c r="B195" s="67"/>
      <c r="C195" s="59" t="s">
        <v>583</v>
      </c>
      <c r="D195" s="55" t="s">
        <v>629</v>
      </c>
      <c r="E195" s="58" t="s">
        <v>676</v>
      </c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</row>
    <row r="196" spans="1:25" ht="15">
      <c r="A196" s="67"/>
      <c r="B196" s="67"/>
      <c r="C196" s="59" t="s">
        <v>584</v>
      </c>
      <c r="D196" s="55" t="s">
        <v>630</v>
      </c>
      <c r="E196" s="58" t="s">
        <v>677</v>
      </c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</row>
    <row r="197" spans="1:25" ht="15">
      <c r="A197" s="67"/>
      <c r="B197" s="67"/>
      <c r="C197" s="97" t="s">
        <v>585</v>
      </c>
      <c r="D197" s="55" t="s">
        <v>631</v>
      </c>
      <c r="E197" s="58" t="s">
        <v>678</v>
      </c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</row>
    <row r="198" spans="1:25" ht="15">
      <c r="A198" s="67"/>
      <c r="B198" s="67"/>
      <c r="C198" s="59" t="s">
        <v>586</v>
      </c>
      <c r="D198" s="55" t="s">
        <v>632</v>
      </c>
      <c r="E198" s="58" t="s">
        <v>679</v>
      </c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</row>
    <row r="199" spans="1:25" ht="15">
      <c r="A199" s="67"/>
      <c r="B199" s="67"/>
      <c r="C199" s="97" t="s">
        <v>587</v>
      </c>
      <c r="D199" s="55" t="s">
        <v>633</v>
      </c>
      <c r="E199" s="77" t="s">
        <v>680</v>
      </c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</row>
    <row r="200" spans="1:25" ht="15">
      <c r="A200" s="67"/>
      <c r="B200" s="67"/>
      <c r="C200" s="59" t="s">
        <v>588</v>
      </c>
      <c r="D200" s="55" t="s">
        <v>634</v>
      </c>
      <c r="E200" s="77" t="s">
        <v>681</v>
      </c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</row>
    <row r="201" spans="1:25" ht="15">
      <c r="A201" s="67"/>
      <c r="B201" s="67"/>
      <c r="C201" s="59" t="s">
        <v>589</v>
      </c>
      <c r="D201" s="55" t="s">
        <v>635</v>
      </c>
      <c r="E201" s="58" t="s">
        <v>682</v>
      </c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</row>
    <row r="202" spans="1:25" ht="15">
      <c r="A202" s="67"/>
      <c r="B202" s="67"/>
      <c r="C202" s="59" t="s">
        <v>590</v>
      </c>
      <c r="D202" s="55" t="s">
        <v>636</v>
      </c>
      <c r="E202" s="58" t="s">
        <v>683</v>
      </c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</row>
    <row r="203" spans="1:25" ht="15">
      <c r="A203" s="67"/>
      <c r="B203" s="67"/>
      <c r="C203" s="59" t="s">
        <v>591</v>
      </c>
      <c r="D203" s="55" t="s">
        <v>637</v>
      </c>
      <c r="E203" s="77" t="s">
        <v>684</v>
      </c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</row>
    <row r="204" spans="1:25" ht="15">
      <c r="A204" s="67"/>
      <c r="B204" s="67"/>
      <c r="C204" s="97" t="s">
        <v>592</v>
      </c>
      <c r="D204" s="55" t="s">
        <v>638</v>
      </c>
      <c r="E204" s="77" t="s">
        <v>685</v>
      </c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</row>
    <row r="205" spans="1:25" ht="15">
      <c r="A205" s="67"/>
      <c r="B205" s="67"/>
      <c r="C205" s="59" t="s">
        <v>593</v>
      </c>
      <c r="D205" s="55" t="s">
        <v>639</v>
      </c>
      <c r="E205" s="58" t="s">
        <v>686</v>
      </c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</row>
    <row r="206" spans="1:25" ht="15">
      <c r="A206" s="67"/>
      <c r="B206" s="67"/>
      <c r="C206" s="59" t="s">
        <v>594</v>
      </c>
      <c r="D206" s="55" t="s">
        <v>640</v>
      </c>
      <c r="E206" s="58" t="s">
        <v>687</v>
      </c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</row>
    <row r="207" spans="1:25" ht="15">
      <c r="A207" s="67"/>
      <c r="B207" s="67"/>
      <c r="C207" s="59" t="s">
        <v>595</v>
      </c>
      <c r="D207" s="55" t="s">
        <v>641</v>
      </c>
      <c r="E207" s="77" t="s">
        <v>688</v>
      </c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</row>
    <row r="208" spans="1:25" ht="15">
      <c r="A208" s="67"/>
      <c r="B208" s="67"/>
      <c r="C208" s="59" t="s">
        <v>596</v>
      </c>
      <c r="D208" s="55" t="s">
        <v>642</v>
      </c>
      <c r="E208" s="77" t="s">
        <v>689</v>
      </c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</row>
    <row r="209" spans="1:25" ht="15">
      <c r="A209" s="67"/>
      <c r="B209" s="67"/>
      <c r="C209" s="59" t="s">
        <v>597</v>
      </c>
      <c r="D209" s="55" t="s">
        <v>643</v>
      </c>
      <c r="E209" s="77" t="s">
        <v>690</v>
      </c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</row>
    <row r="210" spans="1:25" ht="15">
      <c r="A210" s="67"/>
      <c r="B210" s="67"/>
      <c r="C210" s="55"/>
      <c r="D210" s="55" t="s">
        <v>644</v>
      </c>
      <c r="E210" s="77" t="s">
        <v>691</v>
      </c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</row>
    <row r="211" spans="1:25" ht="15">
      <c r="A211" s="67"/>
      <c r="B211" s="67"/>
      <c r="C211" s="55"/>
      <c r="D211" s="55" t="s">
        <v>645</v>
      </c>
      <c r="E211" s="58" t="s">
        <v>692</v>
      </c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</row>
    <row r="212" spans="1:25" ht="15">
      <c r="A212" s="67"/>
      <c r="B212" s="67"/>
      <c r="C212" s="55"/>
      <c r="D212" s="55"/>
      <c r="E212" s="77" t="s">
        <v>693</v>
      </c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</row>
    <row r="213" spans="1:25" ht="15">
      <c r="A213" s="67"/>
      <c r="B213" s="67"/>
      <c r="C213" s="55"/>
      <c r="D213" s="55"/>
      <c r="E213" s="58" t="s">
        <v>694</v>
      </c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</row>
    <row r="214" spans="1:25" ht="15">
      <c r="A214" s="67"/>
      <c r="B214" s="67"/>
      <c r="C214" s="55"/>
      <c r="D214" s="55"/>
      <c r="E214" s="77" t="s">
        <v>695</v>
      </c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</row>
    <row r="215" spans="1:25" ht="15">
      <c r="A215" s="67"/>
      <c r="B215" s="67"/>
      <c r="C215" s="55"/>
      <c r="D215" s="55"/>
      <c r="E215" s="77" t="s">
        <v>696</v>
      </c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</row>
    <row r="216" spans="1:25" ht="1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</sheetData>
  <mergeCells count="11">
    <mergeCell ref="G165:X165"/>
    <mergeCell ref="I175:R176"/>
    <mergeCell ref="C1:D1"/>
    <mergeCell ref="I173:R173"/>
    <mergeCell ref="I172:R172"/>
    <mergeCell ref="I171:K171"/>
    <mergeCell ref="G162:X162"/>
    <mergeCell ref="G163:X163"/>
    <mergeCell ref="G164:X164"/>
    <mergeCell ref="G166:X166"/>
    <mergeCell ref="F1:L1"/>
  </mergeCells>
  <dataValidations count="1">
    <dataValidation type="list" allowBlank="1" showInputMessage="1" showErrorMessage="1" sqref="C2:C3">
      <formula1>LA</formula1>
    </dataValidation>
  </dataValidations>
  <printOptions/>
  <pageMargins left="0.25" right="0.25" top="0.75" bottom="0.75" header="0.3" footer="0.3"/>
  <pageSetup horizontalDpi="600" verticalDpi="600" orientation="landscape" paperSize="9" scale="68" r:id="rId2"/>
  <rowBreaks count="5" manualBreakCount="5">
    <brk id="22" max="16383" man="1"/>
    <brk id="42" max="16383" man="1"/>
    <brk id="61" max="16383" man="1"/>
    <brk id="108" max="16383" man="1"/>
    <brk id="134" max="16383" man="1"/>
  </rowBreaks>
  <customProperties>
    <customPr name="SSC_SHEET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AG55"/>
  <sheetViews>
    <sheetView showGridLines="0" workbookViewId="0" topLeftCell="A1">
      <selection activeCell="C8" sqref="C8"/>
    </sheetView>
  </sheetViews>
  <sheetFormatPr defaultColWidth="9.140625" defaultRowHeight="15"/>
  <cols>
    <col min="1" max="1" width="1.57421875" style="0" customWidth="1"/>
    <col min="2" max="2" width="26.28125" style="0" customWidth="1"/>
    <col min="3" max="3" width="7.7109375" style="0" hidden="1" customWidth="1"/>
    <col min="4" max="4" width="8.421875" style="0" hidden="1" customWidth="1"/>
    <col min="5" max="5" width="5.57421875" style="0" hidden="1" customWidth="1"/>
    <col min="6" max="6" width="6.28125" style="0" hidden="1" customWidth="1"/>
    <col min="7" max="7" width="13.7109375" style="0" customWidth="1"/>
    <col min="8" max="11" width="13.28125" style="0" customWidth="1"/>
    <col min="12" max="12" width="0.85546875" style="0" customWidth="1"/>
    <col min="13" max="13" width="22.57421875" style="0" customWidth="1"/>
    <col min="14" max="14" width="0.2890625" style="0" hidden="1" customWidth="1"/>
    <col min="15" max="15" width="8.421875" style="0" hidden="1" customWidth="1"/>
    <col min="16" max="16" width="7.7109375" style="0" hidden="1" customWidth="1"/>
    <col min="17" max="17" width="4.57421875" style="0" hidden="1" customWidth="1"/>
    <col min="18" max="19" width="12.00390625" style="0" bestFit="1" customWidth="1"/>
    <col min="20" max="20" width="13.28125" style="0" customWidth="1"/>
    <col min="21" max="21" width="7.28125" style="0" bestFit="1" customWidth="1"/>
    <col min="22" max="22" width="13.421875" style="0" customWidth="1"/>
    <col min="23" max="23" width="0.85546875" style="0" customWidth="1"/>
    <col min="24" max="24" width="23.00390625" style="0" customWidth="1"/>
    <col min="25" max="26" width="8.8515625" style="0" hidden="1" customWidth="1"/>
    <col min="27" max="28" width="7.7109375" style="0" hidden="1" customWidth="1"/>
    <col min="29" max="30" width="12.00390625" style="0" bestFit="1" customWidth="1"/>
    <col min="31" max="31" width="13.28125" style="0" customWidth="1"/>
    <col min="32" max="32" width="8.28125" style="0" customWidth="1"/>
    <col min="33" max="33" width="13.140625" style="0" customWidth="1"/>
  </cols>
  <sheetData>
    <row r="3" spans="2:33" ht="34.8" customHeight="1" thickBot="1">
      <c r="B3" s="115" t="s">
        <v>542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/>
      <c r="X3" s="115"/>
      <c r="Y3" s="115"/>
      <c r="Z3" s="115"/>
      <c r="AA3" s="115"/>
      <c r="AB3" s="115"/>
      <c r="AC3" s="115"/>
      <c r="AD3" s="115"/>
      <c r="AF3" s="113"/>
      <c r="AG3" s="113"/>
    </row>
    <row r="4" spans="2:33" ht="67.8" customHeight="1">
      <c r="B4" s="88" t="s">
        <v>536</v>
      </c>
      <c r="C4" s="89" t="s">
        <v>541</v>
      </c>
      <c r="D4" s="89" t="s">
        <v>537</v>
      </c>
      <c r="E4" s="89" t="s">
        <v>538</v>
      </c>
      <c r="F4" s="89" t="s">
        <v>702</v>
      </c>
      <c r="G4" s="89" t="s">
        <v>539</v>
      </c>
      <c r="H4" s="89" t="s">
        <v>540</v>
      </c>
      <c r="I4" s="89" t="s">
        <v>699</v>
      </c>
      <c r="J4" s="89" t="s">
        <v>700</v>
      </c>
      <c r="K4" s="90" t="s">
        <v>701</v>
      </c>
      <c r="L4" s="112"/>
      <c r="M4" s="88" t="s">
        <v>536</v>
      </c>
      <c r="N4" s="89" t="s">
        <v>541</v>
      </c>
      <c r="O4" s="89" t="s">
        <v>537</v>
      </c>
      <c r="P4" s="89" t="s">
        <v>538</v>
      </c>
      <c r="Q4" s="89"/>
      <c r="R4" s="89" t="s">
        <v>539</v>
      </c>
      <c r="S4" s="89" t="s">
        <v>540</v>
      </c>
      <c r="T4" s="89" t="s">
        <v>699</v>
      </c>
      <c r="U4" s="89" t="s">
        <v>700</v>
      </c>
      <c r="V4" s="90" t="s">
        <v>701</v>
      </c>
      <c r="W4" s="112"/>
      <c r="X4" s="88" t="s">
        <v>536</v>
      </c>
      <c r="Y4" s="89" t="s">
        <v>541</v>
      </c>
      <c r="Z4" s="89" t="s">
        <v>537</v>
      </c>
      <c r="AA4" s="89" t="s">
        <v>538</v>
      </c>
      <c r="AB4" s="89"/>
      <c r="AC4" s="89" t="s">
        <v>539</v>
      </c>
      <c r="AD4" s="89" t="s">
        <v>540</v>
      </c>
      <c r="AE4" s="89" t="s">
        <v>699</v>
      </c>
      <c r="AF4" s="89" t="s">
        <v>700</v>
      </c>
      <c r="AG4" s="90" t="s">
        <v>701</v>
      </c>
    </row>
    <row r="5" spans="2:33" ht="15">
      <c r="B5" s="96" t="str">
        <f>'Monthly Rates Actual'!A4</f>
        <v>England</v>
      </c>
      <c r="C5" s="81">
        <f>VLOOKUP($B5,'Monthly Rates Actual'!$A$3:$BA$155,3,FALSE)</f>
        <v>5.18312886102778</v>
      </c>
      <c r="D5" s="81">
        <f>VLOOKUP($B5,'Monthly Rates Actual'!$A$3:$BA$155,19,FALSE)</f>
        <v>5.568518886013666</v>
      </c>
      <c r="E5" s="81">
        <f>VLOOKUP($B5,'Monthly Rates Actual'!$A$3:$BA$155,51,FALSE)</f>
        <v>4.456661377421521</v>
      </c>
      <c r="F5" s="81">
        <f>VLOOKUP(B5,'Monthly Rate Target'!$A$3:$AG$154,3,FALSE)</f>
        <v>2.6</v>
      </c>
      <c r="G5" s="55" t="str">
        <f>IF($E5&lt;C5,"Improvement","Worsening")</f>
        <v>Improvement</v>
      </c>
      <c r="H5" s="55" t="str">
        <f>IF($E5&lt;D5,"Improvement","Worsening")</f>
        <v>Improvement</v>
      </c>
      <c r="I5" s="55" t="str">
        <f>IF(E5&gt;=Sheet3!$S$41,"Yes","No")</f>
        <v>No</v>
      </c>
      <c r="J5" s="55" t="str">
        <f>IF(E5&lt;F5,"Yes","No")</f>
        <v>No</v>
      </c>
      <c r="K5" s="84" t="str">
        <f>IF(E5&lt;2.6,"Yes","No")</f>
        <v>No</v>
      </c>
      <c r="L5" s="113"/>
      <c r="M5" s="96" t="str">
        <f>'Monthly Rates Actual'!A55</f>
        <v>Haringey</v>
      </c>
      <c r="N5" s="81">
        <f>VLOOKUP($M5,'Monthly Rates Actual'!$A$3:$BA$155,3,FALSE)</f>
        <v>3.8501560874089495</v>
      </c>
      <c r="O5" s="81">
        <f>VLOOKUP($M5,'Monthly Rates Actual'!$A$3:$BA$155,19,FALSE)</f>
        <v>3.110599078341014</v>
      </c>
      <c r="P5" s="81">
        <f>VLOOKUP($M5,'Monthly Rates Actual'!$A$3:$BA$155,51,FALSE)</f>
        <v>3.047420841385462</v>
      </c>
      <c r="Q5" s="81">
        <f>VLOOKUP(M5,'Monthly Rate Target'!$A$3:$AG$154,3,FALSE)</f>
        <v>2.6</v>
      </c>
      <c r="R5" s="55" t="str">
        <f aca="true" t="shared" si="0" ref="R5:R36">IF(P5&lt;N5,"Improvement","Worsening")</f>
        <v>Improvement</v>
      </c>
      <c r="S5" s="55" t="str">
        <f aca="true" t="shared" si="1" ref="S5:S36">IF($P5&lt;O5,"Improvement","Worsening")</f>
        <v>Improvement</v>
      </c>
      <c r="T5" s="55" t="str">
        <f>IF(P5&gt;=Sheet3!$S$41,"Yes","No")</f>
        <v>No</v>
      </c>
      <c r="U5" s="55" t="str">
        <f>IF(P5&lt;Q5,"Yes","No")</f>
        <v>No</v>
      </c>
      <c r="V5" s="84" t="str">
        <f aca="true" t="shared" si="2" ref="V5:V36">IF(P5&lt;2.6,"Yes","No")</f>
        <v>No</v>
      </c>
      <c r="W5" s="113"/>
      <c r="X5" s="96" t="str">
        <f>'Monthly Rates Actual'!A106</f>
        <v>Richmond Upon Thames</v>
      </c>
      <c r="Y5" s="81">
        <f>VLOOKUP($X5,'Monthly Rates Actual'!$A$3:$BA$155,3,FALSE)</f>
        <v>3.8265033455182884</v>
      </c>
      <c r="Z5" s="81">
        <f>VLOOKUP($X5,'Monthly Rates Actual'!$A$3:$BA$155,19,FALSE)</f>
        <v>3.313452617627568</v>
      </c>
      <c r="AA5" s="81">
        <f>VLOOKUP($X5,'Monthly Rates Actual'!$A$3:$BA$155,51,FALSE)</f>
        <v>1.6887919793069541</v>
      </c>
      <c r="AB5" s="81">
        <f>VLOOKUP(X5,'Monthly Rate Target'!$A$3:$AG$154,3,FALSE)</f>
        <v>2.6</v>
      </c>
      <c r="AC5" s="55" t="str">
        <f aca="true" t="shared" si="3" ref="AC5:AC36">IF(AA5&lt;Y5,"Improvement","Worsening")</f>
        <v>Improvement</v>
      </c>
      <c r="AD5" s="55" t="str">
        <f aca="true" t="shared" si="4" ref="AD5:AD36">IF($AA5&lt;Z5,"Improvement","Worsening")</f>
        <v>Improvement</v>
      </c>
      <c r="AE5" s="55" t="str">
        <f>IF(AA5&gt;=Sheet3!$S$41,"Yes","No")</f>
        <v>No</v>
      </c>
      <c r="AF5" s="55" t="str">
        <f>IF(AA5&lt;AB5,"Yes","No")</f>
        <v>Yes</v>
      </c>
      <c r="AG5" s="84" t="str">
        <f aca="true" t="shared" si="5" ref="AG5:AG31">IF(AA5&lt;2.6,"Yes","No")</f>
        <v>Yes</v>
      </c>
    </row>
    <row r="6" spans="2:33" ht="15">
      <c r="B6" s="96" t="str">
        <f>'Monthly Rates Actual'!A5</f>
        <v>Barking &amp; Dagenham</v>
      </c>
      <c r="C6" s="81">
        <f>VLOOKUP($B6,'Monthly Rates Actual'!$A$3:$BA$155,3,FALSE)</f>
        <v>1.6942729116971709</v>
      </c>
      <c r="D6" s="81">
        <f>VLOOKUP($B6,'Monthly Rates Actual'!$A$3:$BA$155,19,FALSE)</f>
        <v>0.6664033961891598</v>
      </c>
      <c r="E6" s="81">
        <f>VLOOKUP($B6,'Monthly Rates Actual'!$A$3:$BA$155,51,FALSE)</f>
        <v>0.08917225851037741</v>
      </c>
      <c r="F6" s="81">
        <f>VLOOKUP(B6,'Monthly Rate Target'!$A$3:$AG$154,3,FALSE)</f>
        <v>0.6664033961891598</v>
      </c>
      <c r="G6" s="55" t="str">
        <f aca="true" t="shared" si="6" ref="G6:G37">IF(E6&lt;C6,"Improvement","Worsening")</f>
        <v>Improvement</v>
      </c>
      <c r="H6" s="55" t="str">
        <f aca="true" t="shared" si="7" ref="H6:H42">IF($E6&lt;D6,"Improvement","Worsening")</f>
        <v>Improvement</v>
      </c>
      <c r="I6" s="55" t="str">
        <f>IF(E6&gt;=Sheet3!$S$41,"Yes","No")</f>
        <v>No</v>
      </c>
      <c r="J6" s="55" t="str">
        <f aca="true" t="shared" si="8" ref="J6:J55">IF(E6&lt;F6,"Yes","No")</f>
        <v>Yes</v>
      </c>
      <c r="K6" s="84" t="str">
        <f aca="true" t="shared" si="9" ref="K6:K55">IF(E6&lt;2.6,"Yes","No")</f>
        <v>Yes</v>
      </c>
      <c r="L6" s="113"/>
      <c r="M6" s="96" t="str">
        <f>'Monthly Rates Actual'!A56</f>
        <v>Harrow</v>
      </c>
      <c r="N6" s="81">
        <f>VLOOKUP($M6,'Monthly Rates Actual'!$A$3:$BA$155,3,FALSE)</f>
        <v>1.2134695115785217</v>
      </c>
      <c r="O6" s="81">
        <f>VLOOKUP($M6,'Monthly Rates Actual'!$A$3:$BA$155,19,FALSE)</f>
        <v>1.4927601134497688</v>
      </c>
      <c r="P6" s="81">
        <f>VLOOKUP($M6,'Monthly Rates Actual'!$A$3:$BA$155,51,FALSE)</f>
        <v>3.134796238244514</v>
      </c>
      <c r="Q6" s="81">
        <f>VLOOKUP(M6,'Monthly Rate Target'!$A$3:$AG$154,3,FALSE)</f>
        <v>1.4927601134497688</v>
      </c>
      <c r="R6" s="55" t="str">
        <f t="shared" si="0"/>
        <v>Worsening</v>
      </c>
      <c r="S6" s="55" t="str">
        <f t="shared" si="1"/>
        <v>Worsening</v>
      </c>
      <c r="T6" s="55" t="str">
        <f>IF(P6&gt;=Sheet3!$S$41,"Yes","No")</f>
        <v>No</v>
      </c>
      <c r="U6" s="55" t="str">
        <f aca="true" t="shared" si="10" ref="U6:U55">IF(P6&lt;Q6,"Yes","No")</f>
        <v>No</v>
      </c>
      <c r="V6" s="84" t="str">
        <f t="shared" si="2"/>
        <v>No</v>
      </c>
      <c r="W6" s="113"/>
      <c r="X6" s="96" t="str">
        <f>'Monthly Rates Actual'!A107</f>
        <v>Rochdale</v>
      </c>
      <c r="Y6" s="81">
        <f>VLOOKUP($X6,'Monthly Rates Actual'!$A$3:$BA$155,3,FALSE)</f>
        <v>1.2535009890906241</v>
      </c>
      <c r="Z6" s="81">
        <f>VLOOKUP($X6,'Monthly Rates Actual'!$A$3:$BA$155,19,FALSE)</f>
        <v>1.1492757394396738</v>
      </c>
      <c r="AA6" s="81">
        <f>VLOOKUP($X6,'Monthly Rates Actual'!$A$3:$BA$155,51,FALSE)</f>
        <v>2.5070019781812483</v>
      </c>
      <c r="AB6" s="81">
        <f>VLOOKUP(X6,'Monthly Rate Target'!$A$3:$AG$154,3,FALSE)</f>
        <v>1.1492757394396738</v>
      </c>
      <c r="AC6" s="55" t="str">
        <f t="shared" si="3"/>
        <v>Worsening</v>
      </c>
      <c r="AD6" s="55" t="str">
        <f t="shared" si="4"/>
        <v>Worsening</v>
      </c>
      <c r="AE6" s="55" t="str">
        <f>IF(AA6&gt;=Sheet3!$S$41,"Yes","No")</f>
        <v>No</v>
      </c>
      <c r="AF6" s="55" t="str">
        <f aca="true" t="shared" si="11" ref="AF6:AF54">IF(AA6&lt;AB6,"Yes","No")</f>
        <v>No</v>
      </c>
      <c r="AG6" s="84" t="str">
        <f t="shared" si="5"/>
        <v>Yes</v>
      </c>
    </row>
    <row r="7" spans="2:33" ht="15">
      <c r="B7" s="96" t="str">
        <f>'Monthly Rates Actual'!A6</f>
        <v>Barnet</v>
      </c>
      <c r="C7" s="81">
        <f>VLOOKUP($B7,'Monthly Rates Actual'!$A$3:$BA$155,3,FALSE)</f>
        <v>4.93089116039578</v>
      </c>
      <c r="D7" s="81">
        <f>VLOOKUP($B7,'Monthly Rates Actual'!$A$3:$BA$155,19,FALSE)</f>
        <v>6.630755108942462</v>
      </c>
      <c r="E7" s="81">
        <f>VLOOKUP($B7,'Monthly Rates Actual'!$A$3:$BA$155,51,FALSE)</f>
        <v>3.196352013265406</v>
      </c>
      <c r="F7" s="81">
        <f>VLOOKUP(B7,'Monthly Rate Target'!$A$3:$AG$154,3,FALSE)</f>
        <v>2.6</v>
      </c>
      <c r="G7" s="55" t="str">
        <f t="shared" si="6"/>
        <v>Improvement</v>
      </c>
      <c r="H7" s="55" t="str">
        <f t="shared" si="7"/>
        <v>Improvement</v>
      </c>
      <c r="I7" s="55" t="str">
        <f>IF(E7&gt;=Sheet3!$S$41,"Yes","No")</f>
        <v>No</v>
      </c>
      <c r="J7" s="55" t="str">
        <f t="shared" si="8"/>
        <v>No</v>
      </c>
      <c r="K7" s="84" t="str">
        <f t="shared" si="9"/>
        <v>No</v>
      </c>
      <c r="L7" s="113"/>
      <c r="M7" s="96" t="str">
        <f>'Monthly Rates Actual'!A57</f>
        <v>Hartlepool UA</v>
      </c>
      <c r="N7" s="81">
        <f>VLOOKUP($M7,'Monthly Rates Actual'!$A$3:$BA$155,3,FALSE)</f>
        <v>16.084721729883018</v>
      </c>
      <c r="O7" s="81">
        <f>VLOOKUP($M7,'Monthly Rates Actual'!$A$3:$BA$155,19,FALSE)</f>
        <v>0.24529042386185246</v>
      </c>
      <c r="P7" s="81">
        <f>VLOOKUP($M7,'Monthly Rates Actual'!$A$3:$BA$155,51,FALSE)</f>
        <v>1.772421127259837</v>
      </c>
      <c r="Q7" s="81">
        <f>VLOOKUP(M7,'Monthly Rate Target'!$A$3:$AG$154,3,FALSE)</f>
        <v>0.24529042386185246</v>
      </c>
      <c r="R7" s="55" t="str">
        <f t="shared" si="0"/>
        <v>Improvement</v>
      </c>
      <c r="S7" s="55" t="str">
        <f t="shared" si="1"/>
        <v>Worsening</v>
      </c>
      <c r="T7" s="55" t="str">
        <f>IF(P7&gt;=Sheet3!$S$41,"Yes","No")</f>
        <v>No</v>
      </c>
      <c r="U7" s="55" t="str">
        <f t="shared" si="10"/>
        <v>No</v>
      </c>
      <c r="V7" s="84" t="str">
        <f t="shared" si="2"/>
        <v>Yes</v>
      </c>
      <c r="W7" s="113"/>
      <c r="X7" s="96" t="str">
        <f>'Monthly Rates Actual'!A108</f>
        <v>Rotherham</v>
      </c>
      <c r="Y7" s="81">
        <f>VLOOKUP($X7,'Monthly Rates Actual'!$A$3:$BA$155,3,FALSE)</f>
        <v>1.1155979447857582</v>
      </c>
      <c r="Z7" s="81">
        <f>VLOOKUP($X7,'Monthly Rates Actual'!$A$3:$BA$155,19,FALSE)</f>
        <v>0.974184120798831</v>
      </c>
      <c r="AA7" s="81">
        <f>VLOOKUP($X7,'Monthly Rates Actual'!$A$3:$BA$155,51,FALSE)</f>
        <v>1.7912417705010764</v>
      </c>
      <c r="AB7" s="81">
        <f>VLOOKUP(X7,'Monthly Rate Target'!$A$3:$AG$154,3,FALSE)</f>
        <v>0.974184120798831</v>
      </c>
      <c r="AC7" s="55" t="str">
        <f t="shared" si="3"/>
        <v>Worsening</v>
      </c>
      <c r="AD7" s="55" t="str">
        <f t="shared" si="4"/>
        <v>Worsening</v>
      </c>
      <c r="AE7" s="55" t="str">
        <f>IF(AA7&gt;=Sheet3!$S$41,"Yes","No")</f>
        <v>No</v>
      </c>
      <c r="AF7" s="55" t="str">
        <f t="shared" si="11"/>
        <v>No</v>
      </c>
      <c r="AG7" s="84" t="str">
        <f t="shared" si="5"/>
        <v>Yes</v>
      </c>
    </row>
    <row r="8" spans="2:33" ht="15">
      <c r="B8" s="96" t="str">
        <f>'Monthly Rates Actual'!A7</f>
        <v>Barnsley</v>
      </c>
      <c r="C8" s="81">
        <f>VLOOKUP($B8,'Monthly Rates Actual'!$A$3:$BA$155,3,FALSE)</f>
        <v>0.13482994573094684</v>
      </c>
      <c r="D8" s="81">
        <f>VLOOKUP($B8,'Monthly Rates Actual'!$A$3:$BA$155,19,FALSE)</f>
        <v>0.522466039707419</v>
      </c>
      <c r="E8" s="81">
        <f>VLOOKUP($B8,'Monthly Rates Actual'!$A$3:$BA$155,51,FALSE)</f>
        <v>0.20224491859642027</v>
      </c>
      <c r="F8" s="81">
        <f>VLOOKUP(B8,'Monthly Rate Target'!$A$3:$AG$154,3,FALSE)</f>
        <v>0.522466039707419</v>
      </c>
      <c r="G8" s="55" t="str">
        <f t="shared" si="6"/>
        <v>Worsening</v>
      </c>
      <c r="H8" s="55" t="str">
        <f t="shared" si="7"/>
        <v>Improvement</v>
      </c>
      <c r="I8" s="55" t="str">
        <f>IF(E8&gt;=Sheet3!$S$41,"Yes","No")</f>
        <v>No</v>
      </c>
      <c r="J8" s="55" t="str">
        <f t="shared" si="8"/>
        <v>Yes</v>
      </c>
      <c r="K8" s="84" t="str">
        <f t="shared" si="9"/>
        <v>Yes</v>
      </c>
      <c r="L8" s="113"/>
      <c r="M8" s="96" t="str">
        <f>'Monthly Rates Actual'!A58</f>
        <v>Havering</v>
      </c>
      <c r="N8" s="81">
        <f>VLOOKUP($M8,'Monthly Rates Actual'!$A$3:$BA$155,3,FALSE)</f>
        <v>1.4231499051233398</v>
      </c>
      <c r="O8" s="81">
        <f>VLOOKUP($M8,'Monthly Rates Actual'!$A$3:$BA$155,19,FALSE)</f>
        <v>1.4307447116777747</v>
      </c>
      <c r="P8" s="81">
        <f>VLOOKUP($M8,'Monthly Rates Actual'!$A$3:$BA$155,51,FALSE)</f>
        <v>0.11450631420532618</v>
      </c>
      <c r="Q8" s="81">
        <f>VLOOKUP(M8,'Monthly Rate Target'!$A$3:$AG$154,3,FALSE)</f>
        <v>1.4307447116777747</v>
      </c>
      <c r="R8" s="55" t="str">
        <f t="shared" si="0"/>
        <v>Improvement</v>
      </c>
      <c r="S8" s="55" t="str">
        <f t="shared" si="1"/>
        <v>Improvement</v>
      </c>
      <c r="T8" s="55" t="str">
        <f>IF(P8&gt;=Sheet3!$S$41,"Yes","No")</f>
        <v>No</v>
      </c>
      <c r="U8" s="55" t="str">
        <f t="shared" si="10"/>
        <v>Yes</v>
      </c>
      <c r="V8" s="84" t="str">
        <f t="shared" si="2"/>
        <v>Yes</v>
      </c>
      <c r="W8" s="113"/>
      <c r="X8" s="96" t="str">
        <f>'Monthly Rates Actual'!A109</f>
        <v>Rutland UA</v>
      </c>
      <c r="Y8" s="81">
        <f>VLOOKUP($X8,'Monthly Rates Actual'!$A$3:$BA$155,3,FALSE)</f>
        <v>1.6703204927445454</v>
      </c>
      <c r="Z8" s="81">
        <f>VLOOKUP($X8,'Monthly Rates Actual'!$A$3:$BA$155,19,FALSE)</f>
        <v>0.2311604253351826</v>
      </c>
      <c r="AA8" s="81">
        <f>VLOOKUP($X8,'Monthly Rates Actual'!$A$3:$BA$155,51,FALSE)</f>
        <v>0.31318509238960224</v>
      </c>
      <c r="AB8" s="81">
        <f>VLOOKUP(X8,'Monthly Rate Target'!$A$3:$AG$154,3,FALSE)</f>
        <v>0.2311604253351826</v>
      </c>
      <c r="AC8" s="55" t="str">
        <f t="shared" si="3"/>
        <v>Improvement</v>
      </c>
      <c r="AD8" s="55" t="str">
        <f t="shared" si="4"/>
        <v>Worsening</v>
      </c>
      <c r="AE8" s="55" t="str">
        <f>IF(AA8&gt;=Sheet3!$S$41,"Yes","No")</f>
        <v>No</v>
      </c>
      <c r="AF8" s="55" t="str">
        <f t="shared" si="11"/>
        <v>No</v>
      </c>
      <c r="AG8" s="84" t="str">
        <f t="shared" si="5"/>
        <v>Yes</v>
      </c>
    </row>
    <row r="9" spans="2:33" ht="15">
      <c r="B9" s="96" t="str">
        <f>'Monthly Rates Actual'!A8</f>
        <v>Bath &amp; North East Somerset UA</v>
      </c>
      <c r="C9" s="81">
        <f>VLOOKUP($B9,'Monthly Rates Actual'!$A$3:$BA$155,3,FALSE)</f>
        <v>2.8960385574768526</v>
      </c>
      <c r="D9" s="81">
        <f>VLOOKUP($B9,'Monthly Rates Actual'!$A$3:$BA$155,19,FALSE)</f>
        <v>4.91480996068152</v>
      </c>
      <c r="E9" s="81">
        <f>VLOOKUP($B9,'Monthly Rates Actual'!$A$3:$BA$155,51,FALSE)</f>
        <v>4.587155963302752</v>
      </c>
      <c r="F9" s="81">
        <f>VLOOKUP(B9,'Monthly Rate Target'!$A$3:$AG$154,3,FALSE)</f>
        <v>2.6</v>
      </c>
      <c r="G9" s="55" t="str">
        <f t="shared" si="6"/>
        <v>Worsening</v>
      </c>
      <c r="H9" s="55" t="str">
        <f t="shared" si="7"/>
        <v>Improvement</v>
      </c>
      <c r="I9" s="55" t="str">
        <f>IF(E9&gt;=Sheet3!$S$41,"Yes","No")</f>
        <v>No</v>
      </c>
      <c r="J9" s="55" t="str">
        <f t="shared" si="8"/>
        <v>No</v>
      </c>
      <c r="K9" s="84" t="str">
        <f t="shared" si="9"/>
        <v>No</v>
      </c>
      <c r="L9" s="113"/>
      <c r="M9" s="96" t="str">
        <f>'Monthly Rates Actual'!A59</f>
        <v>Herefordshire UA</v>
      </c>
      <c r="N9" s="81">
        <f>VLOOKUP($M9,'Monthly Rates Actual'!$A$3:$BA$155,3,FALSE)</f>
        <v>4.0401489804936555</v>
      </c>
      <c r="O9" s="81">
        <f>VLOOKUP($M9,'Monthly Rates Actual'!$A$3:$BA$155,19,FALSE)</f>
        <v>8.22383748019756</v>
      </c>
      <c r="P9" s="81">
        <f>VLOOKUP($M9,'Monthly Rates Actual'!$A$3:$BA$155,51,FALSE)</f>
        <v>2.9880268501567664</v>
      </c>
      <c r="Q9" s="81">
        <f>VLOOKUP(M9,'Monthly Rate Target'!$A$3:$AG$154,3,FALSE)</f>
        <v>2.7138663684651947</v>
      </c>
      <c r="R9" s="55" t="str">
        <f t="shared" si="0"/>
        <v>Improvement</v>
      </c>
      <c r="S9" s="55" t="str">
        <f t="shared" si="1"/>
        <v>Improvement</v>
      </c>
      <c r="T9" s="55" t="str">
        <f>IF(P9&gt;=Sheet3!$S$41,"Yes","No")</f>
        <v>No</v>
      </c>
      <c r="U9" s="55" t="str">
        <f t="shared" si="10"/>
        <v>No</v>
      </c>
      <c r="V9" s="84" t="str">
        <f t="shared" si="2"/>
        <v>No</v>
      </c>
      <c r="W9" s="113"/>
      <c r="X9" s="96" t="str">
        <f>'Monthly Rates Actual'!A110</f>
        <v>Salford</v>
      </c>
      <c r="Y9" s="81">
        <f>VLOOKUP($X9,'Monthly Rates Actual'!$A$3:$BA$155,3,FALSE)</f>
        <v>2.7630746695961914</v>
      </c>
      <c r="Z9" s="81">
        <f>VLOOKUP($X9,'Monthly Rates Actual'!$A$3:$BA$155,19,FALSE)</f>
        <v>13.434321096859797</v>
      </c>
      <c r="AA9" s="81">
        <f>VLOOKUP($X9,'Monthly Rates Actual'!$A$3:$BA$155,51,FALSE)</f>
        <v>2.4634641632544363</v>
      </c>
      <c r="AB9" s="81">
        <f>VLOOKUP(X9,'Monthly Rate Target'!$A$3:$AG$154,3,FALSE)</f>
        <v>4.4333259619637335</v>
      </c>
      <c r="AC9" s="55" t="str">
        <f t="shared" si="3"/>
        <v>Improvement</v>
      </c>
      <c r="AD9" s="55" t="str">
        <f t="shared" si="4"/>
        <v>Improvement</v>
      </c>
      <c r="AE9" s="55" t="str">
        <f>IF(AA9&gt;=Sheet3!$S$41,"Yes","No")</f>
        <v>No</v>
      </c>
      <c r="AF9" s="55" t="str">
        <f t="shared" si="11"/>
        <v>Yes</v>
      </c>
      <c r="AG9" s="84" t="str">
        <f t="shared" si="5"/>
        <v>Yes</v>
      </c>
    </row>
    <row r="10" spans="2:33" ht="15">
      <c r="B10" s="96" t="str">
        <f>'Monthly Rates Actual'!A9</f>
        <v>Bedford</v>
      </c>
      <c r="C10" s="81">
        <f>VLOOKUP($B10,'Monthly Rates Actual'!$A$3:$BA$155,3,FALSE)</f>
        <v>0.5454861025017976</v>
      </c>
      <c r="D10" s="81">
        <f>VLOOKUP($B10,'Monthly Rates Actual'!$A$3:$BA$155,19,FALSE)</f>
        <v>0.466673987042934</v>
      </c>
      <c r="E10" s="81">
        <f>VLOOKUP($B10,'Monthly Rates Actual'!$A$3:$BA$155,51,FALSE)</f>
        <v>0.09917929136396321</v>
      </c>
      <c r="F10" s="81">
        <f>VLOOKUP(B10,'Monthly Rate Target'!$A$3:$AG$154,3,FALSE)</f>
        <v>0.466673987042934</v>
      </c>
      <c r="G10" s="55" t="str">
        <f t="shared" si="6"/>
        <v>Improvement</v>
      </c>
      <c r="H10" s="55" t="str">
        <f t="shared" si="7"/>
        <v>Improvement</v>
      </c>
      <c r="I10" s="55" t="str">
        <f>IF(E10&gt;=Sheet3!$S$41,"Yes","No")</f>
        <v>No</v>
      </c>
      <c r="J10" s="55" t="str">
        <f t="shared" si="8"/>
        <v>Yes</v>
      </c>
      <c r="K10" s="84" t="str">
        <f t="shared" si="9"/>
        <v>Yes</v>
      </c>
      <c r="L10" s="113"/>
      <c r="M10" s="96" t="str">
        <f>'Monthly Rates Actual'!A60</f>
        <v>Hertfordshire</v>
      </c>
      <c r="N10" s="81">
        <f>VLOOKUP($M10,'Monthly Rates Actual'!$A$3:$BA$155,3,FALSE)</f>
        <v>5.06725010372083</v>
      </c>
      <c r="O10" s="81">
        <f>VLOOKUP($M10,'Monthly Rates Actual'!$A$3:$BA$155,19,FALSE)</f>
        <v>6.988175065563215</v>
      </c>
      <c r="P10" s="81">
        <f>VLOOKUP($M10,'Monthly Rates Actual'!$A$3:$BA$155,51,FALSE)</f>
        <v>3.8864283510692994</v>
      </c>
      <c r="Q10" s="81">
        <f>VLOOKUP(M10,'Monthly Rate Target'!$A$3:$AG$154,3,FALSE)</f>
        <v>2.6</v>
      </c>
      <c r="R10" s="55" t="str">
        <f t="shared" si="0"/>
        <v>Improvement</v>
      </c>
      <c r="S10" s="55" t="str">
        <f t="shared" si="1"/>
        <v>Improvement</v>
      </c>
      <c r="T10" s="55" t="str">
        <f>IF(P10&gt;=Sheet3!$S$41,"Yes","No")</f>
        <v>No</v>
      </c>
      <c r="U10" s="55" t="str">
        <f t="shared" si="10"/>
        <v>No</v>
      </c>
      <c r="V10" s="84" t="str">
        <f t="shared" si="2"/>
        <v>No</v>
      </c>
      <c r="W10" s="113"/>
      <c r="X10" s="96" t="str">
        <f>'Monthly Rates Actual'!A111</f>
        <v>Sandwell</v>
      </c>
      <c r="Y10" s="81">
        <f>VLOOKUP($X10,'Monthly Rates Actual'!$A$3:$BA$155,3,FALSE)</f>
        <v>2.2975072710128956</v>
      </c>
      <c r="Z10" s="81">
        <f>VLOOKUP($X10,'Monthly Rates Actual'!$A$3:$BA$155,19,FALSE)</f>
        <v>2.2054931482679527</v>
      </c>
      <c r="AA10" s="81">
        <f>VLOOKUP($X10,'Monthly Rates Actual'!$A$3:$BA$155,51,FALSE)</f>
        <v>2.5896758257081767</v>
      </c>
      <c r="AB10" s="81">
        <f>VLOOKUP(X10,'Monthly Rate Target'!$A$3:$AG$154,3,FALSE)</f>
        <v>2.2054931482679527</v>
      </c>
      <c r="AC10" s="55" t="str">
        <f t="shared" si="3"/>
        <v>Worsening</v>
      </c>
      <c r="AD10" s="55" t="str">
        <f t="shared" si="4"/>
        <v>Worsening</v>
      </c>
      <c r="AE10" s="55" t="str">
        <f>IF(AA10&gt;=Sheet3!$S$41,"Yes","No")</f>
        <v>No</v>
      </c>
      <c r="AF10" s="55" t="str">
        <f t="shared" si="11"/>
        <v>No</v>
      </c>
      <c r="AG10" s="84" t="str">
        <f t="shared" si="5"/>
        <v>Yes</v>
      </c>
    </row>
    <row r="11" spans="2:33" ht="15">
      <c r="B11" s="96" t="str">
        <f>'Monthly Rates Actual'!A10</f>
        <v>Bexley</v>
      </c>
      <c r="C11" s="81">
        <f>VLOOKUP($B11,'Monthly Rates Actual'!$A$3:$BA$155,3,FALSE)</f>
        <v>2.6039436040635224</v>
      </c>
      <c r="D11" s="81">
        <f>VLOOKUP($B11,'Monthly Rates Actual'!$A$3:$BA$155,19,FALSE)</f>
        <v>4.115772703133298</v>
      </c>
      <c r="E11" s="81">
        <f>VLOOKUP($B11,'Monthly Rates Actual'!$A$3:$BA$155,51,FALSE)</f>
        <v>2.3469754852414644</v>
      </c>
      <c r="F11" s="81">
        <f>VLOOKUP(B11,'Monthly Rate Target'!$A$3:$AG$154,3,FALSE)</f>
        <v>2.6</v>
      </c>
      <c r="G11" s="55" t="str">
        <f t="shared" si="6"/>
        <v>Improvement</v>
      </c>
      <c r="H11" s="55" t="str">
        <f t="shared" si="7"/>
        <v>Improvement</v>
      </c>
      <c r="I11" s="55" t="str">
        <f>IF(E11&gt;=Sheet3!$S$41,"Yes","No")</f>
        <v>No</v>
      </c>
      <c r="J11" s="55" t="str">
        <f t="shared" si="8"/>
        <v>Yes</v>
      </c>
      <c r="K11" s="84" t="str">
        <f t="shared" si="9"/>
        <v>Yes</v>
      </c>
      <c r="L11" s="113"/>
      <c r="M11" s="96" t="str">
        <f>'Monthly Rates Actual'!A61</f>
        <v>Hillingdon</v>
      </c>
      <c r="N11" s="81">
        <f>VLOOKUP($M11,'Monthly Rates Actual'!$A$3:$BA$155,3,FALSE)</f>
        <v>2.5901657706093193</v>
      </c>
      <c r="O11" s="81">
        <f>VLOOKUP($M11,'Monthly Rates Actual'!$A$3:$BA$155,19,FALSE)</f>
        <v>2.7746775793650795</v>
      </c>
      <c r="P11" s="81">
        <f>VLOOKUP($M11,'Monthly Rates Actual'!$A$3:$BA$155,51,FALSE)</f>
        <v>1.8201164874551972</v>
      </c>
      <c r="Q11" s="81">
        <f>VLOOKUP(M11,'Monthly Rate Target'!$A$3:$AG$154,3,FALSE)</f>
        <v>2.6</v>
      </c>
      <c r="R11" s="55" t="str">
        <f t="shared" si="0"/>
        <v>Improvement</v>
      </c>
      <c r="S11" s="55" t="str">
        <f t="shared" si="1"/>
        <v>Improvement</v>
      </c>
      <c r="T11" s="55" t="str">
        <f>IF(P11&gt;=Sheet3!$S$41,"Yes","No")</f>
        <v>No</v>
      </c>
      <c r="U11" s="55" t="str">
        <f t="shared" si="10"/>
        <v>Yes</v>
      </c>
      <c r="V11" s="84" t="str">
        <f t="shared" si="2"/>
        <v>Yes</v>
      </c>
      <c r="W11" s="113"/>
      <c r="X11" s="96" t="str">
        <f>'Monthly Rates Actual'!A112</f>
        <v>Sefton</v>
      </c>
      <c r="Y11" s="81">
        <f>VLOOKUP($X11,'Monthly Rates Actual'!$A$3:$BA$155,3,FALSE)</f>
        <v>2.540924955095723</v>
      </c>
      <c r="Z11" s="81">
        <f>VLOOKUP($X11,'Monthly Rates Actual'!$A$3:$BA$155,19,FALSE)</f>
        <v>3.217357563215417</v>
      </c>
      <c r="AA11" s="81">
        <f>VLOOKUP($X11,'Monthly Rates Actual'!$A$3:$BA$155,51,FALSE)</f>
        <v>1.63553790213058</v>
      </c>
      <c r="AB11" s="81">
        <f>VLOOKUP(X11,'Monthly Rate Target'!$A$3:$AG$154,3,FALSE)</f>
        <v>2.6</v>
      </c>
      <c r="AC11" s="55" t="str">
        <f t="shared" si="3"/>
        <v>Improvement</v>
      </c>
      <c r="AD11" s="55" t="str">
        <f t="shared" si="4"/>
        <v>Improvement</v>
      </c>
      <c r="AE11" s="55" t="str">
        <f>IF(AA11&gt;=Sheet3!$S$41,"Yes","No")</f>
        <v>No</v>
      </c>
      <c r="AF11" s="55" t="str">
        <f t="shared" si="11"/>
        <v>Yes</v>
      </c>
      <c r="AG11" s="84" t="str">
        <f t="shared" si="5"/>
        <v>Yes</v>
      </c>
    </row>
    <row r="12" spans="2:33" ht="15">
      <c r="B12" s="96" t="str">
        <f>'Monthly Rates Actual'!A11</f>
        <v>Birmingham</v>
      </c>
      <c r="C12" s="81">
        <f>VLOOKUP($B12,'Monthly Rates Actual'!$A$3:$BA$155,3,FALSE)</f>
        <v>9.779367918902803</v>
      </c>
      <c r="D12" s="81">
        <f>VLOOKUP($B12,'Monthly Rates Actual'!$A$3:$BA$155,19,FALSE)</f>
        <v>13.949229065508135</v>
      </c>
      <c r="E12" s="81">
        <f>VLOOKUP($B12,'Monthly Rates Actual'!$A$3:$BA$155,51,FALSE)</f>
        <v>12.168426722065131</v>
      </c>
      <c r="F12" s="81">
        <f>VLOOKUP(B12,'Monthly Rate Target'!$A$3:$AG$154,3,FALSE)</f>
        <v>4.603245591617685</v>
      </c>
      <c r="G12" s="55" t="str">
        <f t="shared" si="6"/>
        <v>Worsening</v>
      </c>
      <c r="H12" s="55" t="str">
        <f t="shared" si="7"/>
        <v>Improvement</v>
      </c>
      <c r="I12" s="55" t="str">
        <f>IF(E12&gt;=Sheet3!$S$41,"Yes","No")</f>
        <v>Yes</v>
      </c>
      <c r="J12" s="55" t="str">
        <f t="shared" si="8"/>
        <v>No</v>
      </c>
      <c r="K12" s="84" t="str">
        <f t="shared" si="9"/>
        <v>No</v>
      </c>
      <c r="L12" s="113"/>
      <c r="M12" s="96" t="str">
        <f>'Monthly Rates Actual'!A62</f>
        <v>Hounslow</v>
      </c>
      <c r="N12" s="81">
        <f>VLOOKUP($M12,'Monthly Rates Actual'!$A$3:$BA$155,3,FALSE)</f>
        <v>3.2802176447726388</v>
      </c>
      <c r="O12" s="81">
        <f>VLOOKUP($M12,'Monthly Rates Actual'!$A$3:$BA$155,19,FALSE)</f>
        <v>3.3562822719449223</v>
      </c>
      <c r="P12" s="81">
        <f>VLOOKUP($M12,'Monthly Rates Actual'!$A$3:$BA$155,51,FALSE)</f>
        <v>1.9743490089389815</v>
      </c>
      <c r="Q12" s="81">
        <f>VLOOKUP(M12,'Monthly Rate Target'!$A$3:$AG$154,3,FALSE)</f>
        <v>2.6</v>
      </c>
      <c r="R12" s="55" t="str">
        <f t="shared" si="0"/>
        <v>Improvement</v>
      </c>
      <c r="S12" s="55" t="str">
        <f t="shared" si="1"/>
        <v>Improvement</v>
      </c>
      <c r="T12" s="55" t="str">
        <f>IF(P12&gt;=Sheet3!$S$41,"Yes","No")</f>
        <v>No</v>
      </c>
      <c r="U12" s="55" t="str">
        <f t="shared" si="10"/>
        <v>Yes</v>
      </c>
      <c r="V12" s="84" t="str">
        <f t="shared" si="2"/>
        <v>Yes</v>
      </c>
      <c r="W12" s="113"/>
      <c r="X12" s="96" t="str">
        <f>'Monthly Rates Actual'!A113</f>
        <v>Sheffield</v>
      </c>
      <c r="Y12" s="81">
        <f>VLOOKUP($X12,'Monthly Rates Actual'!$A$3:$BA$155,3,FALSE)</f>
        <v>7.019343596517731</v>
      </c>
      <c r="Z12" s="81">
        <f>VLOOKUP($X12,'Monthly Rates Actual'!$A$3:$BA$155,19,FALSE)</f>
        <v>7.763636929396023</v>
      </c>
      <c r="AA12" s="81">
        <f>VLOOKUP($X12,'Monthly Rates Actual'!$A$3:$BA$155,51,FALSE)</f>
        <v>4.012057250862487</v>
      </c>
      <c r="AB12" s="81">
        <f>VLOOKUP(X12,'Monthly Rate Target'!$A$3:$AG$154,3,FALSE)</f>
        <v>2.5620001867006876</v>
      </c>
      <c r="AC12" s="55" t="str">
        <f t="shared" si="3"/>
        <v>Improvement</v>
      </c>
      <c r="AD12" s="55" t="str">
        <f t="shared" si="4"/>
        <v>Improvement</v>
      </c>
      <c r="AE12" s="55" t="str">
        <f>IF(AA12&gt;=Sheet3!$S$41,"Yes","No")</f>
        <v>No</v>
      </c>
      <c r="AF12" s="55" t="str">
        <f t="shared" si="11"/>
        <v>No</v>
      </c>
      <c r="AG12" s="84" t="str">
        <f t="shared" si="5"/>
        <v>No</v>
      </c>
    </row>
    <row r="13" spans="2:33" ht="15">
      <c r="B13" s="96" t="str">
        <f>'Monthly Rates Actual'!A12</f>
        <v>Blackburn With Darwen UA</v>
      </c>
      <c r="C13" s="81">
        <f>VLOOKUP($B13,'Monthly Rates Actual'!$A$3:$BA$155,3,FALSE)</f>
        <v>6.647476036442414</v>
      </c>
      <c r="D13" s="81">
        <f>VLOOKUP($B13,'Monthly Rates Actual'!$A$3:$BA$155,19,FALSE)</f>
        <v>7.03114732553555</v>
      </c>
      <c r="E13" s="81">
        <f>VLOOKUP($B13,'Monthly Rates Actual'!$A$3:$BA$155,51,FALSE)</f>
        <v>2.78956583672137</v>
      </c>
      <c r="F13" s="81">
        <f>VLOOKUP(B13,'Monthly Rate Target'!$A$3:$AG$154,3,FALSE)</f>
        <v>2.6</v>
      </c>
      <c r="G13" s="55" t="str">
        <f t="shared" si="6"/>
        <v>Improvement</v>
      </c>
      <c r="H13" s="55" t="str">
        <f t="shared" si="7"/>
        <v>Improvement</v>
      </c>
      <c r="I13" s="55" t="str">
        <f>IF(E13&gt;=Sheet3!$S$41,"Yes","No")</f>
        <v>No</v>
      </c>
      <c r="J13" s="55" t="str">
        <f t="shared" si="8"/>
        <v>No</v>
      </c>
      <c r="K13" s="84" t="str">
        <f t="shared" si="9"/>
        <v>No</v>
      </c>
      <c r="L13" s="113"/>
      <c r="M13" s="96" t="str">
        <f>'Monthly Rates Actual'!A63</f>
        <v>Isle Of Wight UA</v>
      </c>
      <c r="N13" s="81">
        <f>VLOOKUP($M13,'Monthly Rates Actual'!$A$3:$BA$155,3,FALSE)</f>
        <v>10.837133367111413</v>
      </c>
      <c r="O13" s="81">
        <f>VLOOKUP($M13,'Monthly Rates Actual'!$A$3:$BA$155,19,FALSE)</f>
        <v>13.7434554973822</v>
      </c>
      <c r="P13" s="81">
        <f>VLOOKUP($M13,'Monthly Rates Actual'!$A$3:$BA$155,51,FALSE)</f>
        <v>3.771885379721894</v>
      </c>
      <c r="Q13" s="81">
        <f>VLOOKUP(M13,'Monthly Rate Target'!$A$3:$AG$154,3,FALSE)</f>
        <v>4.535340314136127</v>
      </c>
      <c r="R13" s="55" t="str">
        <f t="shared" si="0"/>
        <v>Improvement</v>
      </c>
      <c r="S13" s="55" t="str">
        <f t="shared" si="1"/>
        <v>Improvement</v>
      </c>
      <c r="T13" s="55" t="str">
        <f>IF(P13&gt;=Sheet3!$S$41,"Yes","No")</f>
        <v>No</v>
      </c>
      <c r="U13" s="55" t="str">
        <f t="shared" si="10"/>
        <v>Yes</v>
      </c>
      <c r="V13" s="84" t="str">
        <f t="shared" si="2"/>
        <v>No</v>
      </c>
      <c r="W13" s="113"/>
      <c r="X13" s="96" t="str">
        <f>'Monthly Rates Actual'!A114</f>
        <v>Shropshire</v>
      </c>
      <c r="Y13" s="81">
        <f>VLOOKUP($X13,'Monthly Rates Actual'!$A$3:$BA$155,3,FALSE)</f>
        <v>4.305308610617221</v>
      </c>
      <c r="Z13" s="81">
        <f>VLOOKUP($X13,'Monthly Rates Actual'!$A$3:$BA$155,19,FALSE)</f>
        <v>7.33970753655793</v>
      </c>
      <c r="AA13" s="81">
        <f>VLOOKUP($X13,'Monthly Rates Actual'!$A$3:$BA$155,51,FALSE)</f>
        <v>0.762001524003048</v>
      </c>
      <c r="AB13" s="81">
        <f>VLOOKUP(X13,'Monthly Rate Target'!$A$3:$AG$154,3,FALSE)</f>
        <v>2.6</v>
      </c>
      <c r="AC13" s="55" t="str">
        <f t="shared" si="3"/>
        <v>Improvement</v>
      </c>
      <c r="AD13" s="55" t="str">
        <f t="shared" si="4"/>
        <v>Improvement</v>
      </c>
      <c r="AE13" s="55" t="str">
        <f>IF(AA13&gt;=Sheet3!$S$41,"Yes","No")</f>
        <v>No</v>
      </c>
      <c r="AF13" s="55" t="str">
        <f t="shared" si="11"/>
        <v>Yes</v>
      </c>
      <c r="AG13" s="84" t="str">
        <f t="shared" si="5"/>
        <v>Yes</v>
      </c>
    </row>
    <row r="14" spans="2:33" ht="15">
      <c r="B14" s="96" t="str">
        <f>'Monthly Rates Actual'!A13</f>
        <v>Blackpool UA</v>
      </c>
      <c r="C14" s="81">
        <f>VLOOKUP($B14,'Monthly Rates Actual'!$A$3:$BA$155,3,FALSE)</f>
        <v>5.891617569853585</v>
      </c>
      <c r="D14" s="81">
        <f>VLOOKUP($B14,'Monthly Rates Actual'!$A$3:$BA$155,19,FALSE)</f>
        <v>6.264531128907259</v>
      </c>
      <c r="E14" s="81">
        <f>VLOOKUP($B14,'Monthly Rates Actual'!$A$3:$BA$155,51,FALSE)</f>
        <v>6.241614653211223</v>
      </c>
      <c r="F14" s="81">
        <f>VLOOKUP(B14,'Monthly Rate Target'!$A$3:$AG$154,3,FALSE)</f>
        <v>2.6</v>
      </c>
      <c r="G14" s="55" t="str">
        <f t="shared" si="6"/>
        <v>Worsening</v>
      </c>
      <c r="H14" s="55" t="str">
        <f t="shared" si="7"/>
        <v>Improvement</v>
      </c>
      <c r="I14" s="55" t="str">
        <f>IF(E14&gt;=Sheet3!$S$41,"Yes","No")</f>
        <v>Yes</v>
      </c>
      <c r="J14" s="55" t="str">
        <f t="shared" si="8"/>
        <v>No</v>
      </c>
      <c r="K14" s="84" t="str">
        <f t="shared" si="9"/>
        <v>No</v>
      </c>
      <c r="L14" s="113"/>
      <c r="M14" s="96" t="str">
        <f>'Monthly Rates Actual'!A64</f>
        <v>Islington</v>
      </c>
      <c r="N14" s="81">
        <f>VLOOKUP($M14,'Monthly Rates Actual'!$A$3:$BA$155,3,FALSE)</f>
        <v>5.006720430107527</v>
      </c>
      <c r="O14" s="81">
        <f>VLOOKUP($M14,'Monthly Rates Actual'!$A$3:$BA$155,19,FALSE)</f>
        <v>2.5483630952380953</v>
      </c>
      <c r="P14" s="81">
        <f>VLOOKUP($M14,'Monthly Rates Actual'!$A$3:$BA$155,51,FALSE)</f>
        <v>4.418682795698925</v>
      </c>
      <c r="Q14" s="81">
        <f>VLOOKUP(M14,'Monthly Rate Target'!$A$3:$AG$154,3,FALSE)</f>
        <v>2.5483630952380953</v>
      </c>
      <c r="R14" s="55" t="str">
        <f t="shared" si="0"/>
        <v>Improvement</v>
      </c>
      <c r="S14" s="55" t="str">
        <f t="shared" si="1"/>
        <v>Worsening</v>
      </c>
      <c r="T14" s="55" t="str">
        <f>IF(P14&gt;=Sheet3!$S$41,"Yes","No")</f>
        <v>No</v>
      </c>
      <c r="U14" s="55" t="str">
        <f t="shared" si="10"/>
        <v>No</v>
      </c>
      <c r="V14" s="84" t="str">
        <f t="shared" si="2"/>
        <v>No</v>
      </c>
      <c r="W14" s="113"/>
      <c r="X14" s="96" t="str">
        <f>'Monthly Rates Actual'!A115</f>
        <v>Slough UA</v>
      </c>
      <c r="Y14" s="81">
        <f>VLOOKUP($X14,'Monthly Rates Actual'!$A$3:$BA$155,3,FALSE)</f>
        <v>3.8112080004878344</v>
      </c>
      <c r="Z14" s="81">
        <f>VLOOKUP($X14,'Monthly Rates Actual'!$A$3:$BA$155,19,FALSE)</f>
        <v>1.586551444774507</v>
      </c>
      <c r="AA14" s="81">
        <f>VLOOKUP($X14,'Monthly Rates Actual'!$A$3:$BA$155,51,FALSE)</f>
        <v>0.9451795841209829</v>
      </c>
      <c r="AB14" s="81">
        <f>VLOOKUP(X14,'Monthly Rate Target'!$A$3:$AG$154,3,FALSE)</f>
        <v>1.586551444774507</v>
      </c>
      <c r="AC14" s="55" t="str">
        <f t="shared" si="3"/>
        <v>Improvement</v>
      </c>
      <c r="AD14" s="55" t="str">
        <f t="shared" si="4"/>
        <v>Improvement</v>
      </c>
      <c r="AE14" s="55" t="str">
        <f>IF(AA14&gt;=Sheet3!$S$41,"Yes","No")</f>
        <v>No</v>
      </c>
      <c r="AF14" s="55" t="str">
        <f t="shared" si="11"/>
        <v>Yes</v>
      </c>
      <c r="AG14" s="84" t="str">
        <f t="shared" si="5"/>
        <v>Yes</v>
      </c>
    </row>
    <row r="15" spans="2:33" ht="15">
      <c r="B15" s="96" t="str">
        <f>'Monthly Rates Actual'!A14</f>
        <v>Bolton</v>
      </c>
      <c r="C15" s="81">
        <f>VLOOKUP($B15,'Monthly Rates Actual'!$A$3:$BA$155,3,FALSE)</f>
        <v>6.341201396556355</v>
      </c>
      <c r="D15" s="81">
        <f>VLOOKUP($B15,'Monthly Rates Actual'!$A$3:$BA$155,19,FALSE)</f>
        <v>4.047178538390379</v>
      </c>
      <c r="E15" s="81">
        <f>VLOOKUP($B15,'Monthly Rates Actual'!$A$3:$BA$155,51,FALSE)</f>
        <v>4.23741458028707</v>
      </c>
      <c r="F15" s="81">
        <f>VLOOKUP(B15,'Monthly Rate Target'!$A$3:$AG$154,3,FALSE)</f>
        <v>2.6</v>
      </c>
      <c r="G15" s="55" t="str">
        <f t="shared" si="6"/>
        <v>Improvement</v>
      </c>
      <c r="H15" s="55" t="str">
        <f t="shared" si="7"/>
        <v>Worsening</v>
      </c>
      <c r="I15" s="55" t="str">
        <f>IF(E15&gt;=Sheet3!$S$41,"Yes","No")</f>
        <v>No</v>
      </c>
      <c r="J15" s="55" t="str">
        <f t="shared" si="8"/>
        <v>No</v>
      </c>
      <c r="K15" s="84" t="str">
        <f t="shared" si="9"/>
        <v>No</v>
      </c>
      <c r="L15" s="113"/>
      <c r="M15" s="96" t="str">
        <f>'Monthly Rates Actual'!A65</f>
        <v>Kensington &amp; Chelsea</v>
      </c>
      <c r="N15" s="81">
        <f>VLOOKUP($M15,'Monthly Rates Actual'!$A$3:$BA$155,3,FALSE)</f>
        <v>1.5600624024960998</v>
      </c>
      <c r="O15" s="81">
        <f>VLOOKUP($M15,'Monthly Rates Actual'!$A$3:$BA$155,19,FALSE)</f>
        <v>2.8694004903053263</v>
      </c>
      <c r="P15" s="81">
        <f>VLOOKUP($M15,'Monthly Rates Actual'!$A$3:$BA$155,51,FALSE)</f>
        <v>3.2459362890644656</v>
      </c>
      <c r="Q15" s="81">
        <f>VLOOKUP(M15,'Monthly Rate Target'!$A$3:$AG$154,3,FALSE)</f>
        <v>2.6</v>
      </c>
      <c r="R15" s="55" t="str">
        <f t="shared" si="0"/>
        <v>Worsening</v>
      </c>
      <c r="S15" s="55" t="str">
        <f t="shared" si="1"/>
        <v>Worsening</v>
      </c>
      <c r="T15" s="55" t="str">
        <f>IF(P15&gt;=Sheet3!$S$41,"Yes","No")</f>
        <v>No</v>
      </c>
      <c r="U15" s="55" t="str">
        <f t="shared" si="10"/>
        <v>No</v>
      </c>
      <c r="V15" s="84" t="str">
        <f t="shared" si="2"/>
        <v>No</v>
      </c>
      <c r="W15" s="113"/>
      <c r="X15" s="96" t="str">
        <f>'Monthly Rates Actual'!A116</f>
        <v>Solihull</v>
      </c>
      <c r="Y15" s="81">
        <f>VLOOKUP($X15,'Monthly Rates Actual'!$A$3:$BA$155,3,FALSE)</f>
        <v>8.46336433324254</v>
      </c>
      <c r="Z15" s="81">
        <f>VLOOKUP($X15,'Monthly Rates Actual'!$A$3:$BA$155,19,FALSE)</f>
        <v>9.1978287092883</v>
      </c>
      <c r="AA15" s="81">
        <f>VLOOKUP($X15,'Monthly Rates Actual'!$A$3:$BA$155,51,FALSE)</f>
        <v>0.583680298844313</v>
      </c>
      <c r="AB15" s="81">
        <f>VLOOKUP(X15,'Monthly Rate Target'!$A$3:$AG$154,3,FALSE)</f>
        <v>3.0352834740651393</v>
      </c>
      <c r="AC15" s="55" t="str">
        <f t="shared" si="3"/>
        <v>Improvement</v>
      </c>
      <c r="AD15" s="55" t="str">
        <f t="shared" si="4"/>
        <v>Improvement</v>
      </c>
      <c r="AE15" s="55" t="str">
        <f>IF(AA15&gt;=Sheet3!$S$41,"Yes","No")</f>
        <v>No</v>
      </c>
      <c r="AF15" s="55" t="str">
        <f t="shared" si="11"/>
        <v>Yes</v>
      </c>
      <c r="AG15" s="84" t="str">
        <f t="shared" si="5"/>
        <v>Yes</v>
      </c>
    </row>
    <row r="16" spans="2:33" ht="15">
      <c r="B16" s="96" t="str">
        <f>'Monthly Rates Actual'!A15</f>
        <v>Bournemouth UA</v>
      </c>
      <c r="C16" s="81">
        <f>VLOOKUP($B16,'Monthly Rates Actual'!$A$3:$BA$155,3,FALSE)</f>
        <v>2.7661141071819464</v>
      </c>
      <c r="D16" s="81">
        <f>VLOOKUP($B16,'Monthly Rates Actual'!$A$3:$BA$155,19,FALSE)</f>
        <v>2.401515819159249</v>
      </c>
      <c r="E16" s="81">
        <f>VLOOKUP($B16,'Monthly Rates Actual'!$A$3:$BA$155,51,FALSE)</f>
        <v>2.069610555013831</v>
      </c>
      <c r="F16" s="81">
        <f>VLOOKUP(B16,'Monthly Rate Target'!$A$3:$AG$154,3,FALSE)</f>
        <v>2.401515819159249</v>
      </c>
      <c r="G16" s="55" t="str">
        <f t="shared" si="6"/>
        <v>Improvement</v>
      </c>
      <c r="H16" s="55" t="str">
        <f t="shared" si="7"/>
        <v>Improvement</v>
      </c>
      <c r="I16" s="55" t="str">
        <f>IF(E16&gt;=Sheet3!$S$41,"Yes","No")</f>
        <v>No</v>
      </c>
      <c r="J16" s="55" t="str">
        <f t="shared" si="8"/>
        <v>Yes</v>
      </c>
      <c r="K16" s="84" t="str">
        <f t="shared" si="9"/>
        <v>Yes</v>
      </c>
      <c r="L16" s="113"/>
      <c r="M16" s="96" t="str">
        <f>'Monthly Rates Actual'!A66</f>
        <v>Kent</v>
      </c>
      <c r="N16" s="81">
        <f>VLOOKUP($M16,'Monthly Rates Actual'!$A$3:$BA$155,3,FALSE)</f>
        <v>5.006297901411157</v>
      </c>
      <c r="O16" s="81">
        <f>VLOOKUP($M16,'Monthly Rates Actual'!$A$3:$BA$155,19,FALSE)</f>
        <v>4.801101446534934</v>
      </c>
      <c r="P16" s="81">
        <f>VLOOKUP($M16,'Monthly Rates Actual'!$A$3:$BA$155,51,FALSE)</f>
        <v>3.2903866271001903</v>
      </c>
      <c r="Q16" s="81">
        <f>VLOOKUP(M16,'Monthly Rate Target'!$A$3:$AG$154,3,FALSE)</f>
        <v>2.6</v>
      </c>
      <c r="R16" s="55" t="str">
        <f t="shared" si="0"/>
        <v>Improvement</v>
      </c>
      <c r="S16" s="55" t="str">
        <f t="shared" si="1"/>
        <v>Improvement</v>
      </c>
      <c r="T16" s="55" t="str">
        <f>IF(P16&gt;=Sheet3!$S$41,"Yes","No")</f>
        <v>No</v>
      </c>
      <c r="U16" s="55" t="str">
        <f t="shared" si="10"/>
        <v>No</v>
      </c>
      <c r="V16" s="84" t="str">
        <f t="shared" si="2"/>
        <v>No</v>
      </c>
      <c r="W16" s="113"/>
      <c r="X16" s="96" t="str">
        <f>'Monthly Rates Actual'!A117</f>
        <v>Somerset</v>
      </c>
      <c r="Y16" s="81">
        <f>VLOOKUP($X16,'Monthly Rates Actual'!$A$3:$BA$155,3,FALSE)</f>
        <v>13.180477929850813</v>
      </c>
      <c r="Z16" s="81">
        <f>VLOOKUP($X16,'Monthly Rates Actual'!$A$3:$BA$155,19,FALSE)</f>
        <v>11.068342753199508</v>
      </c>
      <c r="AA16" s="81">
        <f>VLOOKUP($X16,'Monthly Rates Actual'!$A$3:$BA$155,51,FALSE)</f>
        <v>6.073141750649123</v>
      </c>
      <c r="AB16" s="81">
        <f>VLOOKUP(X16,'Monthly Rate Target'!$A$3:$AG$154,3,FALSE)</f>
        <v>3.652553108555838</v>
      </c>
      <c r="AC16" s="55" t="str">
        <f t="shared" si="3"/>
        <v>Improvement</v>
      </c>
      <c r="AD16" s="55" t="str">
        <f t="shared" si="4"/>
        <v>Improvement</v>
      </c>
      <c r="AE16" s="55" t="str">
        <f>IF(AA16&gt;=Sheet3!$S$41,"Yes","No")</f>
        <v>Yes</v>
      </c>
      <c r="AF16" s="55" t="str">
        <f t="shared" si="11"/>
        <v>No</v>
      </c>
      <c r="AG16" s="84" t="str">
        <f t="shared" si="5"/>
        <v>No</v>
      </c>
    </row>
    <row r="17" spans="2:33" ht="15">
      <c r="B17" s="96" t="str">
        <f>'Monthly Rates Actual'!A16</f>
        <v>Bracknell Forest UA</v>
      </c>
      <c r="C17" s="81">
        <f>VLOOKUP($B17,'Monthly Rates Actual'!$A$3:$BA$155,3,FALSE)</f>
        <v>3.1445429813094017</v>
      </c>
      <c r="D17" s="81">
        <f>VLOOKUP($B17,'Monthly Rates Actual'!$A$3:$BA$155,19,FALSE)</f>
        <v>6.454388984509467</v>
      </c>
      <c r="E17" s="81">
        <f>VLOOKUP($B17,'Monthly Rates Actual'!$A$3:$BA$155,51,FALSE)</f>
        <v>4.981804049040738</v>
      </c>
      <c r="F17" s="81">
        <f>VLOOKUP(B17,'Monthly Rate Target'!$A$3:$AG$154,3,FALSE)</f>
        <v>2.6</v>
      </c>
      <c r="G17" s="55" t="str">
        <f t="shared" si="6"/>
        <v>Worsening</v>
      </c>
      <c r="H17" s="55" t="str">
        <f t="shared" si="7"/>
        <v>Improvement</v>
      </c>
      <c r="I17" s="55" t="str">
        <f>IF(E17&gt;=Sheet3!$S$41,"Yes","No")</f>
        <v>No</v>
      </c>
      <c r="J17" s="55" t="str">
        <f t="shared" si="8"/>
        <v>No</v>
      </c>
      <c r="K17" s="84" t="str">
        <f t="shared" si="9"/>
        <v>No</v>
      </c>
      <c r="L17" s="113"/>
      <c r="M17" s="94" t="str">
        <f>'Monthly Rates Actual'!A67</f>
        <v>Kingston Upon Hull UA</v>
      </c>
      <c r="N17" s="81">
        <f>VLOOKUP($M17,'Monthly Rates Actual'!$A$3:$BA$155,3,FALSE)</f>
        <v>4.154687055701242</v>
      </c>
      <c r="O17" s="81">
        <f>VLOOKUP($M17,'Monthly Rates Actual'!$A$3:$BA$155,19,FALSE)</f>
        <v>4.407443682664055</v>
      </c>
      <c r="P17" s="81">
        <f>VLOOKUP($M17,'Monthly Rates Actual'!$A$3:$BA$155,51,FALSE)</f>
        <v>7.56690151969922</v>
      </c>
      <c r="Q17" s="81">
        <f>VLOOKUP(M17,'Monthly Rate Target'!$A$3:$AG$154,3,FALSE)</f>
        <v>2.6</v>
      </c>
      <c r="R17" s="55" t="str">
        <f t="shared" si="0"/>
        <v>Worsening</v>
      </c>
      <c r="S17" s="55" t="str">
        <f t="shared" si="1"/>
        <v>Worsening</v>
      </c>
      <c r="T17" s="55" t="str">
        <f>IF(P17&gt;=Sheet3!$S$41,"Yes","No")</f>
        <v>Yes</v>
      </c>
      <c r="U17" s="55" t="str">
        <f t="shared" si="10"/>
        <v>No</v>
      </c>
      <c r="V17" s="84" t="str">
        <f t="shared" si="2"/>
        <v>No</v>
      </c>
      <c r="W17" s="113"/>
      <c r="X17" s="96" t="str">
        <f>'Monthly Rates Actual'!A118</f>
        <v>South Gloucestershire UA</v>
      </c>
      <c r="Y17" s="81">
        <f>VLOOKUP($X17,'Monthly Rates Actual'!$A$3:$BA$155,3,FALSE)</f>
        <v>6.249174844870836</v>
      </c>
      <c r="Z17" s="81">
        <f>VLOOKUP($X17,'Monthly Rates Actual'!$A$3:$BA$155,19,FALSE)</f>
        <v>4.986032612226337</v>
      </c>
      <c r="AA17" s="81">
        <f>VLOOKUP($X17,'Monthly Rates Actual'!$A$3:$BA$155,51,FALSE)</f>
        <v>4.738224119467794</v>
      </c>
      <c r="AB17" s="81">
        <f>VLOOKUP(X17,'Monthly Rate Target'!$A$3:$AG$154,3,FALSE)</f>
        <v>2.6</v>
      </c>
      <c r="AC17" s="55" t="str">
        <f t="shared" si="3"/>
        <v>Improvement</v>
      </c>
      <c r="AD17" s="55" t="str">
        <f t="shared" si="4"/>
        <v>Improvement</v>
      </c>
      <c r="AE17" s="55" t="str">
        <f>IF(AA17&gt;=Sheet3!$S$41,"Yes","No")</f>
        <v>No</v>
      </c>
      <c r="AF17" s="55" t="str">
        <f t="shared" si="11"/>
        <v>No</v>
      </c>
      <c r="AG17" s="84" t="str">
        <f t="shared" si="5"/>
        <v>No</v>
      </c>
    </row>
    <row r="18" spans="2:33" ht="15">
      <c r="B18" s="96" t="str">
        <f>'Monthly Rates Actual'!A17</f>
        <v>Bradford</v>
      </c>
      <c r="C18" s="81">
        <f>VLOOKUP($B18,'Monthly Rates Actual'!$A$3:$BA$155,3,FALSE)</f>
        <v>3.6763197413446465</v>
      </c>
      <c r="D18" s="81">
        <f>VLOOKUP($B18,'Monthly Rates Actual'!$A$3:$BA$155,19,FALSE)</f>
        <v>0.972126321910092</v>
      </c>
      <c r="E18" s="81">
        <f>VLOOKUP($B18,'Monthly Rates Actual'!$A$3:$BA$155,51,FALSE)</f>
        <v>1.0667892106580448</v>
      </c>
      <c r="F18" s="81">
        <f>VLOOKUP(B18,'Monthly Rate Target'!$A$3:$AG$154,3,FALSE)</f>
        <v>0.972126321910092</v>
      </c>
      <c r="G18" s="55" t="str">
        <f t="shared" si="6"/>
        <v>Improvement</v>
      </c>
      <c r="H18" s="55" t="str">
        <f t="shared" si="7"/>
        <v>Worsening</v>
      </c>
      <c r="I18" s="55" t="str">
        <f>IF(E18&gt;=Sheet3!$S$41,"Yes","No")</f>
        <v>No</v>
      </c>
      <c r="J18" s="55" t="str">
        <f t="shared" si="8"/>
        <v>No</v>
      </c>
      <c r="K18" s="84" t="str">
        <f t="shared" si="9"/>
        <v>Yes</v>
      </c>
      <c r="L18" s="113"/>
      <c r="M18" s="96" t="str">
        <f>'Monthly Rates Actual'!A68</f>
        <v>Kingston Upon Thames</v>
      </c>
      <c r="N18" s="81">
        <f>VLOOKUP($M18,'Monthly Rates Actual'!$A$3:$BA$155,3,FALSE)</f>
        <v>3.9533088493298085</v>
      </c>
      <c r="O18" s="81">
        <f>VLOOKUP($M18,'Monthly Rates Actual'!$A$3:$BA$155,19,FALSE)</f>
        <v>0.8028592147518906</v>
      </c>
      <c r="P18" s="81">
        <f>VLOOKUP($M18,'Monthly Rates Actual'!$A$3:$BA$155,51,FALSE)</f>
        <v>0.6082013614353552</v>
      </c>
      <c r="Q18" s="81">
        <f>VLOOKUP(M18,'Monthly Rate Target'!$A$3:$AG$154,3,FALSE)</f>
        <v>0.8028592147518906</v>
      </c>
      <c r="R18" s="55" t="str">
        <f t="shared" si="0"/>
        <v>Improvement</v>
      </c>
      <c r="S18" s="55" t="str">
        <f t="shared" si="1"/>
        <v>Improvement</v>
      </c>
      <c r="T18" s="55" t="str">
        <f>IF(P18&gt;=Sheet3!$S$41,"Yes","No")</f>
        <v>No</v>
      </c>
      <c r="U18" s="55" t="str">
        <f t="shared" si="10"/>
        <v>Yes</v>
      </c>
      <c r="V18" s="84" t="str">
        <f t="shared" si="2"/>
        <v>Yes</v>
      </c>
      <c r="W18" s="113"/>
      <c r="X18" s="96" t="str">
        <f>'Monthly Rates Actual'!A119</f>
        <v>South Tyneside</v>
      </c>
      <c r="Y18" s="81">
        <f>VLOOKUP($X18,'Monthly Rates Actual'!$A$3:$BA$155,3,FALSE)</f>
        <v>5.892006779843418</v>
      </c>
      <c r="Z18" s="81">
        <f>VLOOKUP($X18,'Monthly Rates Actual'!$A$3:$BA$155,19,FALSE)</f>
        <v>6.165852496127726</v>
      </c>
      <c r="AA18" s="81">
        <f>VLOOKUP($X18,'Monthly Rates Actual'!$A$3:$BA$155,51,FALSE)</f>
        <v>1.23759046517259</v>
      </c>
      <c r="AB18" s="81">
        <f>VLOOKUP(X18,'Monthly Rate Target'!$A$3:$AG$154,3,FALSE)</f>
        <v>2.6</v>
      </c>
      <c r="AC18" s="55" t="str">
        <f t="shared" si="3"/>
        <v>Improvement</v>
      </c>
      <c r="AD18" s="55" t="str">
        <f t="shared" si="4"/>
        <v>Improvement</v>
      </c>
      <c r="AE18" s="55" t="str">
        <f>IF(AA18&gt;=Sheet3!$S$41,"Yes","No")</f>
        <v>No</v>
      </c>
      <c r="AF18" s="55" t="str">
        <f t="shared" si="11"/>
        <v>Yes</v>
      </c>
      <c r="AG18" s="84" t="str">
        <f t="shared" si="5"/>
        <v>Yes</v>
      </c>
    </row>
    <row r="19" spans="2:33" ht="15">
      <c r="B19" s="96" t="str">
        <f>'Monthly Rates Actual'!A18</f>
        <v>Brent</v>
      </c>
      <c r="C19" s="81">
        <f>VLOOKUP($B19,'Monthly Rates Actual'!$A$3:$BA$155,3,FALSE)</f>
        <v>5.036718059133377</v>
      </c>
      <c r="D19" s="81">
        <f>VLOOKUP($B19,'Monthly Rates Actual'!$A$3:$BA$155,19,FALSE)</f>
        <v>5.008797321073841</v>
      </c>
      <c r="E19" s="81">
        <f>VLOOKUP($B19,'Monthly Rates Actual'!$A$3:$BA$155,51,FALSE)</f>
        <v>3.1783869686134287</v>
      </c>
      <c r="F19" s="81">
        <f>VLOOKUP(B19,'Monthly Rate Target'!$A$3:$AG$154,3,FALSE)</f>
        <v>2.6</v>
      </c>
      <c r="G19" s="55" t="str">
        <f t="shared" si="6"/>
        <v>Improvement</v>
      </c>
      <c r="H19" s="55" t="str">
        <f t="shared" si="7"/>
        <v>Improvement</v>
      </c>
      <c r="I19" s="55" t="str">
        <f>IF(E19&gt;=Sheet3!$S$41,"Yes","No")</f>
        <v>No</v>
      </c>
      <c r="J19" s="55" t="str">
        <f t="shared" si="8"/>
        <v>No</v>
      </c>
      <c r="K19" s="84" t="str">
        <f t="shared" si="9"/>
        <v>No</v>
      </c>
      <c r="L19" s="113"/>
      <c r="M19" s="96" t="str">
        <f>'Monthly Rates Actual'!A69</f>
        <v>Kirklees</v>
      </c>
      <c r="N19" s="81">
        <f>VLOOKUP($M19,'Monthly Rates Actual'!$A$3:$BA$155,3,FALSE)</f>
        <v>1.5083676216479394</v>
      </c>
      <c r="O19" s="81">
        <f>VLOOKUP($M19,'Monthly Rates Actual'!$A$3:$BA$155,19,FALSE)</f>
        <v>1.2577685705830128</v>
      </c>
      <c r="P19" s="81">
        <f>VLOOKUP($M19,'Monthly Rates Actual'!$A$3:$BA$155,51,FALSE)</f>
        <v>1.842499689734508</v>
      </c>
      <c r="Q19" s="81">
        <f>VLOOKUP(M19,'Monthly Rate Target'!$A$3:$AG$154,3,FALSE)</f>
        <v>1.2577685705830128</v>
      </c>
      <c r="R19" s="55" t="str">
        <f t="shared" si="0"/>
        <v>Worsening</v>
      </c>
      <c r="S19" s="55" t="str">
        <f t="shared" si="1"/>
        <v>Worsening</v>
      </c>
      <c r="T19" s="55" t="str">
        <f>IF(P19&gt;=Sheet3!$S$41,"Yes","No")</f>
        <v>No</v>
      </c>
      <c r="U19" s="55" t="str">
        <f t="shared" si="10"/>
        <v>No</v>
      </c>
      <c r="V19" s="84" t="str">
        <f t="shared" si="2"/>
        <v>Yes</v>
      </c>
      <c r="W19" s="113"/>
      <c r="X19" s="96" t="str">
        <f>'Monthly Rates Actual'!A120</f>
        <v>Southampton UA</v>
      </c>
      <c r="Y19" s="81">
        <f>VLOOKUP($X19,'Monthly Rates Actual'!$A$3:$BA$155,3,FALSE)</f>
        <v>11.899501294110221</v>
      </c>
      <c r="Z19" s="81">
        <f>VLOOKUP($X19,'Monthly Rates Actual'!$A$3:$BA$155,19,FALSE)</f>
        <v>12.108610567514678</v>
      </c>
      <c r="AA19" s="81">
        <f>VLOOKUP($X19,'Monthly Rates Actual'!$A$3:$BA$155,51,FALSE)</f>
        <v>9.48488100498706</v>
      </c>
      <c r="AB19" s="81">
        <f>VLOOKUP(X19,'Monthly Rate Target'!$A$3:$AG$154,3,FALSE)</f>
        <v>3.995841487279844</v>
      </c>
      <c r="AC19" s="55" t="str">
        <f t="shared" si="3"/>
        <v>Improvement</v>
      </c>
      <c r="AD19" s="55" t="str">
        <f t="shared" si="4"/>
        <v>Improvement</v>
      </c>
      <c r="AE19" s="55" t="str">
        <f>IF(AA19&gt;=Sheet3!$S$41,"Yes","No")</f>
        <v>Yes</v>
      </c>
      <c r="AF19" s="55" t="str">
        <f t="shared" si="11"/>
        <v>No</v>
      </c>
      <c r="AG19" s="84" t="str">
        <f t="shared" si="5"/>
        <v>No</v>
      </c>
    </row>
    <row r="20" spans="2:33" ht="15">
      <c r="B20" s="94" t="str">
        <f>'Monthly Rates Actual'!A19</f>
        <v>Brighton &amp; Hove UA</v>
      </c>
      <c r="C20" s="81">
        <f>VLOOKUP($B20,'Monthly Rates Actual'!$A$3:$BA$155,3,FALSE)</f>
        <v>2.4542705663805613</v>
      </c>
      <c r="D20" s="81">
        <f>VLOOKUP($B20,'Monthly Rates Actual'!$A$3:$BA$155,19,FALSE)</f>
        <v>5.284333153185612</v>
      </c>
      <c r="E20" s="81">
        <f>VLOOKUP($B20,'Monthly Rates Actual'!$A$3:$BA$155,51,FALSE)</f>
        <v>6.006861109981153</v>
      </c>
      <c r="F20" s="81">
        <f>VLOOKUP(B20,'Monthly Rate Target'!$A$3:$AG$154,3,FALSE)</f>
        <v>2.6</v>
      </c>
      <c r="G20" s="55" t="str">
        <f t="shared" si="6"/>
        <v>Worsening</v>
      </c>
      <c r="H20" s="55" t="str">
        <f t="shared" si="7"/>
        <v>Worsening</v>
      </c>
      <c r="I20" s="55" t="str">
        <f>IF(E20&gt;=Sheet3!$S$41,"Yes","No")</f>
        <v>Yes</v>
      </c>
      <c r="J20" s="55" t="str">
        <f t="shared" si="8"/>
        <v>No</v>
      </c>
      <c r="K20" s="84" t="str">
        <f t="shared" si="9"/>
        <v>No</v>
      </c>
      <c r="L20" s="113"/>
      <c r="M20" s="96" t="str">
        <f>'Monthly Rates Actual'!A70</f>
        <v>Knowsley</v>
      </c>
      <c r="N20" s="81">
        <f>VLOOKUP($M20,'Monthly Rates Actual'!$A$3:$BA$155,3,FALSE)</f>
        <v>1.2880824372759858</v>
      </c>
      <c r="O20" s="81">
        <f>VLOOKUP($M20,'Monthly Rates Actual'!$A$3:$BA$155,19,FALSE)</f>
        <v>5.270337301587301</v>
      </c>
      <c r="P20" s="81">
        <f>VLOOKUP($M20,'Monthly Rates Actual'!$A$3:$BA$155,51,FALSE)</f>
        <v>2.8841845878136203</v>
      </c>
      <c r="Q20" s="81">
        <f>VLOOKUP(M20,'Monthly Rate Target'!$A$3:$AG$154,3,FALSE)</f>
        <v>2.6</v>
      </c>
      <c r="R20" s="55" t="str">
        <f t="shared" si="0"/>
        <v>Worsening</v>
      </c>
      <c r="S20" s="55" t="str">
        <f t="shared" si="1"/>
        <v>Improvement</v>
      </c>
      <c r="T20" s="55" t="str">
        <f>IF(P20&gt;=Sheet3!$S$41,"Yes","No")</f>
        <v>No</v>
      </c>
      <c r="U20" s="55" t="str">
        <f t="shared" si="10"/>
        <v>No</v>
      </c>
      <c r="V20" s="84" t="str">
        <f t="shared" si="2"/>
        <v>No</v>
      </c>
      <c r="W20" s="113"/>
      <c r="X20" s="96" t="str">
        <f>'Monthly Rates Actual'!A121</f>
        <v>Southend UA</v>
      </c>
      <c r="Y20" s="81">
        <f>VLOOKUP($X20,'Monthly Rates Actual'!$A$3:$BA$155,3,FALSE)</f>
        <v>1.6460529023113326</v>
      </c>
      <c r="Z20" s="81">
        <f>VLOOKUP($X20,'Monthly Rates Actual'!$A$3:$BA$155,19,FALSE)</f>
        <v>3.5182747797914344</v>
      </c>
      <c r="AA20" s="81">
        <f>VLOOKUP($X20,'Monthly Rates Actual'!$A$3:$BA$155,51,FALSE)</f>
        <v>2.4462175076015638</v>
      </c>
      <c r="AB20" s="81">
        <f>VLOOKUP(X20,'Monthly Rate Target'!$A$3:$AG$154,3,FALSE)</f>
        <v>2.6</v>
      </c>
      <c r="AC20" s="55" t="str">
        <f t="shared" si="3"/>
        <v>Worsening</v>
      </c>
      <c r="AD20" s="55" t="str">
        <f t="shared" si="4"/>
        <v>Improvement</v>
      </c>
      <c r="AE20" s="55" t="str">
        <f>IF(AA20&gt;=Sheet3!$S$41,"Yes","No")</f>
        <v>No</v>
      </c>
      <c r="AF20" s="55" t="str">
        <f t="shared" si="11"/>
        <v>Yes</v>
      </c>
      <c r="AG20" s="84" t="str">
        <f t="shared" si="5"/>
        <v>Yes</v>
      </c>
    </row>
    <row r="21" spans="2:33" ht="15">
      <c r="B21" s="94" t="str">
        <f>'Monthly Rates Actual'!A20</f>
        <v>Bristol UA</v>
      </c>
      <c r="C21" s="81">
        <f>VLOOKUP($B21,'Monthly Rates Actual'!$A$3:$BA$155,3,FALSE)</f>
        <v>8.292630561966615</v>
      </c>
      <c r="D21" s="81">
        <f>VLOOKUP($B21,'Monthly Rates Actual'!$A$3:$BA$155,19,FALSE)</f>
        <v>6.794231835829174</v>
      </c>
      <c r="E21" s="81">
        <f>VLOOKUP($B21,'Monthly Rates Actual'!$A$3:$BA$155,51,FALSE)</f>
        <v>9.097740325264343</v>
      </c>
      <c r="F21" s="81">
        <f>VLOOKUP(B21,'Monthly Rate Target'!$A$3:$AG$154,3,FALSE)</f>
        <v>2.6</v>
      </c>
      <c r="G21" s="55" t="str">
        <f t="shared" si="6"/>
        <v>Worsening</v>
      </c>
      <c r="H21" s="55" t="str">
        <f t="shared" si="7"/>
        <v>Worsening</v>
      </c>
      <c r="I21" s="55" t="str">
        <f>IF(E21&gt;=Sheet3!$S$41,"Yes","No")</f>
        <v>Yes</v>
      </c>
      <c r="J21" s="55" t="str">
        <f t="shared" si="8"/>
        <v>No</v>
      </c>
      <c r="K21" s="84" t="str">
        <f t="shared" si="9"/>
        <v>No</v>
      </c>
      <c r="L21" s="113"/>
      <c r="M21" s="96" t="str">
        <f>'Monthly Rates Actual'!A71</f>
        <v>Lambeth</v>
      </c>
      <c r="N21" s="81">
        <f>VLOOKUP($M21,'Monthly Rates Actual'!$A$3:$BA$155,3,FALSE)</f>
        <v>3.0101027334657617</v>
      </c>
      <c r="O21" s="81">
        <f>VLOOKUP($M21,'Monthly Rates Actual'!$A$3:$BA$155,19,FALSE)</f>
        <v>1.2008203356899996</v>
      </c>
      <c r="P21" s="81">
        <f>VLOOKUP($M21,'Monthly Rates Actual'!$A$3:$BA$155,51,FALSE)</f>
        <v>1.9986107218153235</v>
      </c>
      <c r="Q21" s="81">
        <f>VLOOKUP(M21,'Monthly Rate Target'!$A$3:$AG$154,3,FALSE)</f>
        <v>1.2008203356899996</v>
      </c>
      <c r="R21" s="55" t="str">
        <f t="shared" si="0"/>
        <v>Improvement</v>
      </c>
      <c r="S21" s="55" t="str">
        <f t="shared" si="1"/>
        <v>Worsening</v>
      </c>
      <c r="T21" s="55" t="str">
        <f>IF(P21&gt;=Sheet3!$S$41,"Yes","No")</f>
        <v>No</v>
      </c>
      <c r="U21" s="55" t="str">
        <f t="shared" si="10"/>
        <v>No</v>
      </c>
      <c r="V21" s="84" t="str">
        <f t="shared" si="2"/>
        <v>Yes</v>
      </c>
      <c r="W21" s="113"/>
      <c r="X21" s="96" t="str">
        <f>'Monthly Rates Actual'!A122</f>
        <v>Southwark</v>
      </c>
      <c r="Y21" s="81">
        <f>VLOOKUP($X21,'Monthly Rates Actual'!$A$3:$BA$155,3,FALSE)</f>
        <v>1.7863615181483974</v>
      </c>
      <c r="Z21" s="81">
        <f>VLOOKUP($X21,'Monthly Rates Actual'!$A$3:$BA$155,19,FALSE)</f>
        <v>3.683214858977299</v>
      </c>
      <c r="AA21" s="81">
        <f>VLOOKUP($X21,'Monthly Rates Actual'!$A$3:$BA$155,51,FALSE)</f>
        <v>0.8931807590741987</v>
      </c>
      <c r="AB21" s="81">
        <f>VLOOKUP(X21,'Monthly Rate Target'!$A$3:$AG$154,3,FALSE)</f>
        <v>2.6</v>
      </c>
      <c r="AC21" s="55" t="str">
        <f t="shared" si="3"/>
        <v>Improvement</v>
      </c>
      <c r="AD21" s="55" t="str">
        <f t="shared" si="4"/>
        <v>Improvement</v>
      </c>
      <c r="AE21" s="55" t="str">
        <f>IF(AA21&gt;=Sheet3!$S$41,"Yes","No")</f>
        <v>No</v>
      </c>
      <c r="AF21" s="55" t="str">
        <f t="shared" si="11"/>
        <v>Yes</v>
      </c>
      <c r="AG21" s="84" t="str">
        <f t="shared" si="5"/>
        <v>Yes</v>
      </c>
    </row>
    <row r="22" spans="2:33" ht="15">
      <c r="B22" s="96" t="str">
        <f>'Monthly Rates Actual'!A21</f>
        <v>Bromley</v>
      </c>
      <c r="C22" s="81">
        <f>VLOOKUP($B22,'Monthly Rates Actual'!$A$3:$BA$155,3,FALSE)</f>
        <v>4.337539432176656</v>
      </c>
      <c r="D22" s="81">
        <f>VLOOKUP($B22,'Monthly Rates Actual'!$A$3:$BA$155,19,FALSE)</f>
        <v>3.7319738621000447</v>
      </c>
      <c r="E22" s="81">
        <f>VLOOKUP($B22,'Monthly Rates Actual'!$A$3:$BA$155,51,FALSE)</f>
        <v>4.248499033275669</v>
      </c>
      <c r="F22" s="81">
        <f>VLOOKUP(B22,'Monthly Rate Target'!$A$3:$AG$154,3,FALSE)</f>
        <v>2.6</v>
      </c>
      <c r="G22" s="55" t="str">
        <f t="shared" si="6"/>
        <v>Improvement</v>
      </c>
      <c r="H22" s="55" t="str">
        <f t="shared" si="7"/>
        <v>Worsening</v>
      </c>
      <c r="I22" s="55" t="str">
        <f>IF(E22&gt;=Sheet3!$S$41,"Yes","No")</f>
        <v>No</v>
      </c>
      <c r="J22" s="55" t="str">
        <f t="shared" si="8"/>
        <v>No</v>
      </c>
      <c r="K22" s="84" t="str">
        <f t="shared" si="9"/>
        <v>No</v>
      </c>
      <c r="L22" s="113"/>
      <c r="M22" s="96" t="str">
        <f>'Monthly Rates Actual'!A72</f>
        <v>Lancashire</v>
      </c>
      <c r="N22" s="81">
        <f>VLOOKUP($M22,'Monthly Rates Actual'!$A$3:$BA$155,3,FALSE)</f>
        <v>4.218622933044186</v>
      </c>
      <c r="O22" s="81">
        <f>VLOOKUP($M22,'Monthly Rates Actual'!$A$3:$BA$155,19,FALSE)</f>
        <v>7.146608643457384</v>
      </c>
      <c r="P22" s="81">
        <f>VLOOKUP($M22,'Monthly Rates Actual'!$A$3:$BA$155,51,FALSE)</f>
        <v>6.343182434264029</v>
      </c>
      <c r="Q22" s="81">
        <f>VLOOKUP(M22,'Monthly Rate Target'!$A$3:$AG$154,3,FALSE)</f>
        <v>2.6</v>
      </c>
      <c r="R22" s="55" t="str">
        <f t="shared" si="0"/>
        <v>Worsening</v>
      </c>
      <c r="S22" s="55" t="str">
        <f t="shared" si="1"/>
        <v>Improvement</v>
      </c>
      <c r="T22" s="55" t="str">
        <f>IF(P22&gt;=Sheet3!$S$41,"Yes","No")</f>
        <v>Yes</v>
      </c>
      <c r="U22" s="55" t="str">
        <f t="shared" si="10"/>
        <v>No</v>
      </c>
      <c r="V22" s="84" t="str">
        <f t="shared" si="2"/>
        <v>No</v>
      </c>
      <c r="W22" s="113"/>
      <c r="X22" s="96" t="str">
        <f>'Monthly Rates Actual'!A123</f>
        <v>St Helens</v>
      </c>
      <c r="Y22" s="81">
        <f>VLOOKUP($X22,'Monthly Rates Actual'!$A$3:$BA$155,3,FALSE)</f>
        <v>0.340514403759279</v>
      </c>
      <c r="Z22" s="81">
        <f>VLOOKUP($X22,'Monthly Rates Actual'!$A$3:$BA$155,19,FALSE)</f>
        <v>2.060922891324017</v>
      </c>
      <c r="AA22" s="81">
        <f>VLOOKUP($X22,'Monthly Rates Actual'!$A$3:$BA$155,51,FALSE)</f>
        <v>2.156591223808767</v>
      </c>
      <c r="AB22" s="81">
        <f>VLOOKUP(X22,'Monthly Rate Target'!$A$3:$AG$154,3,FALSE)</f>
        <v>2.060922891324017</v>
      </c>
      <c r="AC22" s="55" t="str">
        <f t="shared" si="3"/>
        <v>Worsening</v>
      </c>
      <c r="AD22" s="55" t="str">
        <f t="shared" si="4"/>
        <v>Worsening</v>
      </c>
      <c r="AE22" s="55" t="str">
        <f>IF(AA22&gt;=Sheet3!$S$41,"Yes","No")</f>
        <v>No</v>
      </c>
      <c r="AF22" s="55" t="str">
        <f t="shared" si="11"/>
        <v>No</v>
      </c>
      <c r="AG22" s="84" t="str">
        <f t="shared" si="5"/>
        <v>Yes</v>
      </c>
    </row>
    <row r="23" spans="2:33" ht="15">
      <c r="B23" s="96" t="str">
        <f>'Monthly Rates Actual'!A22</f>
        <v>Buckinghamshire</v>
      </c>
      <c r="C23" s="81">
        <f>VLOOKUP($B23,'Monthly Rates Actual'!$A$3:$BA$155,3,FALSE)</f>
        <v>0.8289345063538612</v>
      </c>
      <c r="D23" s="81">
        <f>VLOOKUP($B23,'Monthly Rates Actual'!$A$3:$BA$155,19,FALSE)</f>
        <v>2.329004329004329</v>
      </c>
      <c r="E23" s="81">
        <f>VLOOKUP($B23,'Monthly Rates Actual'!$A$3:$BA$155,51,FALSE)</f>
        <v>1.8064516129032258</v>
      </c>
      <c r="F23" s="81">
        <f>VLOOKUP(B23,'Monthly Rate Target'!$A$3:$AG$154,3,FALSE)</f>
        <v>2.329004329004329</v>
      </c>
      <c r="G23" s="55" t="str">
        <f t="shared" si="6"/>
        <v>Worsening</v>
      </c>
      <c r="H23" s="55" t="str">
        <f t="shared" si="7"/>
        <v>Improvement</v>
      </c>
      <c r="I23" s="55" t="str">
        <f>IF(E23&gt;=Sheet3!$S$41,"Yes","No")</f>
        <v>No</v>
      </c>
      <c r="J23" s="55" t="str">
        <f t="shared" si="8"/>
        <v>Yes</v>
      </c>
      <c r="K23" s="84" t="str">
        <f t="shared" si="9"/>
        <v>Yes</v>
      </c>
      <c r="L23" s="113"/>
      <c r="M23" s="94" t="str">
        <f>'Monthly Rates Actual'!A73</f>
        <v>Leeds</v>
      </c>
      <c r="N23" s="81">
        <f>VLOOKUP($M23,'Monthly Rates Actual'!$A$3:$BA$155,3,FALSE)</f>
        <v>3.367513948514686</v>
      </c>
      <c r="O23" s="81">
        <f>VLOOKUP($M23,'Monthly Rates Actual'!$A$3:$BA$155,19,FALSE)</f>
        <v>4.376722321283839</v>
      </c>
      <c r="P23" s="81">
        <f>VLOOKUP($M23,'Monthly Rates Actual'!$A$3:$BA$155,51,FALSE)</f>
        <v>5.631696463587448</v>
      </c>
      <c r="Q23" s="81">
        <f>VLOOKUP(M23,'Monthly Rate Target'!$A$3:$AG$154,3,FALSE)</f>
        <v>2.6</v>
      </c>
      <c r="R23" s="55" t="str">
        <f t="shared" si="0"/>
        <v>Worsening</v>
      </c>
      <c r="S23" s="55" t="str">
        <f t="shared" si="1"/>
        <v>Worsening</v>
      </c>
      <c r="T23" s="55" t="str">
        <f>IF(P23&gt;=Sheet3!$S$41,"Yes","No")</f>
        <v>Yes</v>
      </c>
      <c r="U23" s="55" t="str">
        <f t="shared" si="10"/>
        <v>No</v>
      </c>
      <c r="V23" s="84" t="str">
        <f t="shared" si="2"/>
        <v>No</v>
      </c>
      <c r="W23" s="113"/>
      <c r="X23" s="96" t="str">
        <f>'Monthly Rates Actual'!A124</f>
        <v>Staffordshire</v>
      </c>
      <c r="Y23" s="81">
        <f>VLOOKUP($X23,'Monthly Rates Actual'!$A$3:$BA$155,3,FALSE)</f>
        <v>8.379797942468576</v>
      </c>
      <c r="Z23" s="81">
        <f>VLOOKUP($X23,'Monthly Rates Actual'!$A$3:$BA$155,19,FALSE)</f>
        <v>10.08060391563184</v>
      </c>
      <c r="AA23" s="81">
        <f>VLOOKUP($X23,'Monthly Rates Actual'!$A$3:$BA$155,51,FALSE)</f>
        <v>7.31730977997256</v>
      </c>
      <c r="AB23" s="81">
        <f>VLOOKUP(X23,'Monthly Rate Target'!$A$3:$AG$154,3,FALSE)</f>
        <v>3.3265992921585075</v>
      </c>
      <c r="AC23" s="55" t="str">
        <f t="shared" si="3"/>
        <v>Improvement</v>
      </c>
      <c r="AD23" s="55" t="str">
        <f t="shared" si="4"/>
        <v>Improvement</v>
      </c>
      <c r="AE23" s="55" t="str">
        <f>IF(AA23&gt;=Sheet3!$S$41,"Yes","No")</f>
        <v>Yes</v>
      </c>
      <c r="AF23" s="55" t="str">
        <f t="shared" si="11"/>
        <v>No</v>
      </c>
      <c r="AG23" s="84" t="str">
        <f t="shared" si="5"/>
        <v>No</v>
      </c>
    </row>
    <row r="24" spans="2:33" ht="15">
      <c r="B24" s="96" t="str">
        <f>'Monthly Rates Actual'!A23</f>
        <v>Bury</v>
      </c>
      <c r="C24" s="81">
        <f>VLOOKUP($B24,'Monthly Rates Actual'!$A$3:$BA$155,3,FALSE)</f>
        <v>6.349838488428691</v>
      </c>
      <c r="D24" s="81">
        <f>VLOOKUP($B24,'Monthly Rates Actual'!$A$3:$BA$155,19,FALSE)</f>
        <v>12.713109935332158</v>
      </c>
      <c r="E24" s="81">
        <f>VLOOKUP($B24,'Monthly Rates Actual'!$A$3:$BA$155,51,FALSE)</f>
        <v>12.058055666179921</v>
      </c>
      <c r="F24" s="81">
        <f>VLOOKUP(B24,'Monthly Rate Target'!$A$3:$AG$154,3,FALSE)</f>
        <v>4.195326278659612</v>
      </c>
      <c r="G24" s="55" t="str">
        <f t="shared" si="6"/>
        <v>Worsening</v>
      </c>
      <c r="H24" s="55" t="str">
        <f t="shared" si="7"/>
        <v>Improvement</v>
      </c>
      <c r="I24" s="55" t="str">
        <f>IF(E24&gt;=Sheet3!$S$41,"Yes","No")</f>
        <v>Yes</v>
      </c>
      <c r="J24" s="55" t="str">
        <f t="shared" si="8"/>
        <v>No</v>
      </c>
      <c r="K24" s="84" t="str">
        <f t="shared" si="9"/>
        <v>No</v>
      </c>
      <c r="L24" s="113"/>
      <c r="M24" s="96" t="str">
        <f>'Monthly Rates Actual'!A74</f>
        <v>Leicester UA</v>
      </c>
      <c r="N24" s="81">
        <f>VLOOKUP($M24,'Monthly Rates Actual'!$A$3:$BA$155,3,FALSE)</f>
        <v>1.6183789440381597</v>
      </c>
      <c r="O24" s="81">
        <f>VLOOKUP($M24,'Monthly Rates Actual'!$A$3:$BA$155,19,FALSE)</f>
        <v>0.8891523414344992</v>
      </c>
      <c r="P24" s="81">
        <f>VLOOKUP($M24,'Monthly Rates Actual'!$A$3:$BA$155,51,FALSE)</f>
        <v>0.04867305094851608</v>
      </c>
      <c r="Q24" s="81">
        <f>VLOOKUP(M24,'Monthly Rate Target'!$A$3:$AG$154,3,FALSE)</f>
        <v>0.8891523414344992</v>
      </c>
      <c r="R24" s="55" t="str">
        <f t="shared" si="0"/>
        <v>Improvement</v>
      </c>
      <c r="S24" s="55" t="str">
        <f t="shared" si="1"/>
        <v>Improvement</v>
      </c>
      <c r="T24" s="55" t="str">
        <f>IF(P24&gt;=Sheet3!$S$41,"Yes","No")</f>
        <v>No</v>
      </c>
      <c r="U24" s="55" t="str">
        <f t="shared" si="10"/>
        <v>Yes</v>
      </c>
      <c r="V24" s="84" t="str">
        <f t="shared" si="2"/>
        <v>Yes</v>
      </c>
      <c r="W24" s="113"/>
      <c r="X24" s="96" t="str">
        <f>'Monthly Rates Actual'!A125</f>
        <v>Stockport</v>
      </c>
      <c r="Y24" s="81">
        <f>VLOOKUP($X24,'Monthly Rates Actual'!$A$3:$BA$155,3,FALSE)</f>
        <v>13.542167312204914</v>
      </c>
      <c r="Z24" s="81">
        <f>VLOOKUP($X24,'Monthly Rates Actual'!$A$3:$BA$155,19,FALSE)</f>
        <v>16.65205959684487</v>
      </c>
      <c r="AA24" s="81">
        <f>VLOOKUP($X24,'Monthly Rates Actual'!$A$3:$BA$155,51,FALSE)</f>
        <v>8.495660286675525</v>
      </c>
      <c r="AB24" s="81">
        <f>VLOOKUP(X24,'Monthly Rate Target'!$A$3:$AG$154,3,FALSE)</f>
        <v>5.4951796669588076</v>
      </c>
      <c r="AC24" s="55" t="str">
        <f t="shared" si="3"/>
        <v>Improvement</v>
      </c>
      <c r="AD24" s="55" t="str">
        <f t="shared" si="4"/>
        <v>Improvement</v>
      </c>
      <c r="AE24" s="55" t="str">
        <f>IF(AA24&gt;=Sheet3!$S$41,"Yes","No")</f>
        <v>Yes</v>
      </c>
      <c r="AF24" s="55" t="str">
        <f t="shared" si="11"/>
        <v>No</v>
      </c>
      <c r="AG24" s="84" t="str">
        <f t="shared" si="5"/>
        <v>No</v>
      </c>
    </row>
    <row r="25" spans="2:33" ht="15">
      <c r="B25" s="96" t="str">
        <f>'Monthly Rates Actual'!A24</f>
        <v>Calderdale</v>
      </c>
      <c r="C25" s="81">
        <f>VLOOKUP($B25,'Monthly Rates Actual'!$A$3:$BA$155,3,FALSE)</f>
        <v>5.087151983594921</v>
      </c>
      <c r="D25" s="81">
        <f>VLOOKUP($B25,'Monthly Rates Actual'!$A$3:$BA$155,19,FALSE)</f>
        <v>1.2224938875305624</v>
      </c>
      <c r="E25" s="81">
        <f>VLOOKUP($B25,'Monthly Rates Actual'!$A$3:$BA$155,51,FALSE)</f>
        <v>4.515340326524174</v>
      </c>
      <c r="F25" s="81">
        <f>VLOOKUP(B25,'Monthly Rate Target'!$A$3:$AG$154,3,FALSE)</f>
        <v>1.2224938875305624</v>
      </c>
      <c r="G25" s="55" t="str">
        <f t="shared" si="6"/>
        <v>Improvement</v>
      </c>
      <c r="H25" s="55" t="str">
        <f t="shared" si="7"/>
        <v>Worsening</v>
      </c>
      <c r="I25" s="55" t="str">
        <f>IF(E25&gt;=Sheet3!$S$41,"Yes","No")</f>
        <v>No</v>
      </c>
      <c r="J25" s="55" t="str">
        <f t="shared" si="8"/>
        <v>No</v>
      </c>
      <c r="K25" s="84" t="str">
        <f t="shared" si="9"/>
        <v>No</v>
      </c>
      <c r="L25" s="113"/>
      <c r="M25" s="96" t="str">
        <f>'Monthly Rates Actual'!A75</f>
        <v>Leicestershire</v>
      </c>
      <c r="N25" s="81">
        <f>VLOOKUP($M25,'Monthly Rates Actual'!$A$3:$BA$155,3,FALSE)</f>
        <v>1.5301902398676592</v>
      </c>
      <c r="O25" s="81">
        <f>VLOOKUP($M25,'Monthly Rates Actual'!$A$3:$BA$155,19,FALSE)</f>
        <v>1.3278388278388278</v>
      </c>
      <c r="P25" s="81">
        <f>VLOOKUP($M25,'Monthly Rates Actual'!$A$3:$BA$155,51,FALSE)</f>
        <v>2.0914569301666077</v>
      </c>
      <c r="Q25" s="81">
        <f>VLOOKUP(M25,'Monthly Rate Target'!$A$3:$AG$154,3,FALSE)</f>
        <v>1.3278388278388278</v>
      </c>
      <c r="R25" s="55" t="str">
        <f t="shared" si="0"/>
        <v>Worsening</v>
      </c>
      <c r="S25" s="55" t="str">
        <f t="shared" si="1"/>
        <v>Worsening</v>
      </c>
      <c r="T25" s="55" t="str">
        <f>IF(P25&gt;=Sheet3!$S$41,"Yes","No")</f>
        <v>No</v>
      </c>
      <c r="U25" s="55" t="str">
        <f t="shared" si="10"/>
        <v>No</v>
      </c>
      <c r="V25" s="84" t="str">
        <f t="shared" si="2"/>
        <v>Yes</v>
      </c>
      <c r="W25" s="113"/>
      <c r="X25" s="96" t="str">
        <f>'Monthly Rates Actual'!A126</f>
        <v>Stockton On Tees UA</v>
      </c>
      <c r="Y25" s="81">
        <f>VLOOKUP($X25,'Monthly Rates Actual'!$A$3:$BA$155,3,FALSE)</f>
        <v>5.872784502608953</v>
      </c>
      <c r="Z25" s="81">
        <f>VLOOKUP($X25,'Monthly Rates Actual'!$A$3:$BA$155,19,FALSE)</f>
        <v>0.561324726354196</v>
      </c>
      <c r="AA25" s="81">
        <f>VLOOKUP($X25,'Monthly Rates Actual'!$A$3:$BA$155,51,FALSE)</f>
        <v>0.33800198576166635</v>
      </c>
      <c r="AB25" s="81">
        <f>VLOOKUP(X25,'Monthly Rate Target'!$A$3:$AG$154,3,FALSE)</f>
        <v>0.561324726354196</v>
      </c>
      <c r="AC25" s="55" t="str">
        <f t="shared" si="3"/>
        <v>Improvement</v>
      </c>
      <c r="AD25" s="55" t="str">
        <f t="shared" si="4"/>
        <v>Improvement</v>
      </c>
      <c r="AE25" s="55" t="str">
        <f>IF(AA25&gt;=Sheet3!$S$41,"Yes","No")</f>
        <v>No</v>
      </c>
      <c r="AF25" s="55" t="str">
        <f t="shared" si="11"/>
        <v>Yes</v>
      </c>
      <c r="AG25" s="84" t="str">
        <f t="shared" si="5"/>
        <v>Yes</v>
      </c>
    </row>
    <row r="26" spans="2:33" ht="15">
      <c r="B26" s="96" t="str">
        <f>'Monthly Rates Actual'!A25</f>
        <v>Cambridgeshire</v>
      </c>
      <c r="C26" s="81">
        <f>VLOOKUP($B26,'Monthly Rates Actual'!$A$3:$BA$155,3,FALSE)</f>
        <v>5.4095826893353935</v>
      </c>
      <c r="D26" s="81">
        <f>VLOOKUP($B26,'Monthly Rates Actual'!$A$3:$BA$155,19,FALSE)</f>
        <v>5.071483771251932</v>
      </c>
      <c r="E26" s="81">
        <f>VLOOKUP($B26,'Monthly Rates Actual'!$A$3:$BA$155,51,FALSE)</f>
        <v>4.368798923069253</v>
      </c>
      <c r="F26" s="81">
        <f>VLOOKUP(B26,'Monthly Rate Target'!$A$3:$AG$154,3,FALSE)</f>
        <v>2.6</v>
      </c>
      <c r="G26" s="55" t="str">
        <f t="shared" si="6"/>
        <v>Improvement</v>
      </c>
      <c r="H26" s="55" t="str">
        <f t="shared" si="7"/>
        <v>Improvement</v>
      </c>
      <c r="I26" s="55" t="str">
        <f>IF(E26&gt;=Sheet3!$S$41,"Yes","No")</f>
        <v>No</v>
      </c>
      <c r="J26" s="55" t="str">
        <f t="shared" si="8"/>
        <v>No</v>
      </c>
      <c r="K26" s="84" t="str">
        <f t="shared" si="9"/>
        <v>No</v>
      </c>
      <c r="L26" s="113"/>
      <c r="M26" s="96" t="str">
        <f>'Monthly Rates Actual'!A76</f>
        <v>Lewisham</v>
      </c>
      <c r="N26" s="81">
        <f>VLOOKUP($M26,'Monthly Rates Actual'!$A$3:$BA$155,3,FALSE)</f>
        <v>1.8089924878479895</v>
      </c>
      <c r="O26" s="81">
        <f>VLOOKUP($M26,'Monthly Rates Actual'!$A$3:$BA$155,19,FALSE)</f>
        <v>1.6817514677103718</v>
      </c>
      <c r="P26" s="81">
        <f>VLOOKUP($M26,'Monthly Rates Actual'!$A$3:$BA$155,51,FALSE)</f>
        <v>3.0103844454264252</v>
      </c>
      <c r="Q26" s="81">
        <f>VLOOKUP(M26,'Monthly Rate Target'!$A$3:$AG$154,3,FALSE)</f>
        <v>1.6817514677103718</v>
      </c>
      <c r="R26" s="55" t="str">
        <f t="shared" si="0"/>
        <v>Worsening</v>
      </c>
      <c r="S26" s="55" t="str">
        <f t="shared" si="1"/>
        <v>Worsening</v>
      </c>
      <c r="T26" s="55" t="str">
        <f>IF(P26&gt;=Sheet3!$S$41,"Yes","No")</f>
        <v>No</v>
      </c>
      <c r="U26" s="55" t="str">
        <f t="shared" si="10"/>
        <v>No</v>
      </c>
      <c r="V26" s="84" t="str">
        <f t="shared" si="2"/>
        <v>No</v>
      </c>
      <c r="W26" s="113"/>
      <c r="X26" s="96" t="str">
        <f>'Monthly Rates Actual'!A127</f>
        <v>Stoke-On-Trent UA</v>
      </c>
      <c r="Y26" s="81">
        <f>VLOOKUP($X26,'Monthly Rates Actual'!$A$3:$BA$155,3,FALSE)</f>
        <v>10.949683985881967</v>
      </c>
      <c r="Z26" s="81">
        <f>VLOOKUP($X26,'Monthly Rates Actual'!$A$3:$BA$155,19,FALSE)</f>
        <v>7.288258814976372</v>
      </c>
      <c r="AA26" s="81">
        <f>VLOOKUP($X26,'Monthly Rates Actual'!$A$3:$BA$155,51,FALSE)</f>
        <v>5.138307477632767</v>
      </c>
      <c r="AB26" s="81">
        <f>VLOOKUP(X26,'Monthly Rate Target'!$A$3:$AG$154,3,FALSE)</f>
        <v>2.6</v>
      </c>
      <c r="AC26" s="55" t="str">
        <f t="shared" si="3"/>
        <v>Improvement</v>
      </c>
      <c r="AD26" s="55" t="str">
        <f t="shared" si="4"/>
        <v>Improvement</v>
      </c>
      <c r="AE26" s="55" t="str">
        <f>IF(AA26&gt;=Sheet3!$S$41,"Yes","No")</f>
        <v>Yes</v>
      </c>
      <c r="AF26" s="55" t="str">
        <f t="shared" si="11"/>
        <v>No</v>
      </c>
      <c r="AG26" s="84" t="str">
        <f t="shared" si="5"/>
        <v>No</v>
      </c>
    </row>
    <row r="27" spans="2:33" ht="15">
      <c r="B27" s="94" t="str">
        <f>'Monthly Rates Actual'!A26</f>
        <v>Camden</v>
      </c>
      <c r="C27" s="81">
        <f>VLOOKUP($B27,'Monthly Rates Actual'!$A$3:$BA$155,3,FALSE)</f>
        <v>4.225237669618916</v>
      </c>
      <c r="D27" s="81">
        <f>VLOOKUP($B27,'Monthly Rates Actual'!$A$3:$BA$155,19,FALSE)</f>
        <v>1.853184598776538</v>
      </c>
      <c r="E27" s="81">
        <f>VLOOKUP($B27,'Monthly Rates Actual'!$A$3:$BA$155,51,FALSE)</f>
        <v>5.05403428942878</v>
      </c>
      <c r="F27" s="81">
        <f>VLOOKUP(B27,'Monthly Rate Target'!$A$3:$AG$154,3,FALSE)</f>
        <v>1.853184598776538</v>
      </c>
      <c r="G27" s="55" t="str">
        <f t="shared" si="6"/>
        <v>Worsening</v>
      </c>
      <c r="H27" s="55" t="str">
        <f t="shared" si="7"/>
        <v>Worsening</v>
      </c>
      <c r="I27" s="55" t="str">
        <f>IF(E27&gt;=Sheet3!$S$41,"Yes","No")</f>
        <v>Yes</v>
      </c>
      <c r="J27" s="55" t="str">
        <f t="shared" si="8"/>
        <v>No</v>
      </c>
      <c r="K27" s="84" t="str">
        <f t="shared" si="9"/>
        <v>No</v>
      </c>
      <c r="L27" s="113"/>
      <c r="M27" s="96" t="str">
        <f>'Monthly Rates Actual'!A77</f>
        <v>Lincolnshire</v>
      </c>
      <c r="N27" s="81">
        <f>VLOOKUP($M27,'Monthly Rates Actual'!$A$3:$BA$155,3,FALSE)</f>
        <v>3.205904027282459</v>
      </c>
      <c r="O27" s="81">
        <f>VLOOKUP($M27,'Monthly Rates Actual'!$A$3:$BA$155,19,FALSE)</f>
        <v>3.269491888801544</v>
      </c>
      <c r="P27" s="81">
        <f>VLOOKUP($M27,'Monthly Rates Actual'!$A$3:$BA$155,51,FALSE)</f>
        <v>0.6562420995443958</v>
      </c>
      <c r="Q27" s="81">
        <f>VLOOKUP(M27,'Monthly Rate Target'!$A$3:$AG$154,3,FALSE)</f>
        <v>2.6</v>
      </c>
      <c r="R27" s="55" t="str">
        <f t="shared" si="0"/>
        <v>Improvement</v>
      </c>
      <c r="S27" s="55" t="str">
        <f t="shared" si="1"/>
        <v>Improvement</v>
      </c>
      <c r="T27" s="55" t="str">
        <f>IF(P27&gt;=Sheet3!$S$41,"Yes","No")</f>
        <v>No</v>
      </c>
      <c r="U27" s="55" t="str">
        <f t="shared" si="10"/>
        <v>Yes</v>
      </c>
      <c r="V27" s="84" t="str">
        <f t="shared" si="2"/>
        <v>Yes</v>
      </c>
      <c r="W27" s="113"/>
      <c r="X27" s="96" t="str">
        <f>'Monthly Rates Actual'!A128</f>
        <v>Suffolk</v>
      </c>
      <c r="Y27" s="81">
        <f>VLOOKUP($X27,'Monthly Rates Actual'!$A$3:$BA$155,3,FALSE)</f>
        <v>9.512620947346093</v>
      </c>
      <c r="Z27" s="81">
        <f>VLOOKUP($X27,'Monthly Rates Actual'!$A$3:$BA$155,19,FALSE)</f>
        <v>8.550714165281692</v>
      </c>
      <c r="AA27" s="81">
        <f>VLOOKUP($X27,'Monthly Rates Actual'!$A$3:$BA$155,51,FALSE)</f>
        <v>5.047291160169911</v>
      </c>
      <c r="AB27" s="81">
        <f>VLOOKUP(X27,'Monthly Rate Target'!$A$3:$AG$154,3,FALSE)</f>
        <v>2.8217356745429583</v>
      </c>
      <c r="AC27" s="55" t="str">
        <f t="shared" si="3"/>
        <v>Improvement</v>
      </c>
      <c r="AD27" s="55" t="str">
        <f t="shared" si="4"/>
        <v>Improvement</v>
      </c>
      <c r="AE27" s="55" t="str">
        <f>IF(AA27&gt;=Sheet3!$S$41,"Yes","No")</f>
        <v>No</v>
      </c>
      <c r="AF27" s="55" t="str">
        <f t="shared" si="11"/>
        <v>No</v>
      </c>
      <c r="AG27" s="84" t="str">
        <f t="shared" si="5"/>
        <v>No</v>
      </c>
    </row>
    <row r="28" spans="2:33" ht="15">
      <c r="B28" s="96" t="str">
        <f>'Monthly Rates Actual'!A27</f>
        <v>Central Bedfordshire</v>
      </c>
      <c r="C28" s="81">
        <f>VLOOKUP($B28,'Monthly Rates Actual'!$A$3:$BA$155,3,FALSE)</f>
        <v>1.7748591205573059</v>
      </c>
      <c r="D28" s="81">
        <f>VLOOKUP($B28,'Monthly Rates Actual'!$A$3:$BA$155,19,FALSE)</f>
        <v>0.9006353573066089</v>
      </c>
      <c r="E28" s="81">
        <f>VLOOKUP($B28,'Monthly Rates Actual'!$A$3:$BA$155,51,FALSE)</f>
        <v>1.3163538477466685</v>
      </c>
      <c r="F28" s="81">
        <f>VLOOKUP(B28,'Monthly Rate Target'!$A$3:$AG$154,3,FALSE)</f>
        <v>0.9006353573066089</v>
      </c>
      <c r="G28" s="55" t="str">
        <f t="shared" si="6"/>
        <v>Improvement</v>
      </c>
      <c r="H28" s="55" t="str">
        <f t="shared" si="7"/>
        <v>Worsening</v>
      </c>
      <c r="I28" s="55" t="str">
        <f>IF(E28&gt;=Sheet3!$S$41,"Yes","No")</f>
        <v>No</v>
      </c>
      <c r="J28" s="55" t="str">
        <f t="shared" si="8"/>
        <v>No</v>
      </c>
      <c r="K28" s="84" t="str">
        <f t="shared" si="9"/>
        <v>Yes</v>
      </c>
      <c r="L28" s="113"/>
      <c r="M28" s="96" t="str">
        <f>'Monthly Rates Actual'!A78</f>
        <v>Liverpool</v>
      </c>
      <c r="N28" s="81">
        <f>VLOOKUP($M28,'Monthly Rates Actual'!$A$3:$BA$155,3,FALSE)</f>
        <v>4.905263503853549</v>
      </c>
      <c r="O28" s="81">
        <f>VLOOKUP($M28,'Monthly Rates Actual'!$A$3:$BA$155,19,FALSE)</f>
        <v>3.565970453387672</v>
      </c>
      <c r="P28" s="81">
        <f>VLOOKUP($M28,'Monthly Rates Actual'!$A$3:$BA$155,51,FALSE)</f>
        <v>4.190426108819615</v>
      </c>
      <c r="Q28" s="81">
        <f>VLOOKUP(M28,'Monthly Rate Target'!$A$3:$AG$154,3,FALSE)</f>
        <v>2.6</v>
      </c>
      <c r="R28" s="55" t="str">
        <f t="shared" si="0"/>
        <v>Improvement</v>
      </c>
      <c r="S28" s="55" t="str">
        <f t="shared" si="1"/>
        <v>Worsening</v>
      </c>
      <c r="T28" s="55" t="str">
        <f>IF(P28&gt;=Sheet3!$S$41,"Yes","No")</f>
        <v>No</v>
      </c>
      <c r="U28" s="55" t="str">
        <f t="shared" si="10"/>
        <v>No</v>
      </c>
      <c r="V28" s="84" t="str">
        <f t="shared" si="2"/>
        <v>No</v>
      </c>
      <c r="W28" s="113"/>
      <c r="X28" s="96" t="str">
        <f>'Monthly Rates Actual'!A129</f>
        <v>Sunderland</v>
      </c>
      <c r="Y28" s="81">
        <f>VLOOKUP($X28,'Monthly Rates Actual'!$A$3:$BA$155,3,FALSE)</f>
        <v>0.6200700823395389</v>
      </c>
      <c r="Z28" s="81">
        <f>VLOOKUP($X28,'Monthly Rates Actual'!$A$3:$BA$155,19,FALSE)</f>
        <v>1.4528386231560124</v>
      </c>
      <c r="AA28" s="81">
        <f>VLOOKUP($X28,'Monthly Rates Actual'!$A$3:$BA$155,51,FALSE)</f>
        <v>1.0670973510029274</v>
      </c>
      <c r="AB28" s="81">
        <f>VLOOKUP(X28,'Monthly Rate Target'!$A$3:$AG$154,3,FALSE)</f>
        <v>1.4528386231560124</v>
      </c>
      <c r="AC28" s="55" t="str">
        <f t="shared" si="3"/>
        <v>Worsening</v>
      </c>
      <c r="AD28" s="55" t="str">
        <f t="shared" si="4"/>
        <v>Improvement</v>
      </c>
      <c r="AE28" s="55" t="str">
        <f>IF(AA28&gt;=Sheet3!$S$41,"Yes","No")</f>
        <v>No</v>
      </c>
      <c r="AF28" s="55" t="str">
        <f t="shared" si="11"/>
        <v>Yes</v>
      </c>
      <c r="AG28" s="84" t="str">
        <f t="shared" si="5"/>
        <v>Yes</v>
      </c>
    </row>
    <row r="29" spans="2:33" ht="15">
      <c r="B29" s="96" t="str">
        <f>'Monthly Rates Actual'!A28</f>
        <v>Cheshire East</v>
      </c>
      <c r="C29" s="81">
        <f>VLOOKUP($B29,'Monthly Rates Actual'!$A$3:$BA$155,3,FALSE)</f>
        <v>5.278203055576373</v>
      </c>
      <c r="D29" s="81">
        <f>VLOOKUP($B29,'Monthly Rates Actual'!$A$3:$BA$155,19,FALSE)</f>
        <v>7.360959651035986</v>
      </c>
      <c r="E29" s="81">
        <f>VLOOKUP($B29,'Monthly Rates Actual'!$A$3:$BA$155,51,FALSE)</f>
        <v>3.886384805627228</v>
      </c>
      <c r="F29" s="81">
        <f>VLOOKUP(B29,'Monthly Rate Target'!$A$3:$AG$154,3,FALSE)</f>
        <v>2.6</v>
      </c>
      <c r="G29" s="55" t="str">
        <f t="shared" si="6"/>
        <v>Improvement</v>
      </c>
      <c r="H29" s="55" t="str">
        <f t="shared" si="7"/>
        <v>Improvement</v>
      </c>
      <c r="I29" s="55" t="str">
        <f>IF(E29&gt;=Sheet3!$S$41,"Yes","No")</f>
        <v>No</v>
      </c>
      <c r="J29" s="55" t="str">
        <f t="shared" si="8"/>
        <v>No</v>
      </c>
      <c r="K29" s="84" t="str">
        <f t="shared" si="9"/>
        <v>No</v>
      </c>
      <c r="L29" s="113"/>
      <c r="M29" s="96" t="str">
        <f>'Monthly Rates Actual'!A79</f>
        <v>Luton UA</v>
      </c>
      <c r="N29" s="81">
        <f>VLOOKUP($M29,'Monthly Rates Actual'!$A$3:$BA$155,3,FALSE)</f>
        <v>1.4726946276906938</v>
      </c>
      <c r="O29" s="81">
        <f>VLOOKUP($M29,'Monthly Rates Actual'!$A$3:$BA$155,19,FALSE)</f>
        <v>0.491378540159028</v>
      </c>
      <c r="P29" s="81">
        <f>VLOOKUP($M29,'Monthly Rates Actual'!$A$3:$BA$155,51,FALSE)</f>
        <v>0.26226068712300027</v>
      </c>
      <c r="Q29" s="81">
        <f>VLOOKUP(M29,'Monthly Rate Target'!$A$3:$AG$154,3,FALSE)</f>
        <v>0.491378540159028</v>
      </c>
      <c r="R29" s="55" t="str">
        <f t="shared" si="0"/>
        <v>Improvement</v>
      </c>
      <c r="S29" s="55" t="str">
        <f t="shared" si="1"/>
        <v>Improvement</v>
      </c>
      <c r="T29" s="55" t="str">
        <f>IF(P29&gt;=Sheet3!$S$41,"Yes","No")</f>
        <v>No</v>
      </c>
      <c r="U29" s="55" t="str">
        <f t="shared" si="10"/>
        <v>Yes</v>
      </c>
      <c r="V29" s="84" t="str">
        <f t="shared" si="2"/>
        <v>Yes</v>
      </c>
      <c r="W29" s="113"/>
      <c r="X29" s="96" t="str">
        <f>'Monthly Rates Actual'!A130</f>
        <v>Surrey</v>
      </c>
      <c r="Y29" s="81">
        <f>VLOOKUP($X29,'Monthly Rates Actual'!$A$3:$BA$155,3,FALSE)</f>
        <v>3.3713474140113053</v>
      </c>
      <c r="Z29" s="81">
        <f>VLOOKUP($X29,'Monthly Rates Actual'!$A$3:$BA$155,19,FALSE)</f>
        <v>2.9619192925644535</v>
      </c>
      <c r="AA29" s="81">
        <f>VLOOKUP($X29,'Monthly Rates Actual'!$A$3:$BA$155,51,FALSE)</f>
        <v>2.654189048569902</v>
      </c>
      <c r="AB29" s="81">
        <f>VLOOKUP(X29,'Monthly Rate Target'!$A$3:$AG$154,3,FALSE)</f>
        <v>2.6</v>
      </c>
      <c r="AC29" s="55" t="str">
        <f t="shared" si="3"/>
        <v>Improvement</v>
      </c>
      <c r="AD29" s="55" t="str">
        <f t="shared" si="4"/>
        <v>Improvement</v>
      </c>
      <c r="AE29" s="55" t="str">
        <f>IF(AA29&gt;=Sheet3!$S$41,"Yes","No")</f>
        <v>No</v>
      </c>
      <c r="AF29" s="55" t="str">
        <f t="shared" si="11"/>
        <v>No</v>
      </c>
      <c r="AG29" s="84" t="str">
        <f t="shared" si="5"/>
        <v>No</v>
      </c>
    </row>
    <row r="30" spans="2:33" ht="15">
      <c r="B30" s="96" t="str">
        <f>'Monthly Rates Actual'!A29</f>
        <v>Cheshire West And Chester</v>
      </c>
      <c r="C30" s="81">
        <f>VLOOKUP($B30,'Monthly Rates Actual'!$A$3:$BA$155,3,FALSE)</f>
        <v>6.041644190311792</v>
      </c>
      <c r="D30" s="81">
        <f>VLOOKUP($B30,'Monthly Rates Actual'!$A$3:$BA$155,19,FALSE)</f>
        <v>4.565482826352392</v>
      </c>
      <c r="E30" s="81">
        <f>VLOOKUP($B30,'Monthly Rates Actual'!$A$3:$BA$155,51,FALSE)</f>
        <v>3.823977176010837</v>
      </c>
      <c r="F30" s="81">
        <f>VLOOKUP(B30,'Monthly Rate Target'!$A$3:$AG$154,3,FALSE)</f>
        <v>2.6</v>
      </c>
      <c r="G30" s="55" t="str">
        <f t="shared" si="6"/>
        <v>Improvement</v>
      </c>
      <c r="H30" s="55" t="str">
        <f t="shared" si="7"/>
        <v>Improvement</v>
      </c>
      <c r="I30" s="55" t="str">
        <f>IF(E30&gt;=Sheet3!$S$41,"Yes","No")</f>
        <v>No</v>
      </c>
      <c r="J30" s="55" t="str">
        <f t="shared" si="8"/>
        <v>No</v>
      </c>
      <c r="K30" s="84" t="str">
        <f t="shared" si="9"/>
        <v>No</v>
      </c>
      <c r="L30" s="113"/>
      <c r="M30" s="96" t="str">
        <f>'Monthly Rates Actual'!A80</f>
        <v>Manchester</v>
      </c>
      <c r="N30" s="81">
        <f>VLOOKUP($M30,'Monthly Rates Actual'!$A$3:$BA$155,3,FALSE)</f>
        <v>6.644518272425248</v>
      </c>
      <c r="O30" s="81">
        <f>VLOOKUP($M30,'Monthly Rates Actual'!$A$3:$BA$155,19,FALSE)</f>
        <v>11.52620516645196</v>
      </c>
      <c r="P30" s="81">
        <f>VLOOKUP($M30,'Monthly Rates Actual'!$A$3:$BA$155,51,FALSE)</f>
        <v>8.92570081295834</v>
      </c>
      <c r="Q30" s="81">
        <f>VLOOKUP(M30,'Monthly Rate Target'!$A$3:$AG$154,3,FALSE)</f>
        <v>3.8036477049291473</v>
      </c>
      <c r="R30" s="55" t="str">
        <f t="shared" si="0"/>
        <v>Worsening</v>
      </c>
      <c r="S30" s="55" t="str">
        <f t="shared" si="1"/>
        <v>Improvement</v>
      </c>
      <c r="T30" s="55" t="str">
        <f>IF(P30&gt;=Sheet3!$S$41,"Yes","No")</f>
        <v>Yes</v>
      </c>
      <c r="U30" s="55" t="str">
        <f t="shared" si="10"/>
        <v>No</v>
      </c>
      <c r="V30" s="84" t="str">
        <f t="shared" si="2"/>
        <v>No</v>
      </c>
      <c r="W30" s="113"/>
      <c r="X30" s="96" t="str">
        <f>'Monthly Rates Actual'!A131</f>
        <v>Sutton</v>
      </c>
      <c r="Y30" s="81">
        <f>VLOOKUP($X30,'Monthly Rates Actual'!$A$3:$BA$155,3,FALSE)</f>
        <v>1.8694306545084438</v>
      </c>
      <c r="Z30" s="81">
        <f>VLOOKUP($X30,'Monthly Rates Actual'!$A$3:$BA$155,19,FALSE)</f>
        <v>3.242571980498574</v>
      </c>
      <c r="AA30" s="81">
        <f>VLOOKUP($X30,'Monthly Rates Actual'!$A$3:$BA$155,51,FALSE)</f>
        <v>1.7032590407743597</v>
      </c>
      <c r="AB30" s="81">
        <f>VLOOKUP(X30,'Monthly Rate Target'!$A$3:$AG$154,3,FALSE)</f>
        <v>2.6</v>
      </c>
      <c r="AC30" s="55" t="str">
        <f t="shared" si="3"/>
        <v>Improvement</v>
      </c>
      <c r="AD30" s="55" t="str">
        <f t="shared" si="4"/>
        <v>Improvement</v>
      </c>
      <c r="AE30" s="55" t="str">
        <f>IF(AA30&gt;=Sheet3!$S$41,"Yes","No")</f>
        <v>No</v>
      </c>
      <c r="AF30" s="55" t="str">
        <f t="shared" si="11"/>
        <v>Yes</v>
      </c>
      <c r="AG30" s="84" t="str">
        <f t="shared" si="5"/>
        <v>Yes</v>
      </c>
    </row>
    <row r="31" spans="2:33" ht="15">
      <c r="B31" s="96" t="str">
        <f>'Monthly Rates Actual'!A30</f>
        <v>City Of London</v>
      </c>
      <c r="C31" s="81">
        <f>VLOOKUP($B31,'Monthly Rates Actual'!$A$3:$BA$155,3,FALSE)</f>
        <v>0</v>
      </c>
      <c r="D31" s="81">
        <f>VLOOKUP($B31,'Monthly Rates Actual'!$A$3:$BA$155,19,FALSE)</f>
        <v>12.630662020905923</v>
      </c>
      <c r="E31" s="81">
        <f>VLOOKUP($B31,'Monthly Rates Actual'!$A$3:$BA$155,51,FALSE)</f>
        <v>5.507474429583005</v>
      </c>
      <c r="F31" s="81">
        <f>VLOOKUP(B31,'Monthly Rate Target'!$A$3:$AG$154,3,FALSE)</f>
        <v>4.168118466898955</v>
      </c>
      <c r="G31" s="55" t="str">
        <f t="shared" si="6"/>
        <v>Worsening</v>
      </c>
      <c r="H31" s="55" t="str">
        <f t="shared" si="7"/>
        <v>Improvement</v>
      </c>
      <c r="I31" s="55" t="str">
        <f>IF(E31&gt;=Sheet3!$S$41,"Yes","No")</f>
        <v>Yes</v>
      </c>
      <c r="J31" s="55" t="str">
        <f t="shared" si="8"/>
        <v>No</v>
      </c>
      <c r="K31" s="84" t="str">
        <f t="shared" si="9"/>
        <v>No</v>
      </c>
      <c r="L31" s="113"/>
      <c r="M31" s="96" t="str">
        <f>'Monthly Rates Actual'!A81</f>
        <v>Medway Towns UA</v>
      </c>
      <c r="N31" s="81">
        <f>VLOOKUP($M31,'Monthly Rates Actual'!$A$3:$BA$155,3,FALSE)</f>
        <v>3.003544182134919</v>
      </c>
      <c r="O31" s="81">
        <f>VLOOKUP($M31,'Monthly Rates Actual'!$A$3:$BA$155,19,FALSE)</f>
        <v>4.056930034583665</v>
      </c>
      <c r="P31" s="81">
        <f>VLOOKUP($M31,'Monthly Rates Actual'!$A$3:$BA$155,51,FALSE)</f>
        <v>1.486754370156785</v>
      </c>
      <c r="Q31" s="81">
        <f>VLOOKUP(M31,'Monthly Rate Target'!$A$3:$AG$154,3,FALSE)</f>
        <v>2.6</v>
      </c>
      <c r="R31" s="55" t="str">
        <f t="shared" si="0"/>
        <v>Improvement</v>
      </c>
      <c r="S31" s="55" t="str">
        <f t="shared" si="1"/>
        <v>Improvement</v>
      </c>
      <c r="T31" s="55" t="str">
        <f>IF(P31&gt;=Sheet3!$S$41,"Yes","No")</f>
        <v>No</v>
      </c>
      <c r="U31" s="55" t="str">
        <f t="shared" si="10"/>
        <v>Yes</v>
      </c>
      <c r="V31" s="84" t="str">
        <f t="shared" si="2"/>
        <v>Yes</v>
      </c>
      <c r="W31" s="113"/>
      <c r="X31" s="96" t="str">
        <f>'Monthly Rates Actual'!A132</f>
        <v>Swindon UA</v>
      </c>
      <c r="Y31" s="81">
        <f>VLOOKUP($X31,'Monthly Rates Actual'!$A$3:$BA$155,3,FALSE)</f>
        <v>4.195080836717493</v>
      </c>
      <c r="Z31" s="81">
        <f>VLOOKUP($X31,'Monthly Rates Actual'!$A$3:$BA$155,19,FALSE)</f>
        <v>4.262809636918901</v>
      </c>
      <c r="AA31" s="81">
        <f>VLOOKUP($X31,'Monthly Rates Actual'!$A$3:$BA$155,51,FALSE)</f>
        <v>3.275611064286262</v>
      </c>
      <c r="AB31" s="81">
        <f>VLOOKUP(X31,'Monthly Rate Target'!$A$3:$AG$154,3,FALSE)</f>
        <v>2.6</v>
      </c>
      <c r="AC31" s="55" t="str">
        <f t="shared" si="3"/>
        <v>Improvement</v>
      </c>
      <c r="AD31" s="55" t="str">
        <f t="shared" si="4"/>
        <v>Improvement</v>
      </c>
      <c r="AE31" s="55" t="str">
        <f>IF(AA31&gt;=Sheet3!$S$41,"Yes","No")</f>
        <v>No</v>
      </c>
      <c r="AF31" s="55" t="str">
        <f t="shared" si="11"/>
        <v>No</v>
      </c>
      <c r="AG31" s="84" t="str">
        <f t="shared" si="5"/>
        <v>No</v>
      </c>
    </row>
    <row r="32" spans="2:33" ht="15">
      <c r="B32" s="96" t="str">
        <f>'Monthly Rates Actual'!A31</f>
        <v>Cornwall</v>
      </c>
      <c r="C32" s="81">
        <f>VLOOKUP($B32,'Monthly Rates Actual'!$A$3:$BA$155,3,FALSE)</f>
        <v>14.233618726397417</v>
      </c>
      <c r="D32" s="81">
        <f>VLOOKUP($B32,'Monthly Rates Actual'!$A$3:$BA$155,19,FALSE)</f>
        <v>18.367802885229157</v>
      </c>
      <c r="E32" s="81">
        <f>VLOOKUP($B32,'Monthly Rates Actual'!$A$3:$BA$155,51,FALSE)</f>
        <v>14.896653117703018</v>
      </c>
      <c r="F32" s="81">
        <f>VLOOKUP(B32,'Monthly Rate Target'!$A$3:$AG$154,3,FALSE)</f>
        <v>6.061374952125622</v>
      </c>
      <c r="G32" s="55" t="str">
        <f t="shared" si="6"/>
        <v>Worsening</v>
      </c>
      <c r="H32" s="55" t="str">
        <f t="shared" si="7"/>
        <v>Improvement</v>
      </c>
      <c r="I32" s="55" t="str">
        <f>IF(E32&gt;=Sheet3!$S$41,"Yes","No")</f>
        <v>Yes</v>
      </c>
      <c r="J32" s="55" t="str">
        <f t="shared" si="8"/>
        <v>No</v>
      </c>
      <c r="K32" s="84" t="str">
        <f t="shared" si="9"/>
        <v>No</v>
      </c>
      <c r="L32" s="113"/>
      <c r="M32" s="96" t="str">
        <f>'Monthly Rates Actual'!A82</f>
        <v>Merton</v>
      </c>
      <c r="N32" s="81">
        <f>VLOOKUP($M32,'Monthly Rates Actual'!$A$3:$BA$155,3,FALSE)</f>
        <v>2.2008028854971164</v>
      </c>
      <c r="O32" s="81">
        <f>VLOOKUP($M32,'Monthly Rates Actual'!$A$3:$BA$155,19,FALSE)</f>
        <v>1.669524411154228</v>
      </c>
      <c r="P32" s="81">
        <f>VLOOKUP($M32,'Monthly Rates Actual'!$A$3:$BA$155,51,FALSE)</f>
        <v>3.0159150653108635</v>
      </c>
      <c r="Q32" s="81">
        <f>VLOOKUP(M32,'Monthly Rate Target'!$A$3:$AG$154,3,FALSE)</f>
        <v>1.669524411154228</v>
      </c>
      <c r="R32" s="55" t="str">
        <f t="shared" si="0"/>
        <v>Worsening</v>
      </c>
      <c r="S32" s="55" t="str">
        <f t="shared" si="1"/>
        <v>Worsening</v>
      </c>
      <c r="T32" s="55" t="str">
        <f>IF(P32&gt;=Sheet3!$S$41,"Yes","No")</f>
        <v>No</v>
      </c>
      <c r="U32" s="55" t="str">
        <f t="shared" si="10"/>
        <v>No</v>
      </c>
      <c r="V32" s="84" t="str">
        <f t="shared" si="2"/>
        <v>No</v>
      </c>
      <c r="W32" s="113"/>
      <c r="X32" s="96" t="str">
        <f>'Monthly Rates Actual'!A133</f>
        <v>Tameside</v>
      </c>
      <c r="Y32" s="81">
        <f>VLOOKUP($X32,'Monthly Rates Actual'!$A$3:$BA$155,3,FALSE)</f>
        <v>19.321429897175097</v>
      </c>
      <c r="Z32" s="81">
        <f>VLOOKUP($X32,'Monthly Rates Actual'!$A$3:$BA$155,19,FALSE)</f>
        <v>15.350156172940983</v>
      </c>
      <c r="AA32" s="81">
        <f>VLOOKUP($X32,'Monthly Rates Actual'!$A$3:$BA$155,51,FALSE)</f>
        <v>8.073796354727348</v>
      </c>
      <c r="AB32" s="81">
        <f>VLOOKUP(X32,'Monthly Rate Target'!$A$3:$AG$154,3,FALSE)</f>
        <v>5.065551537070524</v>
      </c>
      <c r="AC32" s="55" t="str">
        <f t="shared" si="3"/>
        <v>Improvement</v>
      </c>
      <c r="AD32" s="55" t="str">
        <f t="shared" si="4"/>
        <v>Improvement</v>
      </c>
      <c r="AE32" s="55" t="str">
        <f>IF(AA32&gt;=Sheet3!$S$41,"Yes","No")</f>
        <v>Yes</v>
      </c>
      <c r="AF32" s="55" t="str">
        <f t="shared" si="11"/>
        <v>No</v>
      </c>
      <c r="AG32" s="84" t="str">
        <f aca="true" t="shared" si="12" ref="AG32:AG54">IF(AA32&lt;2.6,"Yes","No")</f>
        <v>No</v>
      </c>
    </row>
    <row r="33" spans="2:33" ht="15">
      <c r="B33" s="96" t="str">
        <f>'Monthly Rates Actual'!A32</f>
        <v>Coventry</v>
      </c>
      <c r="C33" s="81">
        <f>VLOOKUP($B33,'Monthly Rates Actual'!$A$3:$BA$155,3,FALSE)</f>
        <v>2.7766435279706</v>
      </c>
      <c r="D33" s="81">
        <f>VLOOKUP($B33,'Monthly Rates Actual'!$A$3:$BA$155,19,FALSE)</f>
        <v>1.9762335313872383</v>
      </c>
      <c r="E33" s="81">
        <f>VLOOKUP($B33,'Monthly Rates Actual'!$A$3:$BA$155,51,FALSE)</f>
        <v>1.364988625094791</v>
      </c>
      <c r="F33" s="81">
        <f>VLOOKUP(B33,'Monthly Rate Target'!$A$3:$AG$154,3,FALSE)</f>
        <v>1.9762335313872383</v>
      </c>
      <c r="G33" s="55" t="str">
        <f t="shared" si="6"/>
        <v>Improvement</v>
      </c>
      <c r="H33" s="55" t="str">
        <f t="shared" si="7"/>
        <v>Improvement</v>
      </c>
      <c r="I33" s="55" t="str">
        <f>IF(E33&gt;=Sheet3!$S$41,"Yes","No")</f>
        <v>No</v>
      </c>
      <c r="J33" s="55" t="str">
        <f t="shared" si="8"/>
        <v>Yes</v>
      </c>
      <c r="K33" s="84" t="str">
        <f t="shared" si="9"/>
        <v>Yes</v>
      </c>
      <c r="L33" s="113"/>
      <c r="M33" s="96" t="str">
        <f>'Monthly Rates Actual'!A83</f>
        <v>Middlesbrough UA</v>
      </c>
      <c r="N33" s="81">
        <f>VLOOKUP($M33,'Monthly Rates Actual'!$A$3:$BA$155,3,FALSE)</f>
        <v>2.4148828334625243</v>
      </c>
      <c r="O33" s="81">
        <f>VLOOKUP($M33,'Monthly Rates Actual'!$A$3:$BA$155,19,FALSE)</f>
        <v>3.795880644309479</v>
      </c>
      <c r="P33" s="81">
        <f>VLOOKUP($M33,'Monthly Rates Actual'!$A$3:$BA$155,51,FALSE)</f>
        <v>1.0434678910023254</v>
      </c>
      <c r="Q33" s="81">
        <f>VLOOKUP(M33,'Monthly Rate Target'!$A$3:$AG$154,3,FALSE)</f>
        <v>2.6</v>
      </c>
      <c r="R33" s="55" t="str">
        <f t="shared" si="0"/>
        <v>Improvement</v>
      </c>
      <c r="S33" s="55" t="str">
        <f t="shared" si="1"/>
        <v>Improvement</v>
      </c>
      <c r="T33" s="55" t="str">
        <f>IF(P33&gt;=Sheet3!$S$41,"Yes","No")</f>
        <v>No</v>
      </c>
      <c r="U33" s="55" t="str">
        <f t="shared" si="10"/>
        <v>Yes</v>
      </c>
      <c r="V33" s="84" t="str">
        <f t="shared" si="2"/>
        <v>Yes</v>
      </c>
      <c r="W33" s="113"/>
      <c r="X33" s="96" t="str">
        <f>'Monthly Rates Actual'!A134</f>
        <v>Telford &amp; Wrekin UA</v>
      </c>
      <c r="Y33" s="81">
        <f>VLOOKUP($X33,'Monthly Rates Actual'!$A$3:$BA$155,3,FALSE)</f>
        <v>2.0040564033223873</v>
      </c>
      <c r="Z33" s="81">
        <f>VLOOKUP($X33,'Monthly Rates Actual'!$A$3:$BA$155,19,FALSE)</f>
        <v>3.74251497005988</v>
      </c>
      <c r="AA33" s="81">
        <f>VLOOKUP($X33,'Monthly Rates Actual'!$A$3:$BA$155,51,FALSE)</f>
        <v>1.0623913463395789</v>
      </c>
      <c r="AB33" s="81">
        <f>VLOOKUP(X33,'Monthly Rate Target'!$A$3:$AG$154,3,FALSE)</f>
        <v>2.6</v>
      </c>
      <c r="AC33" s="55" t="str">
        <f t="shared" si="3"/>
        <v>Improvement</v>
      </c>
      <c r="AD33" s="55" t="str">
        <f t="shared" si="4"/>
        <v>Improvement</v>
      </c>
      <c r="AE33" s="55" t="str">
        <f>IF(AA33&gt;=Sheet3!$S$41,"Yes","No")</f>
        <v>No</v>
      </c>
      <c r="AF33" s="55" t="str">
        <f t="shared" si="11"/>
        <v>Yes</v>
      </c>
      <c r="AG33" s="84" t="str">
        <f t="shared" si="12"/>
        <v>Yes</v>
      </c>
    </row>
    <row r="34" spans="2:33" ht="15">
      <c r="B34" s="96" t="str">
        <f>'Monthly Rates Actual'!A33</f>
        <v>Croydon</v>
      </c>
      <c r="C34" s="81">
        <f>VLOOKUP($B34,'Monthly Rates Actual'!$A$3:$BA$155,3,FALSE)</f>
        <v>2.543445864939663</v>
      </c>
      <c r="D34" s="81">
        <f>VLOOKUP($B34,'Monthly Rates Actual'!$A$3:$BA$155,19,FALSE)</f>
        <v>4.391405746042772</v>
      </c>
      <c r="E34" s="81">
        <f>VLOOKUP($B34,'Monthly Rates Actual'!$A$3:$BA$155,51,FALSE)</f>
        <v>2.8571748703066704</v>
      </c>
      <c r="F34" s="81">
        <f>VLOOKUP(B34,'Monthly Rate Target'!$A$3:$AG$154,3,FALSE)</f>
        <v>2.6</v>
      </c>
      <c r="G34" s="55" t="str">
        <f t="shared" si="6"/>
        <v>Worsening</v>
      </c>
      <c r="H34" s="55" t="str">
        <f t="shared" si="7"/>
        <v>Improvement</v>
      </c>
      <c r="I34" s="55" t="str">
        <f>IF(E34&gt;=Sheet3!$S$41,"Yes","No")</f>
        <v>No</v>
      </c>
      <c r="J34" s="55" t="str">
        <f t="shared" si="8"/>
        <v>No</v>
      </c>
      <c r="K34" s="84" t="str">
        <f t="shared" si="9"/>
        <v>No</v>
      </c>
      <c r="L34" s="113"/>
      <c r="M34" s="96" t="str">
        <f>'Monthly Rates Actual'!A84</f>
        <v>Milton Keynes UA</v>
      </c>
      <c r="N34" s="81">
        <f>VLOOKUP($M34,'Monthly Rates Actual'!$A$3:$BA$155,3,FALSE)</f>
        <v>2.844857184899367</v>
      </c>
      <c r="O34" s="81">
        <f>VLOOKUP($M34,'Monthly Rates Actual'!$A$3:$BA$155,19,FALSE)</f>
        <v>2.353196727246398</v>
      </c>
      <c r="P34" s="81">
        <f>VLOOKUP($M34,'Monthly Rates Actual'!$A$3:$BA$155,51,FALSE)</f>
        <v>2.9266059545803835</v>
      </c>
      <c r="Q34" s="81">
        <f>VLOOKUP(M34,'Monthly Rate Target'!$A$3:$AG$154,3,FALSE)</f>
        <v>2.353196727246398</v>
      </c>
      <c r="R34" s="55" t="str">
        <f t="shared" si="0"/>
        <v>Worsening</v>
      </c>
      <c r="S34" s="55" t="str">
        <f t="shared" si="1"/>
        <v>Worsening</v>
      </c>
      <c r="T34" s="55" t="str">
        <f>IF(P34&gt;=Sheet3!$S$41,"Yes","No")</f>
        <v>No</v>
      </c>
      <c r="U34" s="55" t="str">
        <f t="shared" si="10"/>
        <v>No</v>
      </c>
      <c r="V34" s="84" t="str">
        <f t="shared" si="2"/>
        <v>No</v>
      </c>
      <c r="W34" s="113"/>
      <c r="X34" s="96" t="str">
        <f>'Monthly Rates Actual'!A135</f>
        <v>Thurrock UA</v>
      </c>
      <c r="Y34" s="81">
        <f>VLOOKUP($X34,'Monthly Rates Actual'!$A$3:$BA$155,3,FALSE)</f>
        <v>4.177303318635414</v>
      </c>
      <c r="Z34" s="81">
        <f>VLOOKUP($X34,'Monthly Rates Actual'!$A$3:$BA$155,19,FALSE)</f>
        <v>6.908758707319858</v>
      </c>
      <c r="AA34" s="81">
        <f>VLOOKUP($X34,'Monthly Rates Actual'!$A$3:$BA$155,51,FALSE)</f>
        <v>1.9855083674995488</v>
      </c>
      <c r="AB34" s="81">
        <f>VLOOKUP(X34,'Monthly Rate Target'!$A$3:$AG$154,3,FALSE)</f>
        <v>2.6</v>
      </c>
      <c r="AC34" s="55" t="str">
        <f t="shared" si="3"/>
        <v>Improvement</v>
      </c>
      <c r="AD34" s="55" t="str">
        <f t="shared" si="4"/>
        <v>Improvement</v>
      </c>
      <c r="AE34" s="55" t="str">
        <f>IF(AA34&gt;=Sheet3!$S$41,"Yes","No")</f>
        <v>No</v>
      </c>
      <c r="AF34" s="55" t="str">
        <f t="shared" si="11"/>
        <v>Yes</v>
      </c>
      <c r="AG34" s="84" t="str">
        <f t="shared" si="12"/>
        <v>Yes</v>
      </c>
    </row>
    <row r="35" spans="2:33" ht="15">
      <c r="B35" s="96" t="str">
        <f>'Monthly Rates Actual'!A34</f>
        <v>Cumbria</v>
      </c>
      <c r="C35" s="81">
        <f>VLOOKUP($B35,'Monthly Rates Actual'!$A$3:$BA$155,3,FALSE)</f>
        <v>18.433179723502302</v>
      </c>
      <c r="D35" s="81">
        <f>VLOOKUP($B35,'Monthly Rates Actual'!$A$3:$BA$155,19,FALSE)</f>
        <v>23.29843854640302</v>
      </c>
      <c r="E35" s="81">
        <f>VLOOKUP($B35,'Monthly Rates Actual'!$A$3:$BA$155,51,FALSE)</f>
        <v>16.825449885787506</v>
      </c>
      <c r="F35" s="81">
        <f>VLOOKUP(B35,'Monthly Rate Target'!$A$3:$AG$154,3,FALSE)</f>
        <v>7.688484720312997</v>
      </c>
      <c r="G35" s="55" t="str">
        <f t="shared" si="6"/>
        <v>Improvement</v>
      </c>
      <c r="H35" s="55" t="str">
        <f t="shared" si="7"/>
        <v>Improvement</v>
      </c>
      <c r="I35" s="55" t="str">
        <f>IF(E35&gt;=Sheet3!$S$41,"Yes","No")</f>
        <v>Yes</v>
      </c>
      <c r="J35" s="55" t="str">
        <f t="shared" si="8"/>
        <v>No</v>
      </c>
      <c r="K35" s="84" t="str">
        <f t="shared" si="9"/>
        <v>No</v>
      </c>
      <c r="L35" s="113"/>
      <c r="M35" s="96" t="str">
        <f>'Monthly Rates Actual'!A85</f>
        <v>Newcastle Upon Tyne</v>
      </c>
      <c r="N35" s="81">
        <f>VLOOKUP($M35,'Monthly Rates Actual'!$A$3:$BA$155,3,FALSE)</f>
        <v>0.28296547821165813</v>
      </c>
      <c r="O35" s="81">
        <f>VLOOKUP($M35,'Monthly Rates Actual'!$A$3:$BA$155,19,FALSE)</f>
        <v>0.9249313760591956</v>
      </c>
      <c r="P35" s="81">
        <f>VLOOKUP($M35,'Monthly Rates Actual'!$A$3:$BA$155,51,FALSE)</f>
        <v>0.5120327700972862</v>
      </c>
      <c r="Q35" s="81">
        <f>VLOOKUP(M35,'Monthly Rate Target'!$A$3:$AG$154,3,FALSE)</f>
        <v>0.9249313760591956</v>
      </c>
      <c r="R35" s="55" t="str">
        <f t="shared" si="0"/>
        <v>Worsening</v>
      </c>
      <c r="S35" s="55" t="str">
        <f t="shared" si="1"/>
        <v>Improvement</v>
      </c>
      <c r="T35" s="55" t="str">
        <f>IF(P35&gt;=Sheet3!$S$41,"Yes","No")</f>
        <v>No</v>
      </c>
      <c r="U35" s="55" t="str">
        <f t="shared" si="10"/>
        <v>Yes</v>
      </c>
      <c r="V35" s="84" t="str">
        <f t="shared" si="2"/>
        <v>Yes</v>
      </c>
      <c r="W35" s="113"/>
      <c r="X35" s="96" t="str">
        <f>'Monthly Rates Actual'!A136</f>
        <v>Torbay UA</v>
      </c>
      <c r="Y35" s="81">
        <f>VLOOKUP($X35,'Monthly Rates Actual'!$A$3:$BA$155,3,FALSE)</f>
        <v>1.1297755314404638</v>
      </c>
      <c r="Z35" s="81">
        <f>VLOOKUP($X35,'Monthly Rates Actual'!$A$3:$BA$155,19,FALSE)</f>
        <v>3.0612244897959187</v>
      </c>
      <c r="AA35" s="81">
        <f>VLOOKUP($X35,'Monthly Rates Actual'!$A$3:$BA$155,51,FALSE)</f>
        <v>3.3595956592834844</v>
      </c>
      <c r="AB35" s="81">
        <f>VLOOKUP(X35,'Monthly Rate Target'!$A$3:$AG$154,3,FALSE)</f>
        <v>2.6</v>
      </c>
      <c r="AC35" s="55" t="str">
        <f t="shared" si="3"/>
        <v>Worsening</v>
      </c>
      <c r="AD35" s="55" t="str">
        <f t="shared" si="4"/>
        <v>Worsening</v>
      </c>
      <c r="AE35" s="55" t="str">
        <f>IF(AA35&gt;=Sheet3!$S$41,"Yes","No")</f>
        <v>No</v>
      </c>
      <c r="AF35" s="55" t="str">
        <f t="shared" si="11"/>
        <v>No</v>
      </c>
      <c r="AG35" s="84" t="str">
        <f t="shared" si="12"/>
        <v>No</v>
      </c>
    </row>
    <row r="36" spans="2:33" ht="15">
      <c r="B36" s="96" t="str">
        <f>'Monthly Rates Actual'!A35</f>
        <v>Darlington UA</v>
      </c>
      <c r="C36" s="81">
        <f>VLOOKUP($B36,'Monthly Rates Actual'!$A$3:$BA$155,3,FALSE)</f>
        <v>1.2810061721206474</v>
      </c>
      <c r="D36" s="81">
        <f>VLOOKUP($B36,'Monthly Rates Actual'!$A$3:$BA$155,19,FALSE)</f>
        <v>1.203369434416366</v>
      </c>
      <c r="E36" s="81">
        <f>VLOOKUP($B36,'Monthly Rates Actual'!$A$3:$BA$155,51,FALSE)</f>
        <v>0</v>
      </c>
      <c r="F36" s="81">
        <f>VLOOKUP(B36,'Monthly Rate Target'!$A$3:$AG$154,3,FALSE)</f>
        <v>1.203369434416366</v>
      </c>
      <c r="G36" s="55" t="str">
        <f t="shared" si="6"/>
        <v>Improvement</v>
      </c>
      <c r="H36" s="55" t="str">
        <f t="shared" si="7"/>
        <v>Improvement</v>
      </c>
      <c r="I36" s="55" t="str">
        <f>IF(E36&gt;=Sheet3!$S$41,"Yes","No")</f>
        <v>No</v>
      </c>
      <c r="J36" s="55" t="str">
        <f t="shared" si="8"/>
        <v>Yes</v>
      </c>
      <c r="K36" s="84" t="str">
        <f t="shared" si="9"/>
        <v>Yes</v>
      </c>
      <c r="L36" s="113"/>
      <c r="M36" s="96" t="str">
        <f>'Monthly Rates Actual'!A86</f>
        <v>Newham</v>
      </c>
      <c r="N36" s="81">
        <f>VLOOKUP($M36,'Monthly Rates Actual'!$A$3:$BA$155,3,FALSE)</f>
        <v>0.7950931394820536</v>
      </c>
      <c r="O36" s="81">
        <f>VLOOKUP($M36,'Monthly Rates Actual'!$A$3:$BA$155,19,FALSE)</f>
        <v>1.8164542812430138</v>
      </c>
      <c r="P36" s="81">
        <f>VLOOKUP($M36,'Monthly Rates Actual'!$A$3:$BA$155,51,FALSE)</f>
        <v>1.3882578625877127</v>
      </c>
      <c r="Q36" s="81">
        <f>VLOOKUP(M36,'Monthly Rate Target'!$A$3:$AG$154,3,FALSE)</f>
        <v>1.8164542812430138</v>
      </c>
      <c r="R36" s="55" t="str">
        <f t="shared" si="0"/>
        <v>Worsening</v>
      </c>
      <c r="S36" s="55" t="str">
        <f t="shared" si="1"/>
        <v>Improvement</v>
      </c>
      <c r="T36" s="55" t="str">
        <f>IF(P36&gt;=Sheet3!$S$41,"Yes","No")</f>
        <v>No</v>
      </c>
      <c r="U36" s="55" t="str">
        <f t="shared" si="10"/>
        <v>Yes</v>
      </c>
      <c r="V36" s="84" t="str">
        <f t="shared" si="2"/>
        <v>Yes</v>
      </c>
      <c r="W36" s="113"/>
      <c r="X36" s="96" t="str">
        <f>'Monthly Rates Actual'!A137</f>
        <v>Tower Hamlets</v>
      </c>
      <c r="Y36" s="81">
        <f>VLOOKUP($X36,'Monthly Rates Actual'!$A$3:$BA$155,3,FALSE)</f>
        <v>1.3028078222752997</v>
      </c>
      <c r="Z36" s="81">
        <f>VLOOKUP($X36,'Monthly Rates Actual'!$A$3:$BA$155,19,FALSE)</f>
        <v>1.156920488010097</v>
      </c>
      <c r="AA36" s="81">
        <f>VLOOKUP($X36,'Monthly Rates Actual'!$A$3:$BA$155,51,FALSE)</f>
        <v>1.194240503752358</v>
      </c>
      <c r="AB36" s="81">
        <f>VLOOKUP(X36,'Monthly Rate Target'!$A$3:$AG$154,3,FALSE)</f>
        <v>1.156920488010097</v>
      </c>
      <c r="AC36" s="55" t="str">
        <f t="shared" si="3"/>
        <v>Improvement</v>
      </c>
      <c r="AD36" s="55" t="str">
        <f t="shared" si="4"/>
        <v>Worsening</v>
      </c>
      <c r="AE36" s="55" t="str">
        <f>IF(AA36&gt;=Sheet3!$S$41,"Yes","No")</f>
        <v>No</v>
      </c>
      <c r="AF36" s="55" t="str">
        <f t="shared" si="11"/>
        <v>No</v>
      </c>
      <c r="AG36" s="84" t="str">
        <f t="shared" si="12"/>
        <v>Yes</v>
      </c>
    </row>
    <row r="37" spans="2:33" ht="15">
      <c r="B37" s="96" t="str">
        <f>'Monthly Rates Actual'!A36</f>
        <v>Derby UA</v>
      </c>
      <c r="C37" s="81">
        <f>VLOOKUP($B37,'Monthly Rates Actual'!$A$3:$BA$155,3,FALSE)</f>
        <v>1.6719118804091269</v>
      </c>
      <c r="D37" s="81">
        <f>VLOOKUP($B37,'Monthly Rates Actual'!$A$3:$BA$155,19,FALSE)</f>
        <v>0.8892276422764228</v>
      </c>
      <c r="E37" s="81">
        <f>VLOOKUP($B37,'Monthly Rates Actual'!$A$3:$BA$155,51,FALSE)</f>
        <v>0.3933910306845004</v>
      </c>
      <c r="F37" s="81">
        <f>VLOOKUP(B37,'Monthly Rate Target'!$A$3:$AG$154,3,FALSE)</f>
        <v>0.8892276422764228</v>
      </c>
      <c r="G37" s="55" t="str">
        <f t="shared" si="6"/>
        <v>Improvement</v>
      </c>
      <c r="H37" s="55" t="str">
        <f t="shared" si="7"/>
        <v>Improvement</v>
      </c>
      <c r="I37" s="55" t="str">
        <f>IF(E37&gt;=Sheet3!$S$41,"Yes","No")</f>
        <v>No</v>
      </c>
      <c r="J37" s="55" t="str">
        <f t="shared" si="8"/>
        <v>Yes</v>
      </c>
      <c r="K37" s="84" t="str">
        <f t="shared" si="9"/>
        <v>Yes</v>
      </c>
      <c r="L37" s="113"/>
      <c r="M37" s="94" t="str">
        <f>'Monthly Rates Actual'!A87</f>
        <v>Norfolk</v>
      </c>
      <c r="N37" s="81">
        <f>VLOOKUP($M37,'Monthly Rates Actual'!$A$3:$BA$155,3,FALSE)</f>
        <v>3.4594054815528095</v>
      </c>
      <c r="O37" s="81">
        <f>VLOOKUP($M37,'Monthly Rates Actual'!$A$3:$BA$155,19,FALSE)</f>
        <v>4.5161099265576885</v>
      </c>
      <c r="P37" s="81">
        <f>VLOOKUP($M37,'Monthly Rates Actual'!$A$3:$BA$155,51,FALSE)</f>
        <v>6.874230995559835</v>
      </c>
      <c r="Q37" s="81">
        <f>VLOOKUP(M37,'Monthly Rate Target'!$A$3:$AG$154,3,FALSE)</f>
        <v>2.6</v>
      </c>
      <c r="R37" s="55" t="str">
        <f aca="true" t="shared" si="13" ref="R37:R55">IF(P37&lt;N37,"Improvement","Worsening")</f>
        <v>Worsening</v>
      </c>
      <c r="S37" s="55" t="str">
        <f aca="true" t="shared" si="14" ref="S37:S55">IF($P37&lt;O37,"Improvement","Worsening")</f>
        <v>Worsening</v>
      </c>
      <c r="T37" s="55" t="str">
        <f>IF(P37&gt;=Sheet3!$S$41,"Yes","No")</f>
        <v>Yes</v>
      </c>
      <c r="U37" s="55" t="str">
        <f t="shared" si="10"/>
        <v>No</v>
      </c>
      <c r="V37" s="84" t="str">
        <f aca="true" t="shared" si="15" ref="V37:V55">IF(P37&lt;2.6,"Yes","No")</f>
        <v>No</v>
      </c>
      <c r="W37" s="113"/>
      <c r="X37" s="96" t="str">
        <f>'Monthly Rates Actual'!A138</f>
        <v>Trafford</v>
      </c>
      <c r="Y37" s="81">
        <f>VLOOKUP($X37,'Monthly Rates Actual'!$A$3:$BA$155,3,FALSE)</f>
        <v>12.529843646220403</v>
      </c>
      <c r="Z37" s="81">
        <f>VLOOKUP($X37,'Monthly Rates Actual'!$A$3:$BA$155,19,FALSE)</f>
        <v>22.815804117974402</v>
      </c>
      <c r="AA37" s="81">
        <f>VLOOKUP($X37,'Monthly Rates Actual'!$A$3:$BA$155,51,FALSE)</f>
        <v>20.15904643940618</v>
      </c>
      <c r="AB37" s="81">
        <f>VLOOKUP(X37,'Monthly Rate Target'!$A$3:$AG$154,3,FALSE)</f>
        <v>7.529215358931553</v>
      </c>
      <c r="AC37" s="55" t="str">
        <f aca="true" t="shared" si="16" ref="AC37:AC54">IF(AA37&lt;Y37,"Improvement","Worsening")</f>
        <v>Worsening</v>
      </c>
      <c r="AD37" s="55" t="str">
        <f aca="true" t="shared" si="17" ref="AD37:AD54">IF($AA37&lt;Z37,"Improvement","Worsening")</f>
        <v>Improvement</v>
      </c>
      <c r="AE37" s="55" t="str">
        <f>IF(AA37&gt;=Sheet3!$S$41,"Yes","No")</f>
        <v>Yes</v>
      </c>
      <c r="AF37" s="55" t="str">
        <f t="shared" si="11"/>
        <v>No</v>
      </c>
      <c r="AG37" s="84" t="str">
        <f t="shared" si="12"/>
        <v>No</v>
      </c>
    </row>
    <row r="38" spans="2:33" ht="15">
      <c r="B38" s="96" t="str">
        <f>'Monthly Rates Actual'!A37</f>
        <v>Derbyshire</v>
      </c>
      <c r="C38" s="81">
        <f>VLOOKUP($B38,'Monthly Rates Actual'!$A$3:$BA$155,3,FALSE)</f>
        <v>2.355124179274907</v>
      </c>
      <c r="D38" s="81">
        <f>VLOOKUP($B38,'Monthly Rates Actual'!$A$3:$BA$155,19,FALSE)</f>
        <v>2.7767744265847933</v>
      </c>
      <c r="E38" s="81">
        <f>VLOOKUP($B38,'Monthly Rates Actual'!$A$3:$BA$155,51,FALSE)</f>
        <v>1.6261571714041025</v>
      </c>
      <c r="F38" s="81">
        <f>VLOOKUP(B38,'Monthly Rate Target'!$A$3:$AG$154,3,FALSE)</f>
        <v>2.6</v>
      </c>
      <c r="G38" s="55" t="str">
        <f aca="true" t="shared" si="18" ref="G38:G55">IF(E38&lt;C38,"Improvement","Worsening")</f>
        <v>Improvement</v>
      </c>
      <c r="H38" s="55" t="str">
        <f t="shared" si="7"/>
        <v>Improvement</v>
      </c>
      <c r="I38" s="55" t="str">
        <f>IF(E38&gt;=Sheet3!$S$41,"Yes","No")</f>
        <v>No</v>
      </c>
      <c r="J38" s="55" t="str">
        <f t="shared" si="8"/>
        <v>Yes</v>
      </c>
      <c r="K38" s="84" t="str">
        <f t="shared" si="9"/>
        <v>Yes</v>
      </c>
      <c r="L38" s="113"/>
      <c r="M38" s="96" t="str">
        <f>'Monthly Rates Actual'!A88</f>
        <v>North East Lincolnshire UA</v>
      </c>
      <c r="N38" s="81">
        <f>VLOOKUP($M38,'Monthly Rates Actual'!$A$3:$BA$155,3,FALSE)</f>
        <v>2.6085384436581522</v>
      </c>
      <c r="O38" s="81">
        <f>VLOOKUP($M38,'Monthly Rates Actual'!$A$3:$BA$155,19,FALSE)</f>
        <v>0.7720462083952876</v>
      </c>
      <c r="P38" s="81">
        <f>VLOOKUP($M38,'Monthly Rates Actual'!$A$3:$BA$155,51,FALSE)</f>
        <v>0.20661690642836847</v>
      </c>
      <c r="Q38" s="81">
        <f>VLOOKUP(M38,'Monthly Rate Target'!$A$3:$AG$154,3,FALSE)</f>
        <v>0.7720462083952876</v>
      </c>
      <c r="R38" s="55" t="str">
        <f t="shared" si="13"/>
        <v>Improvement</v>
      </c>
      <c r="S38" s="55" t="str">
        <f t="shared" si="14"/>
        <v>Improvement</v>
      </c>
      <c r="T38" s="55" t="str">
        <f>IF(P38&gt;=Sheet3!$S$41,"Yes","No")</f>
        <v>No</v>
      </c>
      <c r="U38" s="55" t="str">
        <f t="shared" si="10"/>
        <v>Yes</v>
      </c>
      <c r="V38" s="84" t="str">
        <f t="shared" si="15"/>
        <v>Yes</v>
      </c>
      <c r="W38" s="113"/>
      <c r="X38" s="96" t="str">
        <f>'Monthly Rates Actual'!A139</f>
        <v>Wakefield</v>
      </c>
      <c r="Y38" s="81">
        <f>VLOOKUP($X38,'Monthly Rates Actual'!$A$3:$BA$155,3,FALSE)</f>
        <v>1.186670541509251</v>
      </c>
      <c r="Z38" s="81">
        <f>VLOOKUP($X38,'Monthly Rates Actual'!$A$3:$BA$155,19,FALSE)</f>
        <v>0.3083440583440583</v>
      </c>
      <c r="AA38" s="81">
        <f>VLOOKUP($X38,'Monthly Rates Actual'!$A$3:$BA$155,51,FALSE)</f>
        <v>0.37537537537537535</v>
      </c>
      <c r="AB38" s="81">
        <f>VLOOKUP(X38,'Monthly Rate Target'!$A$3:$AG$154,3,FALSE)</f>
        <v>0.3083440583440583</v>
      </c>
      <c r="AC38" s="55" t="str">
        <f t="shared" si="16"/>
        <v>Improvement</v>
      </c>
      <c r="AD38" s="55" t="str">
        <f t="shared" si="17"/>
        <v>Worsening</v>
      </c>
      <c r="AE38" s="55" t="str">
        <f>IF(AA38&gt;=Sheet3!$S$41,"Yes","No")</f>
        <v>No</v>
      </c>
      <c r="AF38" s="55" t="str">
        <f t="shared" si="11"/>
        <v>No</v>
      </c>
      <c r="AG38" s="84" t="str">
        <f t="shared" si="12"/>
        <v>Yes</v>
      </c>
    </row>
    <row r="39" spans="2:33" ht="15">
      <c r="B39" s="96" t="str">
        <f>'Monthly Rates Actual'!A38</f>
        <v>Devon</v>
      </c>
      <c r="C39" s="81">
        <f>VLOOKUP($B39,'Monthly Rates Actual'!$A$3:$BA$155,3,FALSE)</f>
        <v>5.728683467425084</v>
      </c>
      <c r="D39" s="81">
        <f>VLOOKUP($B39,'Monthly Rates Actual'!$A$3:$BA$155,19,FALSE)</f>
        <v>5.34900428818392</v>
      </c>
      <c r="E39" s="81">
        <f>VLOOKUP($B39,'Monthly Rates Actual'!$A$3:$BA$155,51,FALSE)</f>
        <v>3.046848463648208</v>
      </c>
      <c r="F39" s="81">
        <f>VLOOKUP(B39,'Monthly Rate Target'!$A$3:$AG$154,3,FALSE)</f>
        <v>2.6</v>
      </c>
      <c r="G39" s="55" t="str">
        <f t="shared" si="18"/>
        <v>Improvement</v>
      </c>
      <c r="H39" s="55" t="str">
        <f t="shared" si="7"/>
        <v>Improvement</v>
      </c>
      <c r="I39" s="55" t="str">
        <f>IF(E39&gt;=Sheet3!$S$41,"Yes","No")</f>
        <v>No</v>
      </c>
      <c r="J39" s="55" t="str">
        <f t="shared" si="8"/>
        <v>No</v>
      </c>
      <c r="K39" s="84" t="str">
        <f t="shared" si="9"/>
        <v>No</v>
      </c>
      <c r="L39" s="113"/>
      <c r="M39" s="96" t="str">
        <f>'Monthly Rates Actual'!A89</f>
        <v>North Lincolnshire UA</v>
      </c>
      <c r="N39" s="81">
        <f>VLOOKUP($M39,'Monthly Rates Actual'!$A$3:$BA$155,3,FALSE)</f>
        <v>0.5003097155381903</v>
      </c>
      <c r="O39" s="81">
        <f>VLOOKUP($M39,'Monthly Rates Actual'!$A$3:$BA$155,19,FALSE)</f>
        <v>2.3211648027009915</v>
      </c>
      <c r="P39" s="81">
        <f>VLOOKUP($M39,'Monthly Rates Actual'!$A$3:$BA$155,51,FALSE)</f>
        <v>0.4526611712012198</v>
      </c>
      <c r="Q39" s="81">
        <f>VLOOKUP(M39,'Monthly Rate Target'!$A$3:$AG$154,3,FALSE)</f>
        <v>2.3211648027009915</v>
      </c>
      <c r="R39" s="55" t="str">
        <f t="shared" si="13"/>
        <v>Improvement</v>
      </c>
      <c r="S39" s="55" t="str">
        <f t="shared" si="14"/>
        <v>Improvement</v>
      </c>
      <c r="T39" s="55" t="str">
        <f>IF(P39&gt;=Sheet3!$S$41,"Yes","No")</f>
        <v>No</v>
      </c>
      <c r="U39" s="55" t="str">
        <f t="shared" si="10"/>
        <v>Yes</v>
      </c>
      <c r="V39" s="84" t="str">
        <f t="shared" si="15"/>
        <v>Yes</v>
      </c>
      <c r="W39" s="113"/>
      <c r="X39" s="96" t="str">
        <f>'Monthly Rates Actual'!A140</f>
        <v>Walsall</v>
      </c>
      <c r="Y39" s="81">
        <f>VLOOKUP($X39,'Monthly Rates Actual'!$A$3:$BA$155,3,FALSE)</f>
        <v>7.890025187388098</v>
      </c>
      <c r="Z39" s="81">
        <f>VLOOKUP($X39,'Monthly Rates Actual'!$A$3:$BA$155,19,FALSE)</f>
        <v>5.358822738879183</v>
      </c>
      <c r="AA39" s="81">
        <f>VLOOKUP($X39,'Monthly Rates Actual'!$A$3:$BA$155,51,FALSE)</f>
        <v>5.371286377568052</v>
      </c>
      <c r="AB39" s="81">
        <f>VLOOKUP(X39,'Monthly Rate Target'!$A$3:$AG$154,3,FALSE)</f>
        <v>2.6</v>
      </c>
      <c r="AC39" s="55" t="str">
        <f t="shared" si="16"/>
        <v>Improvement</v>
      </c>
      <c r="AD39" s="55" t="str">
        <f t="shared" si="17"/>
        <v>Worsening</v>
      </c>
      <c r="AE39" s="55" t="str">
        <f>IF(AA39&gt;=Sheet3!$S$41,"Yes","No")</f>
        <v>Yes</v>
      </c>
      <c r="AF39" s="55" t="str">
        <f t="shared" si="11"/>
        <v>No</v>
      </c>
      <c r="AG39" s="84" t="str">
        <f t="shared" si="12"/>
        <v>No</v>
      </c>
    </row>
    <row r="40" spans="2:33" ht="15">
      <c r="B40" s="96" t="str">
        <f>'Monthly Rates Actual'!A39</f>
        <v>Doncaster</v>
      </c>
      <c r="C40" s="81">
        <f>VLOOKUP($B40,'Monthly Rates Actual'!$A$3:$BA$155,3,FALSE)</f>
        <v>5.784758767525007</v>
      </c>
      <c r="D40" s="81">
        <f>VLOOKUP($B40,'Monthly Rates Actual'!$A$3:$BA$155,19,FALSE)</f>
        <v>4.210401470675444</v>
      </c>
      <c r="E40" s="81">
        <f>VLOOKUP($B40,'Monthly Rates Actual'!$A$3:$BA$155,51,FALSE)</f>
        <v>4.365350366234149</v>
      </c>
      <c r="F40" s="81">
        <f>VLOOKUP(B40,'Monthly Rate Target'!$A$3:$AG$154,3,FALSE)</f>
        <v>2.6</v>
      </c>
      <c r="G40" s="55" t="str">
        <f t="shared" si="18"/>
        <v>Improvement</v>
      </c>
      <c r="H40" s="55" t="str">
        <f t="shared" si="7"/>
        <v>Worsening</v>
      </c>
      <c r="I40" s="55" t="str">
        <f>IF(E40&gt;=Sheet3!$S$41,"Yes","No")</f>
        <v>No</v>
      </c>
      <c r="J40" s="55" t="str">
        <f t="shared" si="8"/>
        <v>No</v>
      </c>
      <c r="K40" s="84" t="str">
        <f t="shared" si="9"/>
        <v>No</v>
      </c>
      <c r="L40" s="113"/>
      <c r="M40" s="96" t="str">
        <f>'Monthly Rates Actual'!A90</f>
        <v>North Somerset UA</v>
      </c>
      <c r="N40" s="81">
        <f>VLOOKUP($M40,'Monthly Rates Actual'!$A$3:$BA$155,3,FALSE)</f>
        <v>9.279455095090498</v>
      </c>
      <c r="O40" s="81">
        <f>VLOOKUP($M40,'Monthly Rates Actual'!$A$3:$BA$155,19,FALSE)</f>
        <v>8.303677342823251</v>
      </c>
      <c r="P40" s="81">
        <f>VLOOKUP($M40,'Monthly Rates Actual'!$A$3:$BA$155,51,FALSE)</f>
        <v>1.664562047985306</v>
      </c>
      <c r="Q40" s="81">
        <f>VLOOKUP(M40,'Monthly Rate Target'!$A$3:$AG$154,3,FALSE)</f>
        <v>2.740213523131673</v>
      </c>
      <c r="R40" s="55" t="str">
        <f t="shared" si="13"/>
        <v>Improvement</v>
      </c>
      <c r="S40" s="55" t="str">
        <f t="shared" si="14"/>
        <v>Improvement</v>
      </c>
      <c r="T40" s="55" t="str">
        <f>IF(P40&gt;=Sheet3!$S$41,"Yes","No")</f>
        <v>No</v>
      </c>
      <c r="U40" s="55" t="str">
        <f t="shared" si="10"/>
        <v>Yes</v>
      </c>
      <c r="V40" s="84" t="str">
        <f t="shared" si="15"/>
        <v>Yes</v>
      </c>
      <c r="W40" s="113"/>
      <c r="X40" s="96" t="str">
        <f>'Monthly Rates Actual'!A141</f>
        <v>Waltham Forest</v>
      </c>
      <c r="Y40" s="81">
        <f>VLOOKUP($X40,'Monthly Rates Actual'!$A$3:$BA$155,3,FALSE)</f>
        <v>3.1088401871460234</v>
      </c>
      <c r="Z40" s="81">
        <f>VLOOKUP($X40,'Monthly Rates Actual'!$A$3:$BA$155,19,FALSE)</f>
        <v>2.777399127589967</v>
      </c>
      <c r="AA40" s="81">
        <f>VLOOKUP($X40,'Monthly Rates Actual'!$A$3:$BA$155,51,FALSE)</f>
        <v>1.539029795616843</v>
      </c>
      <c r="AB40" s="81">
        <f>VLOOKUP(X40,'Monthly Rate Target'!$A$3:$AG$154,3,FALSE)</f>
        <v>2.6</v>
      </c>
      <c r="AC40" s="55" t="str">
        <f t="shared" si="16"/>
        <v>Improvement</v>
      </c>
      <c r="AD40" s="55" t="str">
        <f t="shared" si="17"/>
        <v>Improvement</v>
      </c>
      <c r="AE40" s="55" t="str">
        <f>IF(AA40&gt;=Sheet3!$S$41,"Yes","No")</f>
        <v>No</v>
      </c>
      <c r="AF40" s="55" t="str">
        <f t="shared" si="11"/>
        <v>Yes</v>
      </c>
      <c r="AG40" s="84" t="str">
        <f t="shared" si="12"/>
        <v>Yes</v>
      </c>
    </row>
    <row r="41" spans="2:33" ht="15">
      <c r="B41" s="94" t="str">
        <f>'Monthly Rates Actual'!A40</f>
        <v>Dorset</v>
      </c>
      <c r="C41" s="81">
        <f>VLOOKUP($B41,'Monthly Rates Actual'!$A$3:$BA$155,3,FALSE)</f>
        <v>5.572356630824372</v>
      </c>
      <c r="D41" s="81">
        <f>VLOOKUP($B41,'Monthly Rates Actual'!$A$3:$BA$155,19,FALSE)</f>
        <v>5.497685185185185</v>
      </c>
      <c r="E41" s="81">
        <f>VLOOKUP($B41,'Monthly Rates Actual'!$A$3:$BA$155,51,FALSE)</f>
        <v>6.0670549581839905</v>
      </c>
      <c r="F41" s="81">
        <f>VLOOKUP(B41,'Monthly Rate Target'!$A$3:$AG$154,3,FALSE)</f>
        <v>2.6</v>
      </c>
      <c r="G41" s="55" t="str">
        <f t="shared" si="18"/>
        <v>Worsening</v>
      </c>
      <c r="H41" s="55" t="str">
        <f t="shared" si="7"/>
        <v>Worsening</v>
      </c>
      <c r="I41" s="55" t="str">
        <f>IF(E41&gt;=Sheet3!$S$41,"Yes","No")</f>
        <v>Yes</v>
      </c>
      <c r="J41" s="55" t="str">
        <f t="shared" si="8"/>
        <v>No</v>
      </c>
      <c r="K41" s="84" t="str">
        <f t="shared" si="9"/>
        <v>No</v>
      </c>
      <c r="L41" s="113"/>
      <c r="M41" s="96" t="str">
        <f>'Monthly Rates Actual'!A91</f>
        <v>North Tyneside</v>
      </c>
      <c r="N41" s="81">
        <f>VLOOKUP($M41,'Monthly Rates Actual'!$A$3:$BA$155,3,FALSE)</f>
        <v>0.19826714515137697</v>
      </c>
      <c r="O41" s="81">
        <f>VLOOKUP($M41,'Monthly Rates Actual'!$A$3:$BA$155,19,FALSE)</f>
        <v>0.15365703749231716</v>
      </c>
      <c r="P41" s="81">
        <f>VLOOKUP($M41,'Monthly Rates Actual'!$A$3:$BA$155,51,FALSE)</f>
        <v>1.3482165870293632</v>
      </c>
      <c r="Q41" s="81">
        <f>VLOOKUP(M41,'Monthly Rate Target'!$A$3:$AG$154,3,FALSE)</f>
        <v>0.15365703749231716</v>
      </c>
      <c r="R41" s="55" t="str">
        <f t="shared" si="13"/>
        <v>Worsening</v>
      </c>
      <c r="S41" s="55" t="str">
        <f t="shared" si="14"/>
        <v>Worsening</v>
      </c>
      <c r="T41" s="55" t="str">
        <f>IF(P41&gt;=Sheet3!$S$41,"Yes","No")</f>
        <v>No</v>
      </c>
      <c r="U41" s="55" t="str">
        <f t="shared" si="10"/>
        <v>No</v>
      </c>
      <c r="V41" s="84" t="str">
        <f t="shared" si="15"/>
        <v>Yes</v>
      </c>
      <c r="W41" s="113"/>
      <c r="X41" s="96" t="str">
        <f>'Monthly Rates Actual'!A142</f>
        <v>Wandsworth</v>
      </c>
      <c r="Y41" s="81">
        <f>VLOOKUP($X41,'Monthly Rates Actual'!$A$3:$BA$155,3,FALSE)</f>
        <v>1.498013228218507</v>
      </c>
      <c r="Z41" s="81">
        <f>VLOOKUP($X41,'Monthly Rates Actual'!$A$3:$BA$155,19,FALSE)</f>
        <v>1.3352448417383482</v>
      </c>
      <c r="AA41" s="81">
        <f>VLOOKUP($X41,'Monthly Rates Actual'!$A$3:$BA$155,51,FALSE)</f>
        <v>1.5360983102918588</v>
      </c>
      <c r="AB41" s="81">
        <f>VLOOKUP(X41,'Monthly Rate Target'!$A$3:$AG$154,3,FALSE)</f>
        <v>1.3352448417383482</v>
      </c>
      <c r="AC41" s="55" t="str">
        <f t="shared" si="16"/>
        <v>Worsening</v>
      </c>
      <c r="AD41" s="55" t="str">
        <f t="shared" si="17"/>
        <v>Worsening</v>
      </c>
      <c r="AE41" s="55" t="str">
        <f>IF(AA41&gt;=Sheet3!$S$41,"Yes","No")</f>
        <v>No</v>
      </c>
      <c r="AF41" s="55" t="str">
        <f t="shared" si="11"/>
        <v>No</v>
      </c>
      <c r="AG41" s="84" t="str">
        <f t="shared" si="12"/>
        <v>Yes</v>
      </c>
    </row>
    <row r="42" spans="2:33" ht="15">
      <c r="B42" s="96" t="str">
        <f>'Monthly Rates Actual'!A41</f>
        <v>Dudley</v>
      </c>
      <c r="C42" s="81">
        <f>VLOOKUP($B42,'Monthly Rates Actual'!$A$3:$BA$155,3,FALSE)</f>
        <v>5.999094964121792</v>
      </c>
      <c r="D42" s="81">
        <f>VLOOKUP($B42,'Monthly Rates Actual'!$A$3:$BA$155,19,FALSE)</f>
        <v>12.567993129115374</v>
      </c>
      <c r="E42" s="81">
        <f>VLOOKUP($B42,'Monthly Rates Actual'!$A$3:$BA$155,51,FALSE)</f>
        <v>7.149783437843429</v>
      </c>
      <c r="F42" s="81">
        <f>VLOOKUP(B42,'Monthly Rate Target'!$A$3:$AG$154,3,FALSE)</f>
        <v>4.147437732608074</v>
      </c>
      <c r="G42" s="55" t="str">
        <f t="shared" si="18"/>
        <v>Worsening</v>
      </c>
      <c r="H42" s="55" t="str">
        <f t="shared" si="7"/>
        <v>Improvement</v>
      </c>
      <c r="I42" s="55" t="str">
        <f>IF(E42&gt;=Sheet3!$S$41,"Yes","No")</f>
        <v>Yes</v>
      </c>
      <c r="J42" s="55" t="str">
        <f t="shared" si="8"/>
        <v>No</v>
      </c>
      <c r="K42" s="84" t="str">
        <f t="shared" si="9"/>
        <v>No</v>
      </c>
      <c r="L42" s="113"/>
      <c r="M42" s="96" t="str">
        <f>'Monthly Rates Actual'!A92</f>
        <v>North Yorkshire</v>
      </c>
      <c r="N42" s="81">
        <f>VLOOKUP($M42,'Monthly Rates Actual'!$A$3:$BA$155,3,FALSE)</f>
        <v>8.990711582735715</v>
      </c>
      <c r="O42" s="81">
        <f>VLOOKUP($M42,'Monthly Rates Actual'!$A$3:$BA$155,19,FALSE)</f>
        <v>7.881167233095042</v>
      </c>
      <c r="P42" s="81">
        <f>VLOOKUP($M42,'Monthly Rates Actual'!$A$3:$BA$155,51,FALSE)</f>
        <v>4.372965677842759</v>
      </c>
      <c r="Q42" s="81">
        <f>VLOOKUP(M42,'Monthly Rate Target'!$A$3:$AG$154,3,FALSE)</f>
        <v>2.6007851869213643</v>
      </c>
      <c r="R42" s="55" t="str">
        <f t="shared" si="13"/>
        <v>Improvement</v>
      </c>
      <c r="S42" s="55" t="str">
        <f t="shared" si="14"/>
        <v>Improvement</v>
      </c>
      <c r="T42" s="55" t="str">
        <f>IF(P42&gt;=Sheet3!$S$41,"Yes","No")</f>
        <v>No</v>
      </c>
      <c r="U42" s="55" t="str">
        <f t="shared" si="10"/>
        <v>No</v>
      </c>
      <c r="V42" s="84" t="str">
        <f t="shared" si="15"/>
        <v>No</v>
      </c>
      <c r="W42" s="113"/>
      <c r="X42" s="96" t="str">
        <f>'Monthly Rates Actual'!A143</f>
        <v>Warrington UA</v>
      </c>
      <c r="Y42" s="81">
        <f>VLOOKUP($X42,'Monthly Rates Actual'!$A$3:$BA$155,3,FALSE)</f>
        <v>1.0615085215545204</v>
      </c>
      <c r="Z42" s="81">
        <f>VLOOKUP($X42,'Monthly Rates Actual'!$A$3:$BA$155,19,FALSE)</f>
        <v>3.286323670235919</v>
      </c>
      <c r="AA42" s="81">
        <f>VLOOKUP($X42,'Monthly Rates Actual'!$A$3:$BA$155,51,FALSE)</f>
        <v>7.725423129091231</v>
      </c>
      <c r="AB42" s="81">
        <f>VLOOKUP(X42,'Monthly Rate Target'!$A$3:$AG$154,3,FALSE)</f>
        <v>2.6</v>
      </c>
      <c r="AC42" s="55" t="str">
        <f t="shared" si="16"/>
        <v>Worsening</v>
      </c>
      <c r="AD42" s="55" t="str">
        <f t="shared" si="17"/>
        <v>Worsening</v>
      </c>
      <c r="AE42" s="55" t="str">
        <f>IF(AA42&gt;=Sheet3!$S$41,"Yes","No")</f>
        <v>Yes</v>
      </c>
      <c r="AF42" s="55" t="str">
        <f t="shared" si="11"/>
        <v>No</v>
      </c>
      <c r="AG42" s="84" t="str">
        <f t="shared" si="12"/>
        <v>No</v>
      </c>
    </row>
    <row r="43" spans="2:33" ht="15">
      <c r="B43" s="96" t="str">
        <f>'Monthly Rates Actual'!A42</f>
        <v>Durham</v>
      </c>
      <c r="C43" s="81">
        <f>VLOOKUP($B43,'Monthly Rates Actual'!$A$3:$BA$155,3,FALSE)</f>
        <v>0.718714876633356</v>
      </c>
      <c r="D43" s="81">
        <f>VLOOKUP($B43,'Monthly Rates Actual'!$A$3:$BA$155,19,FALSE)</f>
        <v>0.5163715166085395</v>
      </c>
      <c r="E43" s="81">
        <f>VLOOKUP($B43,'Monthly Rates Actual'!$A$3:$BA$155,51,FALSE)</f>
        <v>0.7492984884049881</v>
      </c>
      <c r="F43" s="81">
        <f>VLOOKUP(B43,'Monthly Rate Target'!$A$3:$AG$154,3,FALSE)</f>
        <v>0.5163715166085395</v>
      </c>
      <c r="G43" s="55" t="str">
        <f t="shared" si="18"/>
        <v>Worsening</v>
      </c>
      <c r="H43" s="55" t="str">
        <f aca="true" t="shared" si="19" ref="H43:H55">IF($E43&lt;D43,"Improvement","Worsening")</f>
        <v>Worsening</v>
      </c>
      <c r="I43" s="55" t="str">
        <f>IF(E43&gt;=Sheet3!$S$41,"Yes","No")</f>
        <v>No</v>
      </c>
      <c r="J43" s="55" t="str">
        <f t="shared" si="8"/>
        <v>No</v>
      </c>
      <c r="K43" s="84" t="str">
        <f t="shared" si="9"/>
        <v>Yes</v>
      </c>
      <c r="L43" s="113"/>
      <c r="M43" s="94" t="str">
        <f>'Monthly Rates Actual'!A93</f>
        <v>Northamptonshire</v>
      </c>
      <c r="N43" s="81">
        <f>VLOOKUP($M43,'Monthly Rates Actual'!$A$3:$BA$155,3,FALSE)</f>
        <v>9.593919874580372</v>
      </c>
      <c r="O43" s="81">
        <f>VLOOKUP($M43,'Monthly Rates Actual'!$A$3:$BA$155,19,FALSE)</f>
        <v>8.949010137599677</v>
      </c>
      <c r="P43" s="81">
        <f>VLOOKUP($M43,'Monthly Rates Actual'!$A$3:$BA$155,51,FALSE)</f>
        <v>11.996660020789665</v>
      </c>
      <c r="Q43" s="81">
        <f>VLOOKUP(M43,'Monthly Rate Target'!$A$3:$AG$154,3,FALSE)</f>
        <v>2.9531733454078934</v>
      </c>
      <c r="R43" s="55" t="str">
        <f t="shared" si="13"/>
        <v>Worsening</v>
      </c>
      <c r="S43" s="55" t="str">
        <f t="shared" si="14"/>
        <v>Worsening</v>
      </c>
      <c r="T43" s="55" t="str">
        <f>IF(P43&gt;=Sheet3!$S$41,"Yes","No")</f>
        <v>Yes</v>
      </c>
      <c r="U43" s="55" t="str">
        <f t="shared" si="10"/>
        <v>No</v>
      </c>
      <c r="V43" s="84" t="str">
        <f t="shared" si="15"/>
        <v>No</v>
      </c>
      <c r="W43" s="113"/>
      <c r="X43" s="96" t="str">
        <f>'Monthly Rates Actual'!A144</f>
        <v>Warwickshire</v>
      </c>
      <c r="Y43" s="81">
        <f>VLOOKUP($X43,'Monthly Rates Actual'!$A$3:$BA$155,3,FALSE)</f>
        <v>7.810000290875244</v>
      </c>
      <c r="Z43" s="81">
        <f>VLOOKUP($X43,'Monthly Rates Actual'!$A$3:$BA$155,19,FALSE)</f>
        <v>12.374404225170682</v>
      </c>
      <c r="AA43" s="81">
        <f>VLOOKUP($X43,'Monthly Rates Actual'!$A$3:$BA$155,51,FALSE)</f>
        <v>6.4574304080979665</v>
      </c>
      <c r="AB43" s="81">
        <f>VLOOKUP(X43,'Monthly Rate Target'!$A$3:$AG$154,3,FALSE)</f>
        <v>4.083553394306326</v>
      </c>
      <c r="AC43" s="55" t="str">
        <f t="shared" si="16"/>
        <v>Improvement</v>
      </c>
      <c r="AD43" s="55" t="str">
        <f t="shared" si="17"/>
        <v>Improvement</v>
      </c>
      <c r="AE43" s="55" t="str">
        <f>IF(AA43&gt;=Sheet3!$S$41,"Yes","No")</f>
        <v>Yes</v>
      </c>
      <c r="AF43" s="55" t="str">
        <f t="shared" si="11"/>
        <v>No</v>
      </c>
      <c r="AG43" s="84" t="str">
        <f t="shared" si="12"/>
        <v>No</v>
      </c>
    </row>
    <row r="44" spans="2:33" ht="15">
      <c r="B44" s="96" t="str">
        <f>'Monthly Rates Actual'!A43</f>
        <v>Ealing</v>
      </c>
      <c r="C44" s="81">
        <f>VLOOKUP($B44,'Monthly Rates Actual'!$A$3:$BA$155,3,FALSE)</f>
        <v>6.086194338481291</v>
      </c>
      <c r="D44" s="81">
        <f>VLOOKUP($B44,'Monthly Rates Actual'!$A$3:$BA$155,19,FALSE)</f>
        <v>13.749931660379422</v>
      </c>
      <c r="E44" s="81">
        <f>VLOOKUP($B44,'Monthly Rates Actual'!$A$3:$BA$155,51,FALSE)</f>
        <v>8.78979790871943</v>
      </c>
      <c r="F44" s="81">
        <f>VLOOKUP(B44,'Monthly Rate Target'!$A$3:$AG$154,3,FALSE)</f>
        <v>4.53747744792521</v>
      </c>
      <c r="G44" s="55" t="str">
        <f t="shared" si="18"/>
        <v>Worsening</v>
      </c>
      <c r="H44" s="55" t="str">
        <f t="shared" si="19"/>
        <v>Improvement</v>
      </c>
      <c r="I44" s="55" t="str">
        <f>IF(E44&gt;=Sheet3!$S$41,"Yes","No")</f>
        <v>Yes</v>
      </c>
      <c r="J44" s="55" t="str">
        <f t="shared" si="8"/>
        <v>No</v>
      </c>
      <c r="K44" s="84" t="str">
        <f t="shared" si="9"/>
        <v>No</v>
      </c>
      <c r="L44" s="113"/>
      <c r="M44" s="96" t="str">
        <f>'Monthly Rates Actual'!A94</f>
        <v>Northumberland</v>
      </c>
      <c r="N44" s="81">
        <f>VLOOKUP($M44,'Monthly Rates Actual'!$A$3:$BA$155,3,FALSE)</f>
        <v>1.0166938621814987</v>
      </c>
      <c r="O44" s="81">
        <f>VLOOKUP($M44,'Monthly Rates Actual'!$A$3:$BA$155,19,FALSE)</f>
        <v>1.0283490828237911</v>
      </c>
      <c r="P44" s="81">
        <f>VLOOKUP($M44,'Monthly Rates Actual'!$A$3:$BA$155,51,FALSE)</f>
        <v>0.251035521526296</v>
      </c>
      <c r="Q44" s="81">
        <f>VLOOKUP(M44,'Monthly Rate Target'!$A$3:$AG$154,3,FALSE)</f>
        <v>1.0283490828237911</v>
      </c>
      <c r="R44" s="55" t="str">
        <f t="shared" si="13"/>
        <v>Improvement</v>
      </c>
      <c r="S44" s="55" t="str">
        <f t="shared" si="14"/>
        <v>Improvement</v>
      </c>
      <c r="T44" s="55" t="str">
        <f>IF(P44&gt;=Sheet3!$S$41,"Yes","No")</f>
        <v>No</v>
      </c>
      <c r="U44" s="55" t="str">
        <f t="shared" si="10"/>
        <v>Yes</v>
      </c>
      <c r="V44" s="84" t="str">
        <f t="shared" si="15"/>
        <v>Yes</v>
      </c>
      <c r="W44" s="113"/>
      <c r="X44" s="96" t="str">
        <f>'Monthly Rates Actual'!A145</f>
        <v>West Berkshire UA</v>
      </c>
      <c r="Y44" s="81">
        <f>VLOOKUP($X44,'Monthly Rates Actual'!$A$3:$BA$155,3,FALSE)</f>
        <v>9.73878705408362</v>
      </c>
      <c r="Z44" s="81">
        <f>VLOOKUP($X44,'Monthly Rates Actual'!$A$3:$BA$155,19,FALSE)</f>
        <v>10.664067115680018</v>
      </c>
      <c r="AA44" s="81">
        <f>VLOOKUP($X44,'Monthly Rates Actual'!$A$3:$BA$155,51,FALSE)</f>
        <v>4.856052722858133</v>
      </c>
      <c r="AB44" s="81">
        <f>VLOOKUP(X44,'Monthly Rate Target'!$A$3:$AG$154,3,FALSE)</f>
        <v>3.519142148174406</v>
      </c>
      <c r="AC44" s="55" t="str">
        <f t="shared" si="16"/>
        <v>Improvement</v>
      </c>
      <c r="AD44" s="55" t="str">
        <f t="shared" si="17"/>
        <v>Improvement</v>
      </c>
      <c r="AE44" s="55" t="str">
        <f>IF(AA44&gt;=Sheet3!$S$41,"Yes","No")</f>
        <v>No</v>
      </c>
      <c r="AF44" s="55" t="str">
        <f t="shared" si="11"/>
        <v>No</v>
      </c>
      <c r="AG44" s="84" t="str">
        <f t="shared" si="12"/>
        <v>No</v>
      </c>
    </row>
    <row r="45" spans="2:33" ht="15">
      <c r="B45" s="96" t="str">
        <f>'Monthly Rates Actual'!A44</f>
        <v>East Riding Of Yorkshire UA</v>
      </c>
      <c r="C45" s="81">
        <f>VLOOKUP($B45,'Monthly Rates Actual'!$A$3:$BA$155,3,FALSE)</f>
        <v>3.520341707835107</v>
      </c>
      <c r="D45" s="81">
        <f>VLOOKUP($B45,'Monthly Rates Actual'!$A$3:$BA$155,19,FALSE)</f>
        <v>4.703008886348282</v>
      </c>
      <c r="E45" s="81">
        <f>VLOOKUP($B45,'Monthly Rates Actual'!$A$3:$BA$155,51,FALSE)</f>
        <v>3.989720602213121</v>
      </c>
      <c r="F45" s="81">
        <f>VLOOKUP(B45,'Monthly Rate Target'!$A$3:$AG$154,3,FALSE)</f>
        <v>2.6</v>
      </c>
      <c r="G45" s="55" t="str">
        <f t="shared" si="18"/>
        <v>Worsening</v>
      </c>
      <c r="H45" s="55" t="str">
        <f t="shared" si="19"/>
        <v>Improvement</v>
      </c>
      <c r="I45" s="55" t="str">
        <f>IF(E45&gt;=Sheet3!$S$41,"Yes","No")</f>
        <v>No</v>
      </c>
      <c r="J45" s="55" t="str">
        <f t="shared" si="8"/>
        <v>No</v>
      </c>
      <c r="K45" s="84" t="str">
        <f t="shared" si="9"/>
        <v>No</v>
      </c>
      <c r="L45" s="113"/>
      <c r="M45" s="96" t="str">
        <f>'Monthly Rates Actual'!A95</f>
        <v>Nottingham UA</v>
      </c>
      <c r="N45" s="81">
        <f>VLOOKUP($M45,'Monthly Rates Actual'!$A$3:$BA$155,3,FALSE)</f>
        <v>1.3367981809549987</v>
      </c>
      <c r="O45" s="81">
        <f>VLOOKUP($M45,'Monthly Rates Actual'!$A$3:$BA$155,19,FALSE)</f>
        <v>0.6916011950868652</v>
      </c>
      <c r="P45" s="81">
        <f>VLOOKUP($M45,'Monthly Rates Actual'!$A$3:$BA$155,51,FALSE)</f>
        <v>4.722520676644762</v>
      </c>
      <c r="Q45" s="81">
        <f>VLOOKUP(M45,'Monthly Rate Target'!$A$3:$AG$154,3,FALSE)</f>
        <v>0.6916011950868652</v>
      </c>
      <c r="R45" s="55" t="str">
        <f t="shared" si="13"/>
        <v>Worsening</v>
      </c>
      <c r="S45" s="55" t="str">
        <f t="shared" si="14"/>
        <v>Worsening</v>
      </c>
      <c r="T45" s="55" t="str">
        <f>IF(P45&gt;=Sheet3!$S$41,"Yes","No")</f>
        <v>No</v>
      </c>
      <c r="U45" s="55" t="str">
        <f t="shared" si="10"/>
        <v>No</v>
      </c>
      <c r="V45" s="84" t="str">
        <f t="shared" si="15"/>
        <v>No</v>
      </c>
      <c r="W45" s="113"/>
      <c r="X45" s="96" t="str">
        <f>'Monthly Rates Actual'!A146</f>
        <v>West Sussex</v>
      </c>
      <c r="Y45" s="81">
        <f>VLOOKUP($X45,'Monthly Rates Actual'!$A$3:$BA$155,3,FALSE)</f>
        <v>4.022657450076805</v>
      </c>
      <c r="Z45" s="81">
        <f>VLOOKUP($X45,'Monthly Rates Actual'!$A$3:$BA$155,19,FALSE)</f>
        <v>4.310161564625851</v>
      </c>
      <c r="AA45" s="81">
        <f>VLOOKUP($X45,'Monthly Rates Actual'!$A$3:$BA$155,51,FALSE)</f>
        <v>3.825844854070661</v>
      </c>
      <c r="AB45" s="81">
        <f>VLOOKUP(X45,'Monthly Rate Target'!$A$3:$AG$154,3,FALSE)</f>
        <v>2.6</v>
      </c>
      <c r="AC45" s="55" t="str">
        <f t="shared" si="16"/>
        <v>Improvement</v>
      </c>
      <c r="AD45" s="55" t="str">
        <f t="shared" si="17"/>
        <v>Improvement</v>
      </c>
      <c r="AE45" s="55" t="str">
        <f>IF(AA45&gt;=Sheet3!$S$41,"Yes","No")</f>
        <v>No</v>
      </c>
      <c r="AF45" s="55" t="str">
        <f t="shared" si="11"/>
        <v>No</v>
      </c>
      <c r="AG45" s="84" t="str">
        <f t="shared" si="12"/>
        <v>No</v>
      </c>
    </row>
    <row r="46" spans="2:33" ht="15">
      <c r="B46" s="96" t="str">
        <f>'Monthly Rates Actual'!A45</f>
        <v>East Sussex</v>
      </c>
      <c r="C46" s="81">
        <f>VLOOKUP($B46,'Monthly Rates Actual'!$A$3:$BA$155,3,FALSE)</f>
        <v>10.09570111468804</v>
      </c>
      <c r="D46" s="81">
        <f>VLOOKUP($B46,'Monthly Rates Actual'!$A$3:$BA$155,19,FALSE)</f>
        <v>8.647722497009667</v>
      </c>
      <c r="E46" s="81">
        <f>VLOOKUP($B46,'Monthly Rates Actual'!$A$3:$BA$155,51,FALSE)</f>
        <v>5.255896458839762</v>
      </c>
      <c r="F46" s="81">
        <f>VLOOKUP(B46,'Monthly Rate Target'!$A$3:$AG$154,3,FALSE)</f>
        <v>2.8537484240131903</v>
      </c>
      <c r="G46" s="55" t="str">
        <f t="shared" si="18"/>
        <v>Improvement</v>
      </c>
      <c r="H46" s="55" t="str">
        <f t="shared" si="19"/>
        <v>Improvement</v>
      </c>
      <c r="I46" s="55" t="str">
        <f>IF(E46&gt;=Sheet3!$S$41,"Yes","No")</f>
        <v>Yes</v>
      </c>
      <c r="J46" s="55" t="str">
        <f t="shared" si="8"/>
        <v>No</v>
      </c>
      <c r="K46" s="84" t="str">
        <f t="shared" si="9"/>
        <v>No</v>
      </c>
      <c r="L46" s="113"/>
      <c r="M46" s="96" t="str">
        <f>'Monthly Rates Actual'!A96</f>
        <v>Nottinghamshire</v>
      </c>
      <c r="N46" s="81">
        <f>VLOOKUP($M46,'Monthly Rates Actual'!$A$3:$BA$155,3,FALSE)</f>
        <v>0.713409097712102</v>
      </c>
      <c r="O46" s="81">
        <f>VLOOKUP($M46,'Monthly Rates Actual'!$A$3:$BA$155,19,FALSE)</f>
        <v>0.6628076532190358</v>
      </c>
      <c r="P46" s="81">
        <f>VLOOKUP($M46,'Monthly Rates Actual'!$A$3:$BA$155,51,FALSE)</f>
        <v>0.4140766091615697</v>
      </c>
      <c r="Q46" s="81">
        <f>VLOOKUP(M46,'Monthly Rate Target'!$A$3:$AG$154,3,FALSE)</f>
        <v>0.6628076532190358</v>
      </c>
      <c r="R46" s="55" t="str">
        <f t="shared" si="13"/>
        <v>Improvement</v>
      </c>
      <c r="S46" s="55" t="str">
        <f t="shared" si="14"/>
        <v>Improvement</v>
      </c>
      <c r="T46" s="55" t="str">
        <f>IF(P46&gt;=Sheet3!$S$41,"Yes","No")</f>
        <v>No</v>
      </c>
      <c r="U46" s="55" t="str">
        <f t="shared" si="10"/>
        <v>Yes</v>
      </c>
      <c r="V46" s="84" t="str">
        <f t="shared" si="15"/>
        <v>Yes</v>
      </c>
      <c r="W46" s="113"/>
      <c r="X46" s="96" t="str">
        <f>'Monthly Rates Actual'!A147</f>
        <v>Westminster</v>
      </c>
      <c r="Y46" s="81">
        <f>VLOOKUP($X46,'Monthly Rates Actual'!$A$3:$BA$155,3,FALSE)</f>
        <v>3.076727884035906</v>
      </c>
      <c r="Z46" s="81">
        <f>VLOOKUP($X46,'Monthly Rates Actual'!$A$3:$BA$155,19,FALSE)</f>
        <v>1.1413119820199469</v>
      </c>
      <c r="AA46" s="81">
        <f>VLOOKUP($X46,'Monthly Rates Actual'!$A$3:$BA$155,51,FALSE)</f>
        <v>1.0625812795381737</v>
      </c>
      <c r="AB46" s="81">
        <f>VLOOKUP(X46,'Monthly Rate Target'!$A$3:$AG$154,3,FALSE)</f>
        <v>1.1413119820199469</v>
      </c>
      <c r="AC46" s="55" t="str">
        <f t="shared" si="16"/>
        <v>Improvement</v>
      </c>
      <c r="AD46" s="55" t="str">
        <f t="shared" si="17"/>
        <v>Improvement</v>
      </c>
      <c r="AE46" s="55" t="str">
        <f>IF(AA46&gt;=Sheet3!$S$41,"Yes","No")</f>
        <v>No</v>
      </c>
      <c r="AF46" s="55" t="str">
        <f t="shared" si="11"/>
        <v>Yes</v>
      </c>
      <c r="AG46" s="84" t="str">
        <f t="shared" si="12"/>
        <v>Yes</v>
      </c>
    </row>
    <row r="47" spans="2:33" ht="15">
      <c r="B47" s="96" t="str">
        <f>'Monthly Rates Actual'!A46</f>
        <v>Enfield</v>
      </c>
      <c r="C47" s="81">
        <f>VLOOKUP($B47,'Monthly Rates Actual'!$A$3:$BA$155,3,FALSE)</f>
        <v>2.801083954348846</v>
      </c>
      <c r="D47" s="81">
        <f>VLOOKUP($B47,'Monthly Rates Actual'!$A$3:$BA$155,19,FALSE)</f>
        <v>2.0049619201477036</v>
      </c>
      <c r="E47" s="81">
        <f>VLOOKUP($B47,'Monthly Rates Actual'!$A$3:$BA$155,51,FALSE)</f>
        <v>2.410235030486216</v>
      </c>
      <c r="F47" s="81">
        <f>VLOOKUP(B47,'Monthly Rate Target'!$A$3:$AG$154,3,FALSE)</f>
        <v>2.0049619201477036</v>
      </c>
      <c r="G47" s="55" t="str">
        <f t="shared" si="18"/>
        <v>Improvement</v>
      </c>
      <c r="H47" s="55" t="str">
        <f t="shared" si="19"/>
        <v>Worsening</v>
      </c>
      <c r="I47" s="55" t="str">
        <f>IF(E47&gt;=Sheet3!$S$41,"Yes","No")</f>
        <v>No</v>
      </c>
      <c r="J47" s="55" t="str">
        <f t="shared" si="8"/>
        <v>No</v>
      </c>
      <c r="K47" s="84" t="str">
        <f t="shared" si="9"/>
        <v>Yes</v>
      </c>
      <c r="L47" s="113"/>
      <c r="M47" s="96" t="str">
        <f>'Monthly Rates Actual'!A97</f>
        <v>Oldham</v>
      </c>
      <c r="N47" s="81">
        <f>VLOOKUP($M47,'Monthly Rates Actual'!$A$3:$BA$155,3,FALSE)</f>
        <v>3.5986569960488968</v>
      </c>
      <c r="O47" s="81">
        <f>VLOOKUP($M47,'Monthly Rates Actual'!$A$3:$BA$155,19,FALSE)</f>
        <v>1.5402940934855827</v>
      </c>
      <c r="P47" s="81">
        <f>VLOOKUP($M47,'Monthly Rates Actual'!$A$3:$BA$155,51,FALSE)</f>
        <v>1.7622289413641505</v>
      </c>
      <c r="Q47" s="81">
        <f>VLOOKUP(M47,'Monthly Rate Target'!$A$3:$AG$154,3,FALSE)</f>
        <v>1.5402940934855827</v>
      </c>
      <c r="R47" s="55" t="str">
        <f t="shared" si="13"/>
        <v>Improvement</v>
      </c>
      <c r="S47" s="55" t="str">
        <f t="shared" si="14"/>
        <v>Worsening</v>
      </c>
      <c r="T47" s="55" t="str">
        <f>IF(P47&gt;=Sheet3!$S$41,"Yes","No")</f>
        <v>No</v>
      </c>
      <c r="U47" s="55" t="str">
        <f t="shared" si="10"/>
        <v>No</v>
      </c>
      <c r="V47" s="84" t="str">
        <f t="shared" si="15"/>
        <v>Yes</v>
      </c>
      <c r="W47" s="113"/>
      <c r="X47" s="96" t="str">
        <f>'Monthly Rates Actual'!A148</f>
        <v>Wigan</v>
      </c>
      <c r="Y47" s="81">
        <f>VLOOKUP($X47,'Monthly Rates Actual'!$A$3:$BA$155,3,FALSE)</f>
        <v>2.3131762564465568</v>
      </c>
      <c r="Z47" s="81">
        <f>VLOOKUP($X47,'Monthly Rates Actual'!$A$3:$BA$155,19,FALSE)</f>
        <v>4.87012987012987</v>
      </c>
      <c r="AA47" s="81">
        <f>VLOOKUP($X47,'Monthly Rates Actual'!$A$3:$BA$155,51,FALSE)</f>
        <v>2.073010415613308</v>
      </c>
      <c r="AB47" s="81">
        <f>VLOOKUP(X47,'Monthly Rate Target'!$A$3:$AG$154,3,FALSE)</f>
        <v>2.6</v>
      </c>
      <c r="AC47" s="55" t="str">
        <f t="shared" si="16"/>
        <v>Improvement</v>
      </c>
      <c r="AD47" s="55" t="str">
        <f t="shared" si="17"/>
        <v>Improvement</v>
      </c>
      <c r="AE47" s="55" t="str">
        <f>IF(AA47&gt;=Sheet3!$S$41,"Yes","No")</f>
        <v>No</v>
      </c>
      <c r="AF47" s="55" t="str">
        <f t="shared" si="11"/>
        <v>Yes</v>
      </c>
      <c r="AG47" s="84" t="str">
        <f t="shared" si="12"/>
        <v>Yes</v>
      </c>
    </row>
    <row r="48" spans="2:33" ht="15">
      <c r="B48" s="96" t="str">
        <f>'Monthly Rates Actual'!A47</f>
        <v>Essex</v>
      </c>
      <c r="C48" s="81">
        <f>VLOOKUP($B48,'Monthly Rates Actual'!$A$3:$BA$155,3,FALSE)</f>
        <v>6.449929581021103</v>
      </c>
      <c r="D48" s="81">
        <f>VLOOKUP($B48,'Monthly Rates Actual'!$A$3:$BA$155,19,FALSE)</f>
        <v>5.982406878214846</v>
      </c>
      <c r="E48" s="81">
        <f>VLOOKUP($B48,'Monthly Rates Actual'!$A$3:$BA$155,51,FALSE)</f>
        <v>3.262839540116374</v>
      </c>
      <c r="F48" s="81">
        <f>VLOOKUP(B48,'Monthly Rate Target'!$A$3:$AG$154,3,FALSE)</f>
        <v>2.6</v>
      </c>
      <c r="G48" s="55" t="str">
        <f t="shared" si="18"/>
        <v>Improvement</v>
      </c>
      <c r="H48" s="55" t="str">
        <f t="shared" si="19"/>
        <v>Improvement</v>
      </c>
      <c r="I48" s="55" t="str">
        <f>IF(E48&gt;=Sheet3!$S$41,"Yes","No")</f>
        <v>No</v>
      </c>
      <c r="J48" s="55" t="str">
        <f t="shared" si="8"/>
        <v>No</v>
      </c>
      <c r="K48" s="84" t="str">
        <f t="shared" si="9"/>
        <v>No</v>
      </c>
      <c r="L48" s="113"/>
      <c r="M48" s="94" t="str">
        <f>'Monthly Rates Actual'!A98</f>
        <v>Oxfordshire</v>
      </c>
      <c r="N48" s="81">
        <f>VLOOKUP($M48,'Monthly Rates Actual'!$A$3:$BA$155,3,FALSE)</f>
        <v>5.206187721277905</v>
      </c>
      <c r="O48" s="81">
        <f>VLOOKUP($M48,'Monthly Rates Actual'!$A$3:$BA$155,19,FALSE)</f>
        <v>4.137912799767325</v>
      </c>
      <c r="P48" s="81">
        <f>VLOOKUP($M48,'Monthly Rates Actual'!$A$3:$BA$155,51,FALSE)</f>
        <v>6.298770694894713</v>
      </c>
      <c r="Q48" s="81">
        <f>VLOOKUP(M48,'Monthly Rate Target'!$A$3:$AG$154,3,FALSE)</f>
        <v>2.6</v>
      </c>
      <c r="R48" s="55" t="str">
        <f t="shared" si="13"/>
        <v>Worsening</v>
      </c>
      <c r="S48" s="55" t="str">
        <f t="shared" si="14"/>
        <v>Worsening</v>
      </c>
      <c r="T48" s="55" t="str">
        <f>IF(P48&gt;=Sheet3!$S$41,"Yes","No")</f>
        <v>Yes</v>
      </c>
      <c r="U48" s="55" t="str">
        <f t="shared" si="10"/>
        <v>No</v>
      </c>
      <c r="V48" s="84" t="str">
        <f t="shared" si="15"/>
        <v>No</v>
      </c>
      <c r="W48" s="113"/>
      <c r="X48" s="96" t="str">
        <f>'Monthly Rates Actual'!A149</f>
        <v>Wiltshire</v>
      </c>
      <c r="Y48" s="81">
        <f>VLOOKUP($X48,'Monthly Rates Actual'!$A$3:$BA$155,3,FALSE)</f>
        <v>6.7579509017614425</v>
      </c>
      <c r="Z48" s="81">
        <f>VLOOKUP($X48,'Monthly Rates Actual'!$A$3:$BA$155,19,FALSE)</f>
        <v>7.2863478811822135</v>
      </c>
      <c r="AA48" s="81">
        <f>VLOOKUP($X48,'Monthly Rates Actual'!$A$3:$BA$155,51,FALSE)</f>
        <v>5.386162611615596</v>
      </c>
      <c r="AB48" s="81">
        <f>VLOOKUP(X48,'Monthly Rate Target'!$A$3:$AG$154,3,FALSE)</f>
        <v>2.6</v>
      </c>
      <c r="AC48" s="55" t="str">
        <f t="shared" si="16"/>
        <v>Improvement</v>
      </c>
      <c r="AD48" s="55" t="str">
        <f t="shared" si="17"/>
        <v>Improvement</v>
      </c>
      <c r="AE48" s="55" t="str">
        <f>IF(AA48&gt;=Sheet3!$S$41,"Yes","No")</f>
        <v>Yes</v>
      </c>
      <c r="AF48" s="55" t="str">
        <f t="shared" si="11"/>
        <v>No</v>
      </c>
      <c r="AG48" s="84" t="str">
        <f t="shared" si="12"/>
        <v>No</v>
      </c>
    </row>
    <row r="49" spans="2:33" ht="15">
      <c r="B49" s="96" t="str">
        <f>'Monthly Rates Actual'!A48</f>
        <v>Gateshead</v>
      </c>
      <c r="C49" s="81">
        <f>VLOOKUP($B49,'Monthly Rates Actual'!$A$3:$BA$155,3,FALSE)</f>
        <v>4.89061002874481</v>
      </c>
      <c r="D49" s="81">
        <f>VLOOKUP($B49,'Monthly Rates Actual'!$A$3:$BA$155,19,FALSE)</f>
        <v>4.132779349363508</v>
      </c>
      <c r="E49" s="81">
        <f>VLOOKUP($B49,'Monthly Rates Actual'!$A$3:$BA$155,51,FALSE)</f>
        <v>0.6387735547748322</v>
      </c>
      <c r="F49" s="81">
        <f>VLOOKUP(B49,'Monthly Rate Target'!$A$3:$AG$154,3,FALSE)</f>
        <v>2.6</v>
      </c>
      <c r="G49" s="55" t="str">
        <f t="shared" si="18"/>
        <v>Improvement</v>
      </c>
      <c r="H49" s="55" t="str">
        <f t="shared" si="19"/>
        <v>Improvement</v>
      </c>
      <c r="I49" s="55" t="str">
        <f>IF(E49&gt;=Sheet3!$S$41,"Yes","No")</f>
        <v>No</v>
      </c>
      <c r="J49" s="55" t="str">
        <f t="shared" si="8"/>
        <v>Yes</v>
      </c>
      <c r="K49" s="84" t="str">
        <f t="shared" si="9"/>
        <v>Yes</v>
      </c>
      <c r="L49" s="113"/>
      <c r="M49" s="96" t="str">
        <f>'Monthly Rates Actual'!A99</f>
        <v>Peterborough UA</v>
      </c>
      <c r="N49" s="81">
        <f>VLOOKUP($M49,'Monthly Rates Actual'!$A$3:$BA$155,3,FALSE)</f>
        <v>0.9801572607871751</v>
      </c>
      <c r="O49" s="81">
        <f>VLOOKUP($M49,'Monthly Rates Actual'!$A$3:$BA$155,19,FALSE)</f>
        <v>0</v>
      </c>
      <c r="P49" s="81">
        <f>VLOOKUP($M49,'Monthly Rates Actual'!$A$3:$BA$155,51,FALSE)</f>
        <v>0</v>
      </c>
      <c r="Q49" s="81">
        <f>VLOOKUP(M49,'Monthly Rate Target'!$A$3:$AG$154,3,FALSE)</f>
        <v>0</v>
      </c>
      <c r="R49" s="55" t="str">
        <f t="shared" si="13"/>
        <v>Improvement</v>
      </c>
      <c r="S49" s="55" t="str">
        <f t="shared" si="14"/>
        <v>Worsening</v>
      </c>
      <c r="T49" s="55" t="str">
        <f>IF(P49&gt;=Sheet3!$S$41,"Yes","No")</f>
        <v>No</v>
      </c>
      <c r="U49" s="55" t="str">
        <f t="shared" si="10"/>
        <v>No</v>
      </c>
      <c r="V49" s="84" t="str">
        <f t="shared" si="15"/>
        <v>Yes</v>
      </c>
      <c r="W49" s="113"/>
      <c r="X49" s="96" t="str">
        <f>'Monthly Rates Actual'!A150</f>
        <v>Windsor &amp; Maidenhead UA</v>
      </c>
      <c r="Y49" s="81">
        <f>VLOOKUP($X49,'Monthly Rates Actual'!$A$3:$BA$155,3,FALSE)</f>
        <v>6.783764003828183</v>
      </c>
      <c r="Z49" s="81">
        <f>VLOOKUP($X49,'Monthly Rates Actual'!$A$3:$BA$155,19,FALSE)</f>
        <v>3.3034156070805287</v>
      </c>
      <c r="AA49" s="81">
        <f>VLOOKUP($X49,'Monthly Rates Actual'!$A$3:$BA$155,51,FALSE)</f>
        <v>4.841524517254969</v>
      </c>
      <c r="AB49" s="81">
        <f>VLOOKUP(X49,'Monthly Rate Target'!$A$3:$AG$154,3,FALSE)</f>
        <v>2.6</v>
      </c>
      <c r="AC49" s="55" t="str">
        <f t="shared" si="16"/>
        <v>Improvement</v>
      </c>
      <c r="AD49" s="55" t="str">
        <f t="shared" si="17"/>
        <v>Worsening</v>
      </c>
      <c r="AE49" s="55" t="str">
        <f>IF(AA49&gt;=Sheet3!$S$41,"Yes","No")</f>
        <v>No</v>
      </c>
      <c r="AF49" s="55" t="str">
        <f t="shared" si="11"/>
        <v>No</v>
      </c>
      <c r="AG49" s="84" t="str">
        <f t="shared" si="12"/>
        <v>No</v>
      </c>
    </row>
    <row r="50" spans="2:33" ht="15">
      <c r="B50" s="96" t="str">
        <f>'Monthly Rates Actual'!A49</f>
        <v>Gloucestershire</v>
      </c>
      <c r="C50" s="81">
        <f>VLOOKUP($B50,'Monthly Rates Actual'!$A$3:$BA$155,3,FALSE)</f>
        <v>2.3310477377798553</v>
      </c>
      <c r="D50" s="81">
        <f>VLOOKUP($B50,'Monthly Rates Actual'!$A$3:$BA$155,19,FALSE)</f>
        <v>1.96256038647343</v>
      </c>
      <c r="E50" s="81">
        <f>VLOOKUP($B50,'Monthly Rates Actual'!$A$3:$BA$155,51,FALSE)</f>
        <v>3.681626928471248</v>
      </c>
      <c r="F50" s="81">
        <f>VLOOKUP(B50,'Monthly Rate Target'!$A$3:$AG$154,3,FALSE)</f>
        <v>1.96256038647343</v>
      </c>
      <c r="G50" s="55" t="str">
        <f t="shared" si="18"/>
        <v>Worsening</v>
      </c>
      <c r="H50" s="55" t="str">
        <f t="shared" si="19"/>
        <v>Worsening</v>
      </c>
      <c r="I50" s="55" t="str">
        <f>IF(E50&gt;=Sheet3!$S$41,"Yes","No")</f>
        <v>No</v>
      </c>
      <c r="J50" s="55" t="str">
        <f t="shared" si="8"/>
        <v>No</v>
      </c>
      <c r="K50" s="84" t="str">
        <f t="shared" si="9"/>
        <v>No</v>
      </c>
      <c r="L50" s="113"/>
      <c r="M50" s="96" t="str">
        <f>'Monthly Rates Actual'!A100</f>
        <v>Plymouth UA</v>
      </c>
      <c r="N50" s="81">
        <f>VLOOKUP($M50,'Monthly Rates Actual'!$A$3:$BA$155,3,FALSE)</f>
        <v>8.848883609004234</v>
      </c>
      <c r="O50" s="81">
        <f>VLOOKUP($M50,'Monthly Rates Actual'!$A$3:$BA$155,19,FALSE)</f>
        <v>10.774989882638609</v>
      </c>
      <c r="P50" s="81">
        <f>VLOOKUP($M50,'Monthly Rates Actual'!$A$3:$BA$155,51,FALSE)</f>
        <v>10.082548965853363</v>
      </c>
      <c r="Q50" s="81">
        <f>VLOOKUP(M50,'Monthly Rate Target'!$A$3:$AG$154,3,FALSE)</f>
        <v>3.5557466612707413</v>
      </c>
      <c r="R50" s="55" t="str">
        <f t="shared" si="13"/>
        <v>Worsening</v>
      </c>
      <c r="S50" s="55" t="str">
        <f t="shared" si="14"/>
        <v>Improvement</v>
      </c>
      <c r="T50" s="55" t="str">
        <f>IF(P50&gt;=Sheet3!$S$41,"Yes","No")</f>
        <v>Yes</v>
      </c>
      <c r="U50" s="55" t="str">
        <f t="shared" si="10"/>
        <v>No</v>
      </c>
      <c r="V50" s="84" t="str">
        <f t="shared" si="15"/>
        <v>No</v>
      </c>
      <c r="W50" s="113"/>
      <c r="X50" s="96" t="str">
        <f>'Monthly Rates Actual'!A151</f>
        <v>Wirral</v>
      </c>
      <c r="Y50" s="81">
        <f>VLOOKUP($X50,'Monthly Rates Actual'!$A$3:$BA$155,3,FALSE)</f>
        <v>1.3483260405006614</v>
      </c>
      <c r="Z50" s="81">
        <f>VLOOKUP($X50,'Monthly Rates Actual'!$A$3:$BA$155,19,FALSE)</f>
        <v>0.4224876070301938</v>
      </c>
      <c r="AA50" s="81">
        <f>VLOOKUP($X50,'Monthly Rates Actual'!$A$3:$BA$155,51,FALSE)</f>
        <v>3.6888165258980363</v>
      </c>
      <c r="AB50" s="81">
        <f>VLOOKUP(X50,'Monthly Rate Target'!$A$3:$AG$154,3,FALSE)</f>
        <v>0.4224876070301938</v>
      </c>
      <c r="AC50" s="55" t="str">
        <f t="shared" si="16"/>
        <v>Worsening</v>
      </c>
      <c r="AD50" s="55" t="str">
        <f t="shared" si="17"/>
        <v>Worsening</v>
      </c>
      <c r="AE50" s="55" t="str">
        <f>IF(AA50&gt;=Sheet3!$S$41,"Yes","No")</f>
        <v>No</v>
      </c>
      <c r="AF50" s="55" t="str">
        <f t="shared" si="11"/>
        <v>No</v>
      </c>
      <c r="AG50" s="84" t="str">
        <f t="shared" si="12"/>
        <v>No</v>
      </c>
    </row>
    <row r="51" spans="2:33" ht="15">
      <c r="B51" s="96" t="str">
        <f>'Monthly Rates Actual'!A50</f>
        <v>Greenwich</v>
      </c>
      <c r="C51" s="81">
        <f>VLOOKUP($B51,'Monthly Rates Actual'!$A$3:$BA$155,3,FALSE)</f>
        <v>7.183646194034384</v>
      </c>
      <c r="D51" s="81">
        <f>VLOOKUP($B51,'Monthly Rates Actual'!$A$3:$BA$155,19,FALSE)</f>
        <v>2.707156308851224</v>
      </c>
      <c r="E51" s="81">
        <f>VLOOKUP($B51,'Monthly Rates Actual'!$A$3:$BA$155,51,FALSE)</f>
        <v>4.996658769212077</v>
      </c>
      <c r="F51" s="81">
        <f>VLOOKUP(B51,'Monthly Rate Target'!$A$3:$AG$154,3,FALSE)</f>
        <v>2.6</v>
      </c>
      <c r="G51" s="55" t="str">
        <f t="shared" si="18"/>
        <v>Improvement</v>
      </c>
      <c r="H51" s="55" t="str">
        <f t="shared" si="19"/>
        <v>Worsening</v>
      </c>
      <c r="I51" s="55" t="str">
        <f>IF(E51&gt;=Sheet3!$S$41,"Yes","No")</f>
        <v>No</v>
      </c>
      <c r="J51" s="55" t="str">
        <f t="shared" si="8"/>
        <v>No</v>
      </c>
      <c r="K51" s="84" t="str">
        <f t="shared" si="9"/>
        <v>No</v>
      </c>
      <c r="L51" s="113"/>
      <c r="M51" s="96" t="str">
        <f>'Monthly Rates Actual'!A101</f>
        <v>Poole UA</v>
      </c>
      <c r="N51" s="81">
        <f>VLOOKUP($M51,'Monthly Rates Actual'!$A$3:$BA$155,3,FALSE)</f>
        <v>2.1806770736377414</v>
      </c>
      <c r="O51" s="81">
        <f>VLOOKUP($M51,'Monthly Rates Actual'!$A$3:$BA$155,19,FALSE)</f>
        <v>0.8538452479095513</v>
      </c>
      <c r="P51" s="81">
        <f>VLOOKUP($M51,'Monthly Rates Actual'!$A$3:$BA$155,51,FALSE)</f>
        <v>0.026593622849240748</v>
      </c>
      <c r="Q51" s="81">
        <f>VLOOKUP(M51,'Monthly Rate Target'!$A$3:$AG$154,3,FALSE)</f>
        <v>0.8538452479095513</v>
      </c>
      <c r="R51" s="55" t="str">
        <f t="shared" si="13"/>
        <v>Improvement</v>
      </c>
      <c r="S51" s="55" t="str">
        <f t="shared" si="14"/>
        <v>Improvement</v>
      </c>
      <c r="T51" s="55" t="str">
        <f>IF(P51&gt;=Sheet3!$S$41,"Yes","No")</f>
        <v>No</v>
      </c>
      <c r="U51" s="55" t="str">
        <f t="shared" si="10"/>
        <v>Yes</v>
      </c>
      <c r="V51" s="84" t="str">
        <f t="shared" si="15"/>
        <v>Yes</v>
      </c>
      <c r="W51" s="113"/>
      <c r="X51" s="96" t="str">
        <f>'Monthly Rates Actual'!A152</f>
        <v>Wokingham UA</v>
      </c>
      <c r="Y51" s="81">
        <f>VLOOKUP($X51,'Monthly Rates Actual'!$A$3:$BA$155,3,FALSE)</f>
        <v>1.5360983102918586</v>
      </c>
      <c r="Z51" s="81">
        <f>VLOOKUP($X51,'Monthly Rates Actual'!$A$3:$BA$155,19,FALSE)</f>
        <v>2.911334025135478</v>
      </c>
      <c r="AA51" s="81">
        <f>VLOOKUP($X51,'Monthly Rates Actual'!$A$3:$BA$155,51,FALSE)</f>
        <v>2.8378765393527554</v>
      </c>
      <c r="AB51" s="81">
        <f>VLOOKUP(X51,'Monthly Rate Target'!$A$3:$AG$154,3,FALSE)</f>
        <v>2.6</v>
      </c>
      <c r="AC51" s="55" t="str">
        <f t="shared" si="16"/>
        <v>Worsening</v>
      </c>
      <c r="AD51" s="55" t="str">
        <f t="shared" si="17"/>
        <v>Improvement</v>
      </c>
      <c r="AE51" s="55" t="str">
        <f>IF(AA51&gt;=Sheet3!$S$41,"Yes","No")</f>
        <v>No</v>
      </c>
      <c r="AF51" s="55" t="str">
        <f t="shared" si="11"/>
        <v>No</v>
      </c>
      <c r="AG51" s="84" t="str">
        <f t="shared" si="12"/>
        <v>No</v>
      </c>
    </row>
    <row r="52" spans="2:33" ht="15">
      <c r="B52" s="96" t="str">
        <f>'Monthly Rates Actual'!A51</f>
        <v>Hackney</v>
      </c>
      <c r="C52" s="81">
        <f>VLOOKUP($B52,'Monthly Rates Actual'!$A$3:$BA$155,3,FALSE)</f>
        <v>5.623385950703687</v>
      </c>
      <c r="D52" s="81">
        <f>VLOOKUP($B52,'Monthly Rates Actual'!$A$3:$BA$155,19,FALSE)</f>
        <v>6.411991608580903</v>
      </c>
      <c r="E52" s="81">
        <f>VLOOKUP($B52,'Monthly Rates Actual'!$A$3:$BA$155,51,FALSE)</f>
        <v>5.134395868033801</v>
      </c>
      <c r="F52" s="81">
        <f>VLOOKUP(B52,'Monthly Rate Target'!$A$3:$AG$154,3,FALSE)</f>
        <v>2.6</v>
      </c>
      <c r="G52" s="55" t="str">
        <f t="shared" si="18"/>
        <v>Improvement</v>
      </c>
      <c r="H52" s="55" t="str">
        <f t="shared" si="19"/>
        <v>Improvement</v>
      </c>
      <c r="I52" s="55" t="str">
        <f>IF(E52&gt;=Sheet3!$S$41,"Yes","No")</f>
        <v>Yes</v>
      </c>
      <c r="J52" s="55" t="str">
        <f t="shared" si="8"/>
        <v>No</v>
      </c>
      <c r="K52" s="84" t="str">
        <f t="shared" si="9"/>
        <v>No</v>
      </c>
      <c r="L52" s="113"/>
      <c r="M52" s="96" t="str">
        <f>'Monthly Rates Actual'!A102</f>
        <v>Portsmouth UA</v>
      </c>
      <c r="N52" s="81">
        <f>VLOOKUP($M52,'Monthly Rates Actual'!$A$3:$BA$155,3,FALSE)</f>
        <v>10.387550049104782</v>
      </c>
      <c r="O52" s="81">
        <f>VLOOKUP($M52,'Monthly Rates Actual'!$A$3:$BA$155,19,FALSE)</f>
        <v>8.865841418534627</v>
      </c>
      <c r="P52" s="81">
        <f>VLOOKUP($M52,'Monthly Rates Actual'!$A$3:$BA$155,51,FALSE)</f>
        <v>5.477071844073431</v>
      </c>
      <c r="Q52" s="81">
        <f>VLOOKUP(M52,'Monthly Rate Target'!$A$3:$AG$154,3,FALSE)</f>
        <v>2.9257276681164273</v>
      </c>
      <c r="R52" s="55" t="str">
        <f t="shared" si="13"/>
        <v>Improvement</v>
      </c>
      <c r="S52" s="55" t="str">
        <f t="shared" si="14"/>
        <v>Improvement</v>
      </c>
      <c r="T52" s="55" t="str">
        <f>IF(P52&gt;=Sheet3!$S$41,"Yes","No")</f>
        <v>Yes</v>
      </c>
      <c r="U52" s="55" t="str">
        <f t="shared" si="10"/>
        <v>No</v>
      </c>
      <c r="V52" s="84" t="str">
        <f t="shared" si="15"/>
        <v>No</v>
      </c>
      <c r="W52" s="113"/>
      <c r="X52" s="96" t="str">
        <f>'Monthly Rates Actual'!A153</f>
        <v>Wolverhampton</v>
      </c>
      <c r="Y52" s="81">
        <f>VLOOKUP($X52,'Monthly Rates Actual'!$A$3:$BA$155,3,FALSE)</f>
        <v>10.758129815854774</v>
      </c>
      <c r="Z52" s="81">
        <f>VLOOKUP($X52,'Monthly Rates Actual'!$A$3:$BA$155,19,FALSE)</f>
        <v>8.097165991902834</v>
      </c>
      <c r="AA52" s="81">
        <f>VLOOKUP($X52,'Monthly Rates Actual'!$A$3:$BA$155,51,FALSE)</f>
        <v>5.2239780592921505</v>
      </c>
      <c r="AB52" s="81">
        <f>VLOOKUP(X52,'Monthly Rate Target'!$A$3:$AG$154,3,FALSE)</f>
        <v>2.6720647773279356</v>
      </c>
      <c r="AC52" s="55" t="str">
        <f t="shared" si="16"/>
        <v>Improvement</v>
      </c>
      <c r="AD52" s="55" t="str">
        <f t="shared" si="17"/>
        <v>Improvement</v>
      </c>
      <c r="AE52" s="55" t="str">
        <f>IF(AA52&gt;=Sheet3!$S$41,"Yes","No")</f>
        <v>Yes</v>
      </c>
      <c r="AF52" s="55" t="str">
        <f t="shared" si="11"/>
        <v>No</v>
      </c>
      <c r="AG52" s="84" t="str">
        <f t="shared" si="12"/>
        <v>No</v>
      </c>
    </row>
    <row r="53" spans="2:33" ht="15">
      <c r="B53" s="96" t="str">
        <f>'Monthly Rates Actual'!A52</f>
        <v>Halton UA</v>
      </c>
      <c r="C53" s="81">
        <f>VLOOKUP($B53,'Monthly Rates Actual'!$A$3:$BA$155,3,FALSE)</f>
        <v>5.725315710266309</v>
      </c>
      <c r="D53" s="81">
        <f>VLOOKUP($B53,'Monthly Rates Actual'!$A$3:$BA$155,19,FALSE)</f>
        <v>4.563894523326572</v>
      </c>
      <c r="E53" s="81">
        <f>VLOOKUP($B53,'Monthly Rates Actual'!$A$3:$BA$155,51,FALSE)</f>
        <v>1.832101027285219</v>
      </c>
      <c r="F53" s="81">
        <f>VLOOKUP(B53,'Monthly Rate Target'!$A$3:$AG$154,3,FALSE)</f>
        <v>2.6</v>
      </c>
      <c r="G53" s="55" t="str">
        <f t="shared" si="18"/>
        <v>Improvement</v>
      </c>
      <c r="H53" s="55" t="str">
        <f t="shared" si="19"/>
        <v>Improvement</v>
      </c>
      <c r="I53" s="55" t="str">
        <f>IF(E53&gt;=Sheet3!$S$41,"Yes","No")</f>
        <v>No</v>
      </c>
      <c r="J53" s="55" t="str">
        <f t="shared" si="8"/>
        <v>Yes</v>
      </c>
      <c r="K53" s="84" t="str">
        <f t="shared" si="9"/>
        <v>Yes</v>
      </c>
      <c r="L53" s="113"/>
      <c r="M53" s="96" t="str">
        <f>'Monthly Rates Actual'!A103</f>
        <v>Reading UA</v>
      </c>
      <c r="N53" s="81">
        <f>VLOOKUP($M53,'Monthly Rates Actual'!$A$3:$BA$155,3,FALSE)</f>
        <v>12.083973374295955</v>
      </c>
      <c r="O53" s="81">
        <f>VLOOKUP($M53,'Monthly Rates Actual'!$A$3:$BA$155,19,FALSE)</f>
        <v>8.16326530612245</v>
      </c>
      <c r="P53" s="81">
        <f>VLOOKUP($M53,'Monthly Rates Actual'!$A$3:$BA$155,51,FALSE)</f>
        <v>7.629288274449565</v>
      </c>
      <c r="Q53" s="81">
        <f>VLOOKUP(M53,'Monthly Rate Target'!$A$3:$AG$154,3,FALSE)</f>
        <v>2.6938775510204085</v>
      </c>
      <c r="R53" s="55" t="str">
        <f t="shared" si="13"/>
        <v>Improvement</v>
      </c>
      <c r="S53" s="55" t="str">
        <f t="shared" si="14"/>
        <v>Improvement</v>
      </c>
      <c r="T53" s="55" t="str">
        <f>IF(P53&gt;=Sheet3!$S$41,"Yes","No")</f>
        <v>Yes</v>
      </c>
      <c r="U53" s="55" t="str">
        <f t="shared" si="10"/>
        <v>No</v>
      </c>
      <c r="V53" s="84" t="str">
        <f t="shared" si="15"/>
        <v>No</v>
      </c>
      <c r="W53" s="113"/>
      <c r="X53" s="96" t="str">
        <f>'Monthly Rates Actual'!A154</f>
        <v>Worcestershire</v>
      </c>
      <c r="Y53" s="81">
        <f>VLOOKUP($X53,'Monthly Rates Actual'!$A$3:$BA$155,3,FALSE)</f>
        <v>4.945776058575672</v>
      </c>
      <c r="Z53" s="81">
        <f>VLOOKUP($X53,'Monthly Rates Actual'!$A$3:$BA$155,19,FALSE)</f>
        <v>6.951667176506577</v>
      </c>
      <c r="AA53" s="81">
        <f>VLOOKUP($X53,'Monthly Rates Actual'!$A$3:$BA$155,51,FALSE)</f>
        <v>3.826759687780618</v>
      </c>
      <c r="AB53" s="81">
        <f>VLOOKUP(X53,'Monthly Rate Target'!$A$3:$AG$154,3,FALSE)</f>
        <v>2.6</v>
      </c>
      <c r="AC53" s="55" t="str">
        <f t="shared" si="16"/>
        <v>Improvement</v>
      </c>
      <c r="AD53" s="55" t="str">
        <f t="shared" si="17"/>
        <v>Improvement</v>
      </c>
      <c r="AE53" s="55" t="str">
        <f>IF(AA53&gt;=Sheet3!$S$41,"Yes","No")</f>
        <v>No</v>
      </c>
      <c r="AF53" s="55" t="str">
        <f t="shared" si="11"/>
        <v>No</v>
      </c>
      <c r="AG53" s="84" t="str">
        <f t="shared" si="12"/>
        <v>No</v>
      </c>
    </row>
    <row r="54" spans="2:33" ht="15" thickBot="1">
      <c r="B54" s="96" t="str">
        <f>'Monthly Rates Actual'!A53</f>
        <v>Hammersmith &amp; Fulham</v>
      </c>
      <c r="C54" s="81">
        <f>VLOOKUP($B54,'Monthly Rates Actual'!$A$3:$BA$155,3,FALSE)</f>
        <v>4.12706911167626</v>
      </c>
      <c r="D54" s="81">
        <f>VLOOKUP($B54,'Monthly Rates Actual'!$A$3:$BA$155,19,FALSE)</f>
        <v>4.766844497134954</v>
      </c>
      <c r="E54" s="81">
        <f>VLOOKUP($B54,'Monthly Rates Actual'!$A$3:$BA$155,51,FALSE)</f>
        <v>1.3385089010841924</v>
      </c>
      <c r="F54" s="81">
        <f>VLOOKUP(B54,'Monthly Rate Target'!$A$3:$AG$154,3,FALSE)</f>
        <v>2.6</v>
      </c>
      <c r="G54" s="55" t="str">
        <f t="shared" si="18"/>
        <v>Improvement</v>
      </c>
      <c r="H54" s="55" t="str">
        <f t="shared" si="19"/>
        <v>Improvement</v>
      </c>
      <c r="I54" s="55" t="str">
        <f>IF(E54&gt;=Sheet3!$S$41,"Yes","No")</f>
        <v>No</v>
      </c>
      <c r="J54" s="55" t="str">
        <f t="shared" si="8"/>
        <v>Yes</v>
      </c>
      <c r="K54" s="84" t="str">
        <f t="shared" si="9"/>
        <v>Yes</v>
      </c>
      <c r="L54" s="113"/>
      <c r="M54" s="96" t="str">
        <f>'Monthly Rates Actual'!A104</f>
        <v>Redbridge</v>
      </c>
      <c r="N54" s="81">
        <f>VLOOKUP($M54,'Monthly Rates Actual'!$A$3:$BA$155,3,FALSE)</f>
        <v>0.7360900627841525</v>
      </c>
      <c r="O54" s="81">
        <f>VLOOKUP($M54,'Monthly Rates Actual'!$A$3:$BA$155,19,FALSE)</f>
        <v>0.33557046979865773</v>
      </c>
      <c r="P54" s="81">
        <f>VLOOKUP($M54,'Monthly Rates Actual'!$A$3:$BA$155,51,FALSE)</f>
        <v>0.2164970772894566</v>
      </c>
      <c r="Q54" s="81">
        <f>VLOOKUP(M54,'Monthly Rate Target'!$A$3:$AG$154,3,FALSE)</f>
        <v>0.33557046979865773</v>
      </c>
      <c r="R54" s="55" t="str">
        <f t="shared" si="13"/>
        <v>Improvement</v>
      </c>
      <c r="S54" s="55" t="str">
        <f t="shared" si="14"/>
        <v>Improvement</v>
      </c>
      <c r="T54" s="55" t="str">
        <f>IF(P54&gt;=Sheet3!$S$41,"Yes","No")</f>
        <v>No</v>
      </c>
      <c r="U54" s="55" t="str">
        <f t="shared" si="10"/>
        <v>Yes</v>
      </c>
      <c r="V54" s="84" t="str">
        <f t="shared" si="15"/>
        <v>Yes</v>
      </c>
      <c r="W54" s="113"/>
      <c r="X54" s="95" t="str">
        <f>'Monthly Rates Actual'!A155</f>
        <v>York UA</v>
      </c>
      <c r="Y54" s="85">
        <f>VLOOKUP($X54,'Monthly Rates Actual'!$A$3:$BA$155,3,FALSE)</f>
        <v>5.298063013132433</v>
      </c>
      <c r="Z54" s="85">
        <f>VLOOKUP($X54,'Monthly Rates Actual'!$A$3:$BA$155,19,FALSE)</f>
        <v>3.0992595057825105</v>
      </c>
      <c r="AA54" s="85">
        <f>VLOOKUP($X54,'Monthly Rates Actual'!$A$3:$BA$155,51,FALSE)</f>
        <v>8.247693839592689</v>
      </c>
      <c r="AB54" s="98">
        <f>VLOOKUP(X54,'Monthly Rate Target'!$A$3:$AG$154,3,FALSE)</f>
        <v>2.6</v>
      </c>
      <c r="AC54" s="86" t="str">
        <f t="shared" si="16"/>
        <v>Worsening</v>
      </c>
      <c r="AD54" s="86" t="str">
        <f t="shared" si="17"/>
        <v>Worsening</v>
      </c>
      <c r="AE54" s="86" t="str">
        <f>IF(AA54&gt;=Sheet3!$S$41,"Yes","No")</f>
        <v>Yes</v>
      </c>
      <c r="AF54" s="55" t="str">
        <f t="shared" si="11"/>
        <v>No</v>
      </c>
      <c r="AG54" s="87" t="str">
        <f t="shared" si="12"/>
        <v>No</v>
      </c>
    </row>
    <row r="55" spans="2:32" ht="15" thickBot="1">
      <c r="B55" s="95" t="str">
        <f>'Monthly Rates Actual'!A54</f>
        <v>Hampshire</v>
      </c>
      <c r="C55" s="85">
        <f>VLOOKUP($B55,'Monthly Rates Actual'!$A$3:$BA$155,3,FALSE)</f>
        <v>13.479775845965946</v>
      </c>
      <c r="D55" s="85">
        <f>VLOOKUP($B55,'Monthly Rates Actual'!$A$3:$BA$155,19,FALSE)</f>
        <v>11.66613638773995</v>
      </c>
      <c r="E55" s="85">
        <f>VLOOKUP($B55,'Monthly Rates Actual'!$A$3:$BA$155,51,FALSE)</f>
        <v>15.081303733505761</v>
      </c>
      <c r="F55" s="81">
        <f>VLOOKUP(B55,'Monthly Rate Target'!$A$3:$AG$154,3,FALSE)</f>
        <v>3.8498250079541836</v>
      </c>
      <c r="G55" s="86" t="str">
        <f t="shared" si="18"/>
        <v>Worsening</v>
      </c>
      <c r="H55" s="86" t="str">
        <f t="shared" si="19"/>
        <v>Worsening</v>
      </c>
      <c r="I55" s="86" t="str">
        <f>IF(E55&gt;=Sheet3!$S$41,"Yes","No")</f>
        <v>Yes</v>
      </c>
      <c r="J55" s="55" t="str">
        <f t="shared" si="8"/>
        <v>No</v>
      </c>
      <c r="K55" s="87" t="str">
        <f t="shared" si="9"/>
        <v>No</v>
      </c>
      <c r="L55" s="114"/>
      <c r="M55" s="99" t="str">
        <f>'Monthly Rates Actual'!A105</f>
        <v>Redcar &amp; Cleveland UA</v>
      </c>
      <c r="N55" s="85">
        <f>VLOOKUP($M55,'Monthly Rates Actual'!$A$3:$BA$155,3,FALSE)</f>
        <v>7.639282623616126</v>
      </c>
      <c r="O55" s="85">
        <f>VLOOKUP($M55,'Monthly Rates Actual'!$A$3:$BA$155,19,FALSE)</f>
        <v>6.90498215937624</v>
      </c>
      <c r="P55" s="85">
        <f>VLOOKUP($M55,'Monthly Rates Actual'!$A$3:$BA$155,51,FALSE)</f>
        <v>2.059025394646534</v>
      </c>
      <c r="Q55" s="81">
        <f>VLOOKUP(M55,'Monthly Rate Target'!$A$3:$AG$154,3,FALSE)</f>
        <v>2.6</v>
      </c>
      <c r="R55" s="86" t="str">
        <f t="shared" si="13"/>
        <v>Improvement</v>
      </c>
      <c r="S55" s="86" t="str">
        <f t="shared" si="14"/>
        <v>Improvement</v>
      </c>
      <c r="T55" s="86" t="str">
        <f>IF(P55&gt;=Sheet3!$S$41,"Yes","No")</f>
        <v>No</v>
      </c>
      <c r="U55" s="55" t="str">
        <f t="shared" si="10"/>
        <v>Yes</v>
      </c>
      <c r="V55" s="87" t="str">
        <f t="shared" si="15"/>
        <v>Yes</v>
      </c>
      <c r="W55" s="113"/>
      <c r="X55" s="61"/>
      <c r="Y55" s="61"/>
      <c r="Z55" s="61"/>
      <c r="AA55" s="61"/>
      <c r="AB55" s="100"/>
      <c r="AC55" s="61"/>
      <c r="AD55" s="61"/>
      <c r="AE55" s="61"/>
      <c r="AF55" s="61"/>
    </row>
    <row r="58" ht="30" customHeight="1"/>
  </sheetData>
  <mergeCells count="4">
    <mergeCell ref="L4:L55"/>
    <mergeCell ref="B3:AD3"/>
    <mergeCell ref="AF3:AG3"/>
    <mergeCell ref="W4:W55"/>
  </mergeCells>
  <conditionalFormatting sqref="AE55 AC5:AE54 R5:V55 AG5:AG54 G5:K55">
    <cfRule type="cellIs" priority="13" dxfId="0" operator="equal">
      <formula>"Worsening"</formula>
    </cfRule>
    <cfRule type="cellIs" priority="14" dxfId="1" operator="equal">
      <formula>"Improvement"</formula>
    </cfRule>
  </conditionalFormatting>
  <conditionalFormatting sqref="I5:I55 AE5:AE54 T5:T55">
    <cfRule type="cellIs" priority="9" dxfId="0" operator="equal">
      <formula>"Yes"</formula>
    </cfRule>
    <cfRule type="cellIs" priority="10" dxfId="1" operator="equal">
      <formula>"No"</formula>
    </cfRule>
  </conditionalFormatting>
  <conditionalFormatting sqref="U5:U55 J5:J55">
    <cfRule type="cellIs" priority="7" dxfId="1" operator="equal">
      <formula>"Yes"</formula>
    </cfRule>
    <cfRule type="cellIs" priority="8" dxfId="0" operator="equal">
      <formula>"No"</formula>
    </cfRule>
  </conditionalFormatting>
  <conditionalFormatting sqref="K5:K55 AG5:AG54 V5:V55">
    <cfRule type="cellIs" priority="5" dxfId="0" operator="equal">
      <formula>"No"</formula>
    </cfRule>
    <cfRule type="cellIs" priority="6" dxfId="1" operator="equal">
      <formula>"Yes"</formula>
    </cfRule>
  </conditionalFormatting>
  <conditionalFormatting sqref="AF5:AF54">
    <cfRule type="cellIs" priority="3" dxfId="0" operator="equal">
      <formula>"Worsening"</formula>
    </cfRule>
    <cfRule type="cellIs" priority="4" dxfId="1" operator="equal">
      <formula>"Improvement"</formula>
    </cfRule>
  </conditionalFormatting>
  <conditionalFormatting sqref="AF5:AF54">
    <cfRule type="cellIs" priority="1" dxfId="1" operator="equal">
      <formula>"Yes"</formula>
    </cfRule>
    <cfRule type="cellIs" priority="2" dxfId="0" operator="equal">
      <formula>"No"</formula>
    </cfRule>
  </conditionalFormatting>
  <printOptions/>
  <pageMargins left="0.7" right="0.7" top="0.75" bottom="0.75" header="0.3" footer="0.3"/>
  <pageSetup horizontalDpi="600" verticalDpi="600" orientation="portrait" paperSize="9" r:id="rId1"/>
  <customProperties>
    <customPr name="SSC_SHEET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54"/>
  <sheetViews>
    <sheetView workbookViewId="0" topLeftCell="C1">
      <selection activeCell="C45" sqref="C45"/>
    </sheetView>
  </sheetViews>
  <sheetFormatPr defaultColWidth="9.140625" defaultRowHeight="15"/>
  <sheetData>
    <row r="1" spans="2:33" ht="15">
      <c r="B1" s="103">
        <v>42767</v>
      </c>
      <c r="C1" s="103"/>
      <c r="D1" s="103"/>
      <c r="E1" s="103"/>
      <c r="F1" s="103">
        <v>42795</v>
      </c>
      <c r="G1" s="103"/>
      <c r="H1" s="103"/>
      <c r="I1" s="103"/>
      <c r="J1" s="103">
        <v>42826</v>
      </c>
      <c r="K1" s="103"/>
      <c r="L1" s="103"/>
      <c r="M1" s="103"/>
      <c r="N1" s="103">
        <v>42856</v>
      </c>
      <c r="O1" s="103"/>
      <c r="P1" s="103"/>
      <c r="Q1" s="103"/>
      <c r="R1" s="103">
        <v>42887</v>
      </c>
      <c r="S1" s="103"/>
      <c r="T1" s="103"/>
      <c r="U1" s="103"/>
      <c r="V1" s="103">
        <v>42917</v>
      </c>
      <c r="W1" s="103"/>
      <c r="X1" s="103"/>
      <c r="Y1" s="103"/>
      <c r="Z1" s="103">
        <v>42948</v>
      </c>
      <c r="AA1" s="103"/>
      <c r="AB1" s="103"/>
      <c r="AC1" s="103"/>
      <c r="AD1" s="103">
        <v>42979</v>
      </c>
      <c r="AE1" s="103"/>
      <c r="AF1" s="103"/>
      <c r="AG1" s="103"/>
    </row>
    <row r="2" spans="1:33" ht="15">
      <c r="A2" t="s">
        <v>481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4</v>
      </c>
      <c r="K2" s="10" t="s">
        <v>5</v>
      </c>
      <c r="L2" s="10" t="s">
        <v>6</v>
      </c>
      <c r="M2" s="10" t="s">
        <v>7</v>
      </c>
      <c r="N2" s="10" t="s">
        <v>4</v>
      </c>
      <c r="O2" s="10" t="s">
        <v>5</v>
      </c>
      <c r="P2" s="10" t="s">
        <v>6</v>
      </c>
      <c r="Q2" s="10" t="s">
        <v>7</v>
      </c>
      <c r="R2" s="10" t="s">
        <v>4</v>
      </c>
      <c r="S2" s="10" t="s">
        <v>5</v>
      </c>
      <c r="T2" s="10" t="s">
        <v>6</v>
      </c>
      <c r="U2" s="10" t="s">
        <v>7</v>
      </c>
      <c r="V2" s="10" t="s">
        <v>4</v>
      </c>
      <c r="W2" s="10" t="s">
        <v>5</v>
      </c>
      <c r="X2" s="10" t="s">
        <v>6</v>
      </c>
      <c r="Y2" s="10" t="s">
        <v>7</v>
      </c>
      <c r="Z2" s="10" t="s">
        <v>4</v>
      </c>
      <c r="AA2" s="10" t="s">
        <v>5</v>
      </c>
      <c r="AB2" s="10" t="s">
        <v>6</v>
      </c>
      <c r="AC2" s="10" t="s">
        <v>7</v>
      </c>
      <c r="AD2" s="10" t="s">
        <v>4</v>
      </c>
      <c r="AE2" s="10" t="s">
        <v>5</v>
      </c>
      <c r="AF2" s="10" t="s">
        <v>6</v>
      </c>
      <c r="AG2" s="10" t="s">
        <v>7</v>
      </c>
    </row>
    <row r="3" spans="1:33" ht="15">
      <c r="A3" t="str">
        <f>'Monthly Data'!D3</f>
        <v>England</v>
      </c>
      <c r="B3" s="38">
        <f>IF(VLOOKUP(A3,'Monthly Rates Actual'!$A$3:$U$155,18,FALSE)&lt;5.5,VLOOKUP('Monthly Rate Target'!A3,'Monthly Rates Actual'!$A$3:$U$155,18,FALSE),IF(VLOOKUP('Monthly Rate Target'!A3,'Monthly Rates Actual'!$A$3:$U$155,18,FALSE)&gt;11.2,VLOOKUP('Monthly Rate Target'!A3,'Monthly Rates Actual'!$A$3:$U$155,18,FALSE)/2,5.5))</f>
        <v>5.5</v>
      </c>
      <c r="C3" s="38">
        <f>IF(VLOOKUP(A3,'Monthly Rates Actual'!$A$3:$U$155,19,FALSE)&lt;2.6,VLOOKUP(A3,'Monthly Rates Actual'!$A$3:$U$155,19,FALSE),IF(VLOOKUP(A3,'Monthly Rates Actual'!$A$3:$U$155,19,FALSE)&gt;7.7,VLOOKUP(A3,'Monthly Rates Actual'!$A$3:$U$155,19,FALSE)*0.33,2.6))</f>
        <v>2.6</v>
      </c>
      <c r="D3" s="38">
        <f>VLOOKUP(A3,'Monthly Rates Actual'!$A$3:$U$155,20,FALSE)</f>
        <v>1.231178711721669</v>
      </c>
      <c r="E3" s="38">
        <f>IF(VLOOKUP(A3,'Monthly Rates Actual'!$A$3:$U$155,21,FALSE)&gt;9.4,9.4,VLOOKUP(A3,'Monthly Rates Actual'!$A$3:$U$155,21,FALSE))</f>
        <v>9.4</v>
      </c>
      <c r="F3" s="39">
        <f aca="true" t="shared" si="0" ref="F3:AC3">B3</f>
        <v>5.5</v>
      </c>
      <c r="G3" s="39">
        <f t="shared" si="0"/>
        <v>2.6</v>
      </c>
      <c r="H3" s="39">
        <f t="shared" si="0"/>
        <v>1.231178711721669</v>
      </c>
      <c r="I3" s="39">
        <f t="shared" si="0"/>
        <v>9.4</v>
      </c>
      <c r="J3" s="39">
        <f t="shared" si="0"/>
        <v>5.5</v>
      </c>
      <c r="K3" s="39">
        <f t="shared" si="0"/>
        <v>2.6</v>
      </c>
      <c r="L3" s="39">
        <f t="shared" si="0"/>
        <v>1.231178711721669</v>
      </c>
      <c r="M3" s="39">
        <f t="shared" si="0"/>
        <v>9.4</v>
      </c>
      <c r="N3" s="39">
        <f t="shared" si="0"/>
        <v>5.5</v>
      </c>
      <c r="O3" s="39">
        <f t="shared" si="0"/>
        <v>2.6</v>
      </c>
      <c r="P3" s="39">
        <f t="shared" si="0"/>
        <v>1.231178711721669</v>
      </c>
      <c r="Q3" s="39">
        <f t="shared" si="0"/>
        <v>9.4</v>
      </c>
      <c r="R3" s="39">
        <f t="shared" si="0"/>
        <v>5.5</v>
      </c>
      <c r="S3" s="39">
        <f t="shared" si="0"/>
        <v>2.6</v>
      </c>
      <c r="T3" s="39">
        <f t="shared" si="0"/>
        <v>1.231178711721669</v>
      </c>
      <c r="U3" s="39">
        <f t="shared" si="0"/>
        <v>9.4</v>
      </c>
      <c r="V3" s="39">
        <f t="shared" si="0"/>
        <v>5.5</v>
      </c>
      <c r="W3" s="39">
        <f t="shared" si="0"/>
        <v>2.6</v>
      </c>
      <c r="X3" s="39">
        <f t="shared" si="0"/>
        <v>1.231178711721669</v>
      </c>
      <c r="Y3" s="39">
        <f t="shared" si="0"/>
        <v>9.4</v>
      </c>
      <c r="Z3" s="39">
        <f t="shared" si="0"/>
        <v>5.5</v>
      </c>
      <c r="AA3" s="39">
        <f t="shared" si="0"/>
        <v>2.6</v>
      </c>
      <c r="AB3" s="39">
        <f t="shared" si="0"/>
        <v>1.231178711721669</v>
      </c>
      <c r="AC3" s="39">
        <f t="shared" si="0"/>
        <v>9.4</v>
      </c>
      <c r="AD3" s="39">
        <f aca="true" t="shared" si="1" ref="AD3">Z3</f>
        <v>5.5</v>
      </c>
      <c r="AE3" s="39">
        <f aca="true" t="shared" si="2" ref="AE3">AA3</f>
        <v>2.6</v>
      </c>
      <c r="AF3" s="39">
        <f aca="true" t="shared" si="3" ref="AF3">AB3</f>
        <v>1.231178711721669</v>
      </c>
      <c r="AG3" s="39">
        <f aca="true" t="shared" si="4" ref="AG3">AC3</f>
        <v>9.4</v>
      </c>
    </row>
    <row r="4" spans="1:33" ht="15">
      <c r="A4" t="str">
        <f>'Monthly Data'!D4</f>
        <v>Barking &amp; Dagenham</v>
      </c>
      <c r="B4" s="38">
        <f>IF(VLOOKUP(A4,'Monthly Rates Actual'!$A$3:$U$155,18,FALSE)&lt;5.5,VLOOKUP('Monthly Rate Target'!A4,'Monthly Rates Actual'!$A$3:$U$155,18,FALSE),IF(VLOOKUP('Monthly Rate Target'!A4,'Monthly Rates Actual'!$A$3:$U$155,18,FALSE)&gt;11.2,VLOOKUP('Monthly Rate Target'!A4,'Monthly Rates Actual'!$A$3:$U$155,18,FALSE)/2,5.5))</f>
        <v>4.837595024187975</v>
      </c>
      <c r="C4" s="38">
        <f>IF(VLOOKUP(A4,'Monthly Rates Actual'!$A$3:$U$155,19,FALSE)&lt;2.6,VLOOKUP(A4,'Monthly Rates Actual'!$A$3:$U$155,19,FALSE),IF(VLOOKUP(A4,'Monthly Rates Actual'!$A$3:$U$155,19,FALSE)&gt;7.7,VLOOKUP(A4,'Monthly Rates Actual'!$A$3:$U$155,19,FALSE)*0.33,2.6))</f>
        <v>0.6664033961891598</v>
      </c>
      <c r="D4" s="38">
        <f>VLOOKUP(A4,'Monthly Rates Actual'!$A$3:$U$155,20,FALSE)</f>
        <v>0.691085003455425</v>
      </c>
      <c r="E4" s="38">
        <f>IF(VLOOKUP(A4,'Monthly Rates Actual'!$A$3:$U$155,21,FALSE)&gt;9.4,9.4,VLOOKUP(A4,'Monthly Rates Actual'!$A$3:$U$155,21,FALSE))</f>
        <v>6.19508342383256</v>
      </c>
      <c r="F4" s="39">
        <f>B4</f>
        <v>4.837595024187975</v>
      </c>
      <c r="G4" s="39">
        <f aca="true" t="shared" si="5" ref="G4:AC19">C4</f>
        <v>0.6664033961891598</v>
      </c>
      <c r="H4" s="39">
        <f t="shared" si="5"/>
        <v>0.691085003455425</v>
      </c>
      <c r="I4" s="39">
        <f t="shared" si="5"/>
        <v>6.19508342383256</v>
      </c>
      <c r="J4" s="39">
        <f t="shared" si="5"/>
        <v>4.837595024187975</v>
      </c>
      <c r="K4" s="39">
        <f t="shared" si="5"/>
        <v>0.6664033961891598</v>
      </c>
      <c r="L4" s="39">
        <f t="shared" si="5"/>
        <v>0.691085003455425</v>
      </c>
      <c r="M4" s="39">
        <f t="shared" si="5"/>
        <v>6.19508342383256</v>
      </c>
      <c r="N4" s="39">
        <f t="shared" si="5"/>
        <v>4.837595024187975</v>
      </c>
      <c r="O4" s="39">
        <f t="shared" si="5"/>
        <v>0.6664033961891598</v>
      </c>
      <c r="P4" s="39">
        <f t="shared" si="5"/>
        <v>0.691085003455425</v>
      </c>
      <c r="Q4" s="39">
        <f t="shared" si="5"/>
        <v>6.19508342383256</v>
      </c>
      <c r="R4" s="39">
        <f t="shared" si="5"/>
        <v>4.837595024187975</v>
      </c>
      <c r="S4" s="39">
        <f t="shared" si="5"/>
        <v>0.6664033961891598</v>
      </c>
      <c r="T4" s="39">
        <f t="shared" si="5"/>
        <v>0.691085003455425</v>
      </c>
      <c r="U4" s="39">
        <f t="shared" si="5"/>
        <v>6.19508342383256</v>
      </c>
      <c r="V4" s="39">
        <f t="shared" si="5"/>
        <v>4.837595024187975</v>
      </c>
      <c r="W4" s="39">
        <f t="shared" si="5"/>
        <v>0.6664033961891598</v>
      </c>
      <c r="X4" s="39">
        <f t="shared" si="5"/>
        <v>0.691085003455425</v>
      </c>
      <c r="Y4" s="39">
        <f t="shared" si="5"/>
        <v>6.19508342383256</v>
      </c>
      <c r="Z4" s="39">
        <f t="shared" si="5"/>
        <v>4.837595024187975</v>
      </c>
      <c r="AA4" s="39">
        <f t="shared" si="5"/>
        <v>0.6664033961891598</v>
      </c>
      <c r="AB4" s="39">
        <f t="shared" si="5"/>
        <v>0.691085003455425</v>
      </c>
      <c r="AC4" s="39">
        <f t="shared" si="5"/>
        <v>6.19508342383256</v>
      </c>
      <c r="AD4" s="39">
        <f aca="true" t="shared" si="6" ref="AD4:AD67">Z4</f>
        <v>4.837595024187975</v>
      </c>
      <c r="AE4" s="39">
        <f aca="true" t="shared" si="7" ref="AE4:AE67">AA4</f>
        <v>0.6664033961891598</v>
      </c>
      <c r="AF4" s="39">
        <f aca="true" t="shared" si="8" ref="AF4:AF67">AB4</f>
        <v>0.691085003455425</v>
      </c>
      <c r="AG4" s="39">
        <f aca="true" t="shared" si="9" ref="AG4:AG67">AC4</f>
        <v>6.19508342383256</v>
      </c>
    </row>
    <row r="5" spans="1:33" ht="15">
      <c r="A5" t="str">
        <f>'Monthly Data'!D5</f>
        <v>Barnet</v>
      </c>
      <c r="B5" s="38">
        <f>IF(VLOOKUP(A5,'Monthly Rates Actual'!$A$3:$U$155,18,FALSE)&lt;5.5,VLOOKUP('Monthly Rate Target'!A5,'Monthly Rates Actual'!$A$3:$U$155,18,FALSE),IF(VLOOKUP('Monthly Rate Target'!A5,'Monthly Rates Actual'!$A$3:$U$155,18,FALSE)&gt;11.2,VLOOKUP('Monthly Rate Target'!A5,'Monthly Rates Actual'!$A$3:$U$155,18,FALSE)/2,5.5))</f>
        <v>5.5</v>
      </c>
      <c r="C5" s="38">
        <f>IF(VLOOKUP(A5,'Monthly Rates Actual'!$A$3:$U$155,19,FALSE)&lt;2.6,VLOOKUP(A5,'Monthly Rates Actual'!$A$3:$U$155,19,FALSE),IF(VLOOKUP(A5,'Monthly Rates Actual'!$A$3:$U$155,19,FALSE)&gt;7.7,VLOOKUP(A5,'Monthly Rates Actual'!$A$3:$U$155,19,FALSE)*0.33,2.6))</f>
        <v>2.6</v>
      </c>
      <c r="D5" s="38">
        <f>VLOOKUP(A5,'Monthly Rates Actual'!$A$3:$U$155,20,FALSE)</f>
        <v>0.954152374510846</v>
      </c>
      <c r="E5" s="38">
        <f>IF(VLOOKUP(A5,'Monthly Rates Actual'!$A$3:$U$155,21,FALSE)&gt;9.4,9.4,VLOOKUP(A5,'Monthly Rates Actual'!$A$3:$U$155,21,FALSE))</f>
        <v>9.4</v>
      </c>
      <c r="F5" s="39">
        <f aca="true" t="shared" si="10" ref="F5:F67">B5</f>
        <v>5.5</v>
      </c>
      <c r="G5" s="39">
        <f aca="true" t="shared" si="11" ref="G5:G67">C5</f>
        <v>2.6</v>
      </c>
      <c r="H5" s="39">
        <f aca="true" t="shared" si="12" ref="H5:H67">D5</f>
        <v>0.954152374510846</v>
      </c>
      <c r="I5" s="39">
        <f aca="true" t="shared" si="13" ref="I5:I67">E5</f>
        <v>9.4</v>
      </c>
      <c r="J5" s="39">
        <f aca="true" t="shared" si="14" ref="J5:J67">F5</f>
        <v>5.5</v>
      </c>
      <c r="K5" s="39">
        <f aca="true" t="shared" si="15" ref="K5:K67">G5</f>
        <v>2.6</v>
      </c>
      <c r="L5" s="39">
        <f aca="true" t="shared" si="16" ref="L5:L67">H5</f>
        <v>0.954152374510846</v>
      </c>
      <c r="M5" s="39">
        <f aca="true" t="shared" si="17" ref="M5:M67">I5</f>
        <v>9.4</v>
      </c>
      <c r="N5" s="39">
        <f aca="true" t="shared" si="18" ref="N5:N67">J5</f>
        <v>5.5</v>
      </c>
      <c r="O5" s="39">
        <f aca="true" t="shared" si="19" ref="O5:O67">K5</f>
        <v>2.6</v>
      </c>
      <c r="P5" s="39">
        <f aca="true" t="shared" si="20" ref="P5:P67">L5</f>
        <v>0.954152374510846</v>
      </c>
      <c r="Q5" s="39">
        <f aca="true" t="shared" si="21" ref="Q5:Q67">M5</f>
        <v>9.4</v>
      </c>
      <c r="R5" s="39">
        <f aca="true" t="shared" si="22" ref="R5:R67">N5</f>
        <v>5.5</v>
      </c>
      <c r="S5" s="39">
        <f aca="true" t="shared" si="23" ref="S5:S67">O5</f>
        <v>2.6</v>
      </c>
      <c r="T5" s="39">
        <f aca="true" t="shared" si="24" ref="T5:T67">P5</f>
        <v>0.954152374510846</v>
      </c>
      <c r="U5" s="39">
        <f aca="true" t="shared" si="25" ref="U5:U67">Q5</f>
        <v>9.4</v>
      </c>
      <c r="V5" s="39">
        <f aca="true" t="shared" si="26" ref="V5:V67">R5</f>
        <v>5.5</v>
      </c>
      <c r="W5" s="39">
        <f aca="true" t="shared" si="27" ref="W5:W67">S5</f>
        <v>2.6</v>
      </c>
      <c r="X5" s="39">
        <f aca="true" t="shared" si="28" ref="X5:X67">T5</f>
        <v>0.954152374510846</v>
      </c>
      <c r="Y5" s="39">
        <f aca="true" t="shared" si="29" ref="Y5:Y67">U5</f>
        <v>9.4</v>
      </c>
      <c r="Z5" s="39">
        <f t="shared" si="5"/>
        <v>5.5</v>
      </c>
      <c r="AA5" s="39">
        <f t="shared" si="5"/>
        <v>2.6</v>
      </c>
      <c r="AB5" s="39">
        <f t="shared" si="5"/>
        <v>0.954152374510846</v>
      </c>
      <c r="AC5" s="39">
        <f t="shared" si="5"/>
        <v>9.4</v>
      </c>
      <c r="AD5" s="39">
        <f t="shared" si="6"/>
        <v>5.5</v>
      </c>
      <c r="AE5" s="39">
        <f t="shared" si="7"/>
        <v>2.6</v>
      </c>
      <c r="AF5" s="39">
        <f t="shared" si="8"/>
        <v>0.954152374510846</v>
      </c>
      <c r="AG5" s="39">
        <f t="shared" si="9"/>
        <v>9.4</v>
      </c>
    </row>
    <row r="6" spans="1:33" ht="15">
      <c r="A6" t="str">
        <f>'Monthly Data'!D6</f>
        <v>Barnsley</v>
      </c>
      <c r="B6" s="38">
        <f>IF(VLOOKUP(A6,'Monthly Rates Actual'!$A$3:$U$155,18,FALSE)&lt;5.5,VLOOKUP('Monthly Rate Target'!A6,'Monthly Rates Actual'!$A$3:$U$155,18,FALSE),IF(VLOOKUP('Monthly Rate Target'!A6,'Monthly Rates Actual'!$A$3:$U$155,18,FALSE)&gt;11.2,VLOOKUP('Monthly Rate Target'!A6,'Monthly Rates Actual'!$A$3:$U$155,18,FALSE)/2,5.5))</f>
        <v>1.7353336318853563</v>
      </c>
      <c r="C6" s="38">
        <f>IF(VLOOKUP(A6,'Monthly Rates Actual'!$A$3:$U$155,19,FALSE)&lt;2.6,VLOOKUP(A6,'Monthly Rates Actual'!$A$3:$U$155,19,FALSE),IF(VLOOKUP(A6,'Monthly Rates Actual'!$A$3:$U$155,19,FALSE)&gt;7.7,VLOOKUP(A6,'Monthly Rates Actual'!$A$3:$U$155,19,FALSE)*0.33,2.6))</f>
        <v>0.522466039707419</v>
      </c>
      <c r="D6" s="38">
        <f>VLOOKUP(A6,'Monthly Rates Actual'!$A$3:$U$155,20,FALSE)</f>
        <v>0.41050903119868637</v>
      </c>
      <c r="E6" s="38">
        <f>IF(VLOOKUP(A6,'Monthly Rates Actual'!$A$3:$U$155,21,FALSE)&gt;9.4,9.4,VLOOKUP(A6,'Monthly Rates Actual'!$A$3:$U$155,21,FALSE))</f>
        <v>2.668308702791461</v>
      </c>
      <c r="F6" s="39">
        <f t="shared" si="10"/>
        <v>1.7353336318853563</v>
      </c>
      <c r="G6" s="39">
        <f t="shared" si="11"/>
        <v>0.522466039707419</v>
      </c>
      <c r="H6" s="39">
        <f t="shared" si="12"/>
        <v>0.41050903119868637</v>
      </c>
      <c r="I6" s="39">
        <f t="shared" si="13"/>
        <v>2.668308702791461</v>
      </c>
      <c r="J6" s="39">
        <f t="shared" si="14"/>
        <v>1.7353336318853563</v>
      </c>
      <c r="K6" s="39">
        <f t="shared" si="15"/>
        <v>0.522466039707419</v>
      </c>
      <c r="L6" s="39">
        <f t="shared" si="16"/>
        <v>0.41050903119868637</v>
      </c>
      <c r="M6" s="39">
        <f t="shared" si="17"/>
        <v>2.668308702791461</v>
      </c>
      <c r="N6" s="39">
        <f t="shared" si="18"/>
        <v>1.7353336318853563</v>
      </c>
      <c r="O6" s="39">
        <f t="shared" si="19"/>
        <v>0.522466039707419</v>
      </c>
      <c r="P6" s="39">
        <f t="shared" si="20"/>
        <v>0.41050903119868637</v>
      </c>
      <c r="Q6" s="39">
        <f t="shared" si="21"/>
        <v>2.668308702791461</v>
      </c>
      <c r="R6" s="39">
        <f t="shared" si="22"/>
        <v>1.7353336318853563</v>
      </c>
      <c r="S6" s="39">
        <f t="shared" si="23"/>
        <v>0.522466039707419</v>
      </c>
      <c r="T6" s="39">
        <f t="shared" si="24"/>
        <v>0.41050903119868637</v>
      </c>
      <c r="U6" s="39">
        <f t="shared" si="25"/>
        <v>2.668308702791461</v>
      </c>
      <c r="V6" s="39">
        <f t="shared" si="26"/>
        <v>1.7353336318853563</v>
      </c>
      <c r="W6" s="39">
        <f t="shared" si="27"/>
        <v>0.522466039707419</v>
      </c>
      <c r="X6" s="39">
        <f t="shared" si="28"/>
        <v>0.41050903119868637</v>
      </c>
      <c r="Y6" s="39">
        <f t="shared" si="29"/>
        <v>2.668308702791461</v>
      </c>
      <c r="Z6" s="39">
        <f t="shared" si="5"/>
        <v>1.7353336318853563</v>
      </c>
      <c r="AA6" s="39">
        <f t="shared" si="5"/>
        <v>0.522466039707419</v>
      </c>
      <c r="AB6" s="39">
        <f t="shared" si="5"/>
        <v>0.41050903119868637</v>
      </c>
      <c r="AC6" s="39">
        <f t="shared" si="5"/>
        <v>2.668308702791461</v>
      </c>
      <c r="AD6" s="39">
        <f t="shared" si="6"/>
        <v>1.7353336318853563</v>
      </c>
      <c r="AE6" s="39">
        <f t="shared" si="7"/>
        <v>0.522466039707419</v>
      </c>
      <c r="AF6" s="39">
        <f t="shared" si="8"/>
        <v>0.41050903119868637</v>
      </c>
      <c r="AG6" s="39">
        <f t="shared" si="9"/>
        <v>2.668308702791461</v>
      </c>
    </row>
    <row r="7" spans="1:33" ht="15">
      <c r="A7" t="str">
        <f>'Monthly Data'!D7</f>
        <v>Bath &amp; North East Somerset UA</v>
      </c>
      <c r="B7" s="38">
        <f>IF(VLOOKUP(A7,'Monthly Rates Actual'!$A$3:$U$155,18,FALSE)&lt;5.5,VLOOKUP('Monthly Rate Target'!A7,'Monthly Rates Actual'!$A$3:$U$155,18,FALSE),IF(VLOOKUP('Monthly Rate Target'!A7,'Monthly Rates Actual'!$A$3:$U$155,18,FALSE)&gt;11.2,VLOOKUP('Monthly Rate Target'!A7,'Monthly Rates Actual'!$A$3:$U$155,18,FALSE)/2,5.5))</f>
        <v>4.610559820258379</v>
      </c>
      <c r="C7" s="38">
        <f>IF(VLOOKUP(A7,'Monthly Rates Actual'!$A$3:$U$155,19,FALSE)&lt;2.6,VLOOKUP(A7,'Monthly Rates Actual'!$A$3:$U$155,19,FALSE),IF(VLOOKUP(A7,'Monthly Rates Actual'!$A$3:$U$155,19,FALSE)&gt;7.7,VLOOKUP(A7,'Monthly Rates Actual'!$A$3:$U$155,19,FALSE)*0.33,2.6))</f>
        <v>2.6</v>
      </c>
      <c r="D7" s="38">
        <f>VLOOKUP(A7,'Monthly Rates Actual'!$A$3:$U$155,20,FALSE)</f>
        <v>0.655307994757536</v>
      </c>
      <c r="E7" s="38">
        <f>IF(VLOOKUP(A7,'Monthly Rates Actual'!$A$3:$U$155,21,FALSE)&gt;9.4,9.4,VLOOKUP(A7,'Monthly Rates Actual'!$A$3:$U$155,21,FALSE))</f>
        <v>9.4</v>
      </c>
      <c r="F7" s="39">
        <f t="shared" si="10"/>
        <v>4.610559820258379</v>
      </c>
      <c r="G7" s="39">
        <f t="shared" si="11"/>
        <v>2.6</v>
      </c>
      <c r="H7" s="39">
        <f t="shared" si="12"/>
        <v>0.655307994757536</v>
      </c>
      <c r="I7" s="39">
        <f t="shared" si="13"/>
        <v>9.4</v>
      </c>
      <c r="J7" s="39">
        <f t="shared" si="14"/>
        <v>4.610559820258379</v>
      </c>
      <c r="K7" s="39">
        <f t="shared" si="15"/>
        <v>2.6</v>
      </c>
      <c r="L7" s="39">
        <f t="shared" si="16"/>
        <v>0.655307994757536</v>
      </c>
      <c r="M7" s="39">
        <f t="shared" si="17"/>
        <v>9.4</v>
      </c>
      <c r="N7" s="39">
        <f t="shared" si="18"/>
        <v>4.610559820258379</v>
      </c>
      <c r="O7" s="39">
        <f t="shared" si="19"/>
        <v>2.6</v>
      </c>
      <c r="P7" s="39">
        <f t="shared" si="20"/>
        <v>0.655307994757536</v>
      </c>
      <c r="Q7" s="39">
        <f t="shared" si="21"/>
        <v>9.4</v>
      </c>
      <c r="R7" s="39">
        <f t="shared" si="22"/>
        <v>4.610559820258379</v>
      </c>
      <c r="S7" s="39">
        <f t="shared" si="23"/>
        <v>2.6</v>
      </c>
      <c r="T7" s="39">
        <f t="shared" si="24"/>
        <v>0.655307994757536</v>
      </c>
      <c r="U7" s="39">
        <f t="shared" si="25"/>
        <v>9.4</v>
      </c>
      <c r="V7" s="39">
        <f t="shared" si="26"/>
        <v>4.610559820258379</v>
      </c>
      <c r="W7" s="39">
        <f t="shared" si="27"/>
        <v>2.6</v>
      </c>
      <c r="X7" s="39">
        <f t="shared" si="28"/>
        <v>0.655307994757536</v>
      </c>
      <c r="Y7" s="39">
        <f t="shared" si="29"/>
        <v>9.4</v>
      </c>
      <c r="Z7" s="39">
        <f t="shared" si="5"/>
        <v>4.610559820258379</v>
      </c>
      <c r="AA7" s="39">
        <f t="shared" si="5"/>
        <v>2.6</v>
      </c>
      <c r="AB7" s="39">
        <f t="shared" si="5"/>
        <v>0.655307994757536</v>
      </c>
      <c r="AC7" s="39">
        <f t="shared" si="5"/>
        <v>9.4</v>
      </c>
      <c r="AD7" s="39">
        <f t="shared" si="6"/>
        <v>4.610559820258379</v>
      </c>
      <c r="AE7" s="39">
        <f t="shared" si="7"/>
        <v>2.6</v>
      </c>
      <c r="AF7" s="39">
        <f t="shared" si="8"/>
        <v>0.655307994757536</v>
      </c>
      <c r="AG7" s="39">
        <f t="shared" si="9"/>
        <v>9.4</v>
      </c>
    </row>
    <row r="8" spans="1:33" ht="15">
      <c r="A8" t="str">
        <f>'Monthly Data'!D8</f>
        <v>Bedford</v>
      </c>
      <c r="B8" s="38">
        <f>IF(VLOOKUP(A8,'Monthly Rates Actual'!$A$3:$U$155,18,FALSE)&lt;5.5,VLOOKUP('Monthly Rate Target'!A8,'Monthly Rates Actual'!$A$3:$U$155,18,FALSE),IF(VLOOKUP('Monthly Rate Target'!A8,'Monthly Rates Actual'!$A$3:$U$155,18,FALSE)&gt;11.2,VLOOKUP('Monthly Rate Target'!A8,'Monthly Rates Actual'!$A$3:$U$155,18,FALSE)/2,5.5))</f>
        <v>5.5</v>
      </c>
      <c r="C8" s="38">
        <f>IF(VLOOKUP(A8,'Monthly Rates Actual'!$A$3:$U$155,19,FALSE)&lt;2.6,VLOOKUP(A8,'Monthly Rates Actual'!$A$3:$U$155,19,FALSE),IF(VLOOKUP(A8,'Monthly Rates Actual'!$A$3:$U$155,19,FALSE)&gt;7.7,VLOOKUP(A8,'Monthly Rates Actual'!$A$3:$U$155,19,FALSE)*0.33,2.6))</f>
        <v>0.466673987042934</v>
      </c>
      <c r="D8" s="38">
        <f>VLOOKUP(A8,'Monthly Rates Actual'!$A$3:$U$155,20,FALSE)</f>
        <v>1.0157022070934447</v>
      </c>
      <c r="E8" s="38">
        <f>IF(VLOOKUP(A8,'Monthly Rates Actual'!$A$3:$U$155,21,FALSE)&gt;9.4,9.4,VLOOKUP(A8,'Monthly Rates Actual'!$A$3:$U$155,21,FALSE))</f>
        <v>8.125617656747558</v>
      </c>
      <c r="F8" s="39">
        <f t="shared" si="10"/>
        <v>5.5</v>
      </c>
      <c r="G8" s="39">
        <f t="shared" si="11"/>
        <v>0.466673987042934</v>
      </c>
      <c r="H8" s="39">
        <f t="shared" si="12"/>
        <v>1.0157022070934447</v>
      </c>
      <c r="I8" s="39">
        <f t="shared" si="13"/>
        <v>8.125617656747558</v>
      </c>
      <c r="J8" s="39">
        <f t="shared" si="14"/>
        <v>5.5</v>
      </c>
      <c r="K8" s="39">
        <f t="shared" si="15"/>
        <v>0.466673987042934</v>
      </c>
      <c r="L8" s="39">
        <f t="shared" si="16"/>
        <v>1.0157022070934447</v>
      </c>
      <c r="M8" s="39">
        <f t="shared" si="17"/>
        <v>8.125617656747558</v>
      </c>
      <c r="N8" s="39">
        <f t="shared" si="18"/>
        <v>5.5</v>
      </c>
      <c r="O8" s="39">
        <f t="shared" si="19"/>
        <v>0.466673987042934</v>
      </c>
      <c r="P8" s="39">
        <f t="shared" si="20"/>
        <v>1.0157022070934447</v>
      </c>
      <c r="Q8" s="39">
        <f t="shared" si="21"/>
        <v>8.125617656747558</v>
      </c>
      <c r="R8" s="39">
        <f t="shared" si="22"/>
        <v>5.5</v>
      </c>
      <c r="S8" s="39">
        <f t="shared" si="23"/>
        <v>0.466673987042934</v>
      </c>
      <c r="T8" s="39">
        <f t="shared" si="24"/>
        <v>1.0157022070934447</v>
      </c>
      <c r="U8" s="39">
        <f t="shared" si="25"/>
        <v>8.125617656747558</v>
      </c>
      <c r="V8" s="39">
        <f t="shared" si="26"/>
        <v>5.5</v>
      </c>
      <c r="W8" s="39">
        <f t="shared" si="27"/>
        <v>0.466673987042934</v>
      </c>
      <c r="X8" s="39">
        <f t="shared" si="28"/>
        <v>1.0157022070934447</v>
      </c>
      <c r="Y8" s="39">
        <f t="shared" si="29"/>
        <v>8.125617656747558</v>
      </c>
      <c r="Z8" s="39">
        <f t="shared" si="5"/>
        <v>5.5</v>
      </c>
      <c r="AA8" s="39">
        <f t="shared" si="5"/>
        <v>0.466673987042934</v>
      </c>
      <c r="AB8" s="39">
        <f t="shared" si="5"/>
        <v>1.0157022070934447</v>
      </c>
      <c r="AC8" s="39">
        <f t="shared" si="5"/>
        <v>8.125617656747558</v>
      </c>
      <c r="AD8" s="39">
        <f t="shared" si="6"/>
        <v>5.5</v>
      </c>
      <c r="AE8" s="39">
        <f t="shared" si="7"/>
        <v>0.466673987042934</v>
      </c>
      <c r="AF8" s="39">
        <f t="shared" si="8"/>
        <v>1.0157022070934447</v>
      </c>
      <c r="AG8" s="39">
        <f t="shared" si="9"/>
        <v>8.125617656747558</v>
      </c>
    </row>
    <row r="9" spans="1:33" ht="15">
      <c r="A9" t="str">
        <f>'Monthly Data'!D9</f>
        <v>Bexley</v>
      </c>
      <c r="B9" s="38">
        <f>IF(VLOOKUP(A9,'Monthly Rates Actual'!$A$3:$U$155,18,FALSE)&lt;5.5,VLOOKUP('Monthly Rate Target'!A9,'Monthly Rates Actual'!$A$3:$U$155,18,FALSE),IF(VLOOKUP('Monthly Rate Target'!A9,'Monthly Rates Actual'!$A$3:$U$155,18,FALSE)&gt;11.2,VLOOKUP('Monthly Rate Target'!A9,'Monthly Rates Actual'!$A$3:$U$155,18,FALSE)/2,5.5))</f>
        <v>3.888172369319475</v>
      </c>
      <c r="C9" s="38">
        <f>IF(VLOOKUP(A9,'Monthly Rates Actual'!$A$3:$U$155,19,FALSE)&lt;2.6,VLOOKUP(A9,'Monthly Rates Actual'!$A$3:$U$155,19,FALSE),IF(VLOOKUP(A9,'Monthly Rates Actual'!$A$3:$U$155,19,FALSE)&gt;7.7,VLOOKUP(A9,'Monthly Rates Actual'!$A$3:$U$155,19,FALSE)*0.33,2.6))</f>
        <v>2.6</v>
      </c>
      <c r="D9" s="38">
        <f>VLOOKUP(A9,'Monthly Rates Actual'!$A$3:$U$155,20,FALSE)</f>
        <v>0.3793338896897049</v>
      </c>
      <c r="E9" s="38">
        <f>IF(VLOOKUP(A9,'Monthly Rates Actual'!$A$3:$U$155,21,FALSE)&gt;9.4,9.4,VLOOKUP(A9,'Monthly Rates Actual'!$A$3:$U$155,21,FALSE))</f>
        <v>8.383278962142478</v>
      </c>
      <c r="F9" s="39">
        <f t="shared" si="10"/>
        <v>3.888172369319475</v>
      </c>
      <c r="G9" s="39">
        <f t="shared" si="11"/>
        <v>2.6</v>
      </c>
      <c r="H9" s="39">
        <f t="shared" si="12"/>
        <v>0.3793338896897049</v>
      </c>
      <c r="I9" s="39">
        <f t="shared" si="13"/>
        <v>8.383278962142478</v>
      </c>
      <c r="J9" s="39">
        <f t="shared" si="14"/>
        <v>3.888172369319475</v>
      </c>
      <c r="K9" s="39">
        <f t="shared" si="15"/>
        <v>2.6</v>
      </c>
      <c r="L9" s="39">
        <f t="shared" si="16"/>
        <v>0.3793338896897049</v>
      </c>
      <c r="M9" s="39">
        <f t="shared" si="17"/>
        <v>8.383278962142478</v>
      </c>
      <c r="N9" s="39">
        <f t="shared" si="18"/>
        <v>3.888172369319475</v>
      </c>
      <c r="O9" s="39">
        <f t="shared" si="19"/>
        <v>2.6</v>
      </c>
      <c r="P9" s="39">
        <f t="shared" si="20"/>
        <v>0.3793338896897049</v>
      </c>
      <c r="Q9" s="39">
        <f t="shared" si="21"/>
        <v>8.383278962142478</v>
      </c>
      <c r="R9" s="39">
        <f t="shared" si="22"/>
        <v>3.888172369319475</v>
      </c>
      <c r="S9" s="39">
        <f t="shared" si="23"/>
        <v>2.6</v>
      </c>
      <c r="T9" s="39">
        <f t="shared" si="24"/>
        <v>0.3793338896897049</v>
      </c>
      <c r="U9" s="39">
        <f t="shared" si="25"/>
        <v>8.383278962142478</v>
      </c>
      <c r="V9" s="39">
        <f t="shared" si="26"/>
        <v>3.888172369319475</v>
      </c>
      <c r="W9" s="39">
        <f t="shared" si="27"/>
        <v>2.6</v>
      </c>
      <c r="X9" s="39">
        <f t="shared" si="28"/>
        <v>0.3793338896897049</v>
      </c>
      <c r="Y9" s="39">
        <f t="shared" si="29"/>
        <v>8.383278962142478</v>
      </c>
      <c r="Z9" s="39">
        <f t="shared" si="5"/>
        <v>3.888172369319475</v>
      </c>
      <c r="AA9" s="39">
        <f t="shared" si="5"/>
        <v>2.6</v>
      </c>
      <c r="AB9" s="39">
        <f t="shared" si="5"/>
        <v>0.3793338896897049</v>
      </c>
      <c r="AC9" s="39">
        <f t="shared" si="5"/>
        <v>8.383278962142478</v>
      </c>
      <c r="AD9" s="39">
        <f t="shared" si="6"/>
        <v>3.888172369319475</v>
      </c>
      <c r="AE9" s="39">
        <f t="shared" si="7"/>
        <v>2.6</v>
      </c>
      <c r="AF9" s="39">
        <f t="shared" si="8"/>
        <v>0.3793338896897049</v>
      </c>
      <c r="AG9" s="39">
        <f t="shared" si="9"/>
        <v>8.383278962142478</v>
      </c>
    </row>
    <row r="10" spans="1:33" ht="15">
      <c r="A10" t="str">
        <f>'Monthly Data'!D10</f>
        <v>Birmingham</v>
      </c>
      <c r="B10" s="38">
        <f>IF(VLOOKUP(A10,'Monthly Rates Actual'!$A$3:$U$155,18,FALSE)&lt;5.5,VLOOKUP('Monthly Rate Target'!A10,'Monthly Rates Actual'!$A$3:$U$155,18,FALSE),IF(VLOOKUP('Monthly Rate Target'!A10,'Monthly Rates Actual'!$A$3:$U$155,18,FALSE)&gt;11.2,VLOOKUP('Monthly Rate Target'!A10,'Monthly Rates Actual'!$A$3:$U$155,18,FALSE)/2,5.5))</f>
        <v>5.5</v>
      </c>
      <c r="C10" s="38">
        <f>IF(VLOOKUP(A10,'Monthly Rates Actual'!$A$3:$U$155,19,FALSE)&lt;2.6,VLOOKUP(A10,'Monthly Rates Actual'!$A$3:$U$155,19,FALSE),IF(VLOOKUP(A10,'Monthly Rates Actual'!$A$3:$U$155,19,FALSE)&gt;7.7,VLOOKUP(A10,'Monthly Rates Actual'!$A$3:$U$155,19,FALSE)*0.33,2.6))</f>
        <v>4.603245591617685</v>
      </c>
      <c r="D10" s="38">
        <f>VLOOKUP(A10,'Monthly Rates Actual'!$A$3:$U$155,20,FALSE)</f>
        <v>0.881676463071812</v>
      </c>
      <c r="E10" s="38">
        <f>IF(VLOOKUP(A10,'Monthly Rates Actual'!$A$3:$U$155,21,FALSE)&gt;9.4,9.4,VLOOKUP(A10,'Monthly Rates Actual'!$A$3:$U$155,21,FALSE))</f>
        <v>9.4</v>
      </c>
      <c r="F10" s="39">
        <f t="shared" si="10"/>
        <v>5.5</v>
      </c>
      <c r="G10" s="39">
        <f t="shared" si="11"/>
        <v>4.603245591617685</v>
      </c>
      <c r="H10" s="39">
        <f t="shared" si="12"/>
        <v>0.881676463071812</v>
      </c>
      <c r="I10" s="39">
        <f t="shared" si="13"/>
        <v>9.4</v>
      </c>
      <c r="J10" s="39">
        <f t="shared" si="14"/>
        <v>5.5</v>
      </c>
      <c r="K10" s="39">
        <f t="shared" si="15"/>
        <v>4.603245591617685</v>
      </c>
      <c r="L10" s="39">
        <f t="shared" si="16"/>
        <v>0.881676463071812</v>
      </c>
      <c r="M10" s="39">
        <f t="shared" si="17"/>
        <v>9.4</v>
      </c>
      <c r="N10" s="39">
        <f t="shared" si="18"/>
        <v>5.5</v>
      </c>
      <c r="O10" s="39">
        <f t="shared" si="19"/>
        <v>4.603245591617685</v>
      </c>
      <c r="P10" s="39">
        <f t="shared" si="20"/>
        <v>0.881676463071812</v>
      </c>
      <c r="Q10" s="39">
        <f t="shared" si="21"/>
        <v>9.4</v>
      </c>
      <c r="R10" s="39">
        <f t="shared" si="22"/>
        <v>5.5</v>
      </c>
      <c r="S10" s="39">
        <f t="shared" si="23"/>
        <v>4.603245591617685</v>
      </c>
      <c r="T10" s="39">
        <f t="shared" si="24"/>
        <v>0.881676463071812</v>
      </c>
      <c r="U10" s="39">
        <f t="shared" si="25"/>
        <v>9.4</v>
      </c>
      <c r="V10" s="39">
        <f t="shared" si="26"/>
        <v>5.5</v>
      </c>
      <c r="W10" s="39">
        <f t="shared" si="27"/>
        <v>4.603245591617685</v>
      </c>
      <c r="X10" s="39">
        <f t="shared" si="28"/>
        <v>0.881676463071812</v>
      </c>
      <c r="Y10" s="39">
        <f t="shared" si="29"/>
        <v>9.4</v>
      </c>
      <c r="Z10" s="39">
        <f t="shared" si="5"/>
        <v>5.5</v>
      </c>
      <c r="AA10" s="39">
        <f t="shared" si="5"/>
        <v>4.603245591617685</v>
      </c>
      <c r="AB10" s="39">
        <f t="shared" si="5"/>
        <v>0.881676463071812</v>
      </c>
      <c r="AC10" s="39">
        <f t="shared" si="5"/>
        <v>9.4</v>
      </c>
      <c r="AD10" s="39">
        <f t="shared" si="6"/>
        <v>5.5</v>
      </c>
      <c r="AE10" s="39">
        <f t="shared" si="7"/>
        <v>4.603245591617685</v>
      </c>
      <c r="AF10" s="39">
        <f t="shared" si="8"/>
        <v>0.881676463071812</v>
      </c>
      <c r="AG10" s="39">
        <f t="shared" si="9"/>
        <v>9.4</v>
      </c>
    </row>
    <row r="11" spans="1:33" ht="15">
      <c r="A11" t="str">
        <f>'Monthly Data'!D11</f>
        <v>Blackburn With Darwen UA</v>
      </c>
      <c r="B11" s="38">
        <f>IF(VLOOKUP(A11,'Monthly Rates Actual'!$A$3:$U$155,18,FALSE)&lt;5.5,VLOOKUP('Monthly Rate Target'!A11,'Monthly Rates Actual'!$A$3:$U$155,18,FALSE),IF(VLOOKUP('Monthly Rate Target'!A11,'Monthly Rates Actual'!$A$3:$U$155,18,FALSE)&gt;11.2,VLOOKUP('Monthly Rate Target'!A11,'Monthly Rates Actual'!$A$3:$U$155,18,FALSE)/2,5.5))</f>
        <v>3.2527270337757916</v>
      </c>
      <c r="C11" s="38">
        <f>IF(VLOOKUP(A11,'Monthly Rates Actual'!$A$3:$U$155,19,FALSE)&lt;2.6,VLOOKUP(A11,'Monthly Rates Actual'!$A$3:$U$155,19,FALSE),IF(VLOOKUP(A11,'Monthly Rates Actual'!$A$3:$U$155,19,FALSE)&gt;7.7,VLOOKUP(A11,'Monthly Rates Actual'!$A$3:$U$155,19,FALSE)*0.33,2.6))</f>
        <v>2.6</v>
      </c>
      <c r="D11" s="38">
        <f>VLOOKUP(A11,'Monthly Rates Actual'!$A$3:$U$155,20,FALSE)</f>
        <v>0</v>
      </c>
      <c r="E11" s="38">
        <f>IF(VLOOKUP(A11,'Monthly Rates Actual'!$A$3:$U$155,21,FALSE)&gt;9.4,9.4,VLOOKUP(A11,'Monthly Rates Actual'!$A$3:$U$155,21,FALSE))</f>
        <v>9.4</v>
      </c>
      <c r="F11" s="39">
        <f t="shared" si="10"/>
        <v>3.2527270337757916</v>
      </c>
      <c r="G11" s="39">
        <f t="shared" si="11"/>
        <v>2.6</v>
      </c>
      <c r="H11" s="39">
        <f t="shared" si="12"/>
        <v>0</v>
      </c>
      <c r="I11" s="39">
        <f t="shared" si="13"/>
        <v>9.4</v>
      </c>
      <c r="J11" s="39">
        <f t="shared" si="14"/>
        <v>3.2527270337757916</v>
      </c>
      <c r="K11" s="39">
        <f t="shared" si="15"/>
        <v>2.6</v>
      </c>
      <c r="L11" s="39">
        <f t="shared" si="16"/>
        <v>0</v>
      </c>
      <c r="M11" s="39">
        <f t="shared" si="17"/>
        <v>9.4</v>
      </c>
      <c r="N11" s="39">
        <f t="shared" si="18"/>
        <v>3.2527270337757916</v>
      </c>
      <c r="O11" s="39">
        <f t="shared" si="19"/>
        <v>2.6</v>
      </c>
      <c r="P11" s="39">
        <f t="shared" si="20"/>
        <v>0</v>
      </c>
      <c r="Q11" s="39">
        <f t="shared" si="21"/>
        <v>9.4</v>
      </c>
      <c r="R11" s="39">
        <f t="shared" si="22"/>
        <v>3.2527270337757916</v>
      </c>
      <c r="S11" s="39">
        <f t="shared" si="23"/>
        <v>2.6</v>
      </c>
      <c r="T11" s="39">
        <f t="shared" si="24"/>
        <v>0</v>
      </c>
      <c r="U11" s="39">
        <f t="shared" si="25"/>
        <v>9.4</v>
      </c>
      <c r="V11" s="39">
        <f t="shared" si="26"/>
        <v>3.2527270337757916</v>
      </c>
      <c r="W11" s="39">
        <f t="shared" si="27"/>
        <v>2.6</v>
      </c>
      <c r="X11" s="39">
        <f t="shared" si="28"/>
        <v>0</v>
      </c>
      <c r="Y11" s="39">
        <f t="shared" si="29"/>
        <v>9.4</v>
      </c>
      <c r="Z11" s="39">
        <f t="shared" si="5"/>
        <v>3.2527270337757916</v>
      </c>
      <c r="AA11" s="39">
        <f t="shared" si="5"/>
        <v>2.6</v>
      </c>
      <c r="AB11" s="39">
        <f t="shared" si="5"/>
        <v>0</v>
      </c>
      <c r="AC11" s="39">
        <f t="shared" si="5"/>
        <v>9.4</v>
      </c>
      <c r="AD11" s="39">
        <f t="shared" si="6"/>
        <v>3.2527270337757916</v>
      </c>
      <c r="AE11" s="39">
        <f t="shared" si="7"/>
        <v>2.6</v>
      </c>
      <c r="AF11" s="39">
        <f t="shared" si="8"/>
        <v>0</v>
      </c>
      <c r="AG11" s="39">
        <f t="shared" si="9"/>
        <v>9.4</v>
      </c>
    </row>
    <row r="12" spans="1:33" ht="15">
      <c r="A12" t="str">
        <f>'Monthly Data'!D12</f>
        <v>Blackpool UA</v>
      </c>
      <c r="B12" s="38">
        <f>IF(VLOOKUP(A12,'Monthly Rates Actual'!$A$3:$U$155,18,FALSE)&lt;5.5,VLOOKUP('Monthly Rate Target'!A12,'Monthly Rates Actual'!$A$3:$U$155,18,FALSE),IF(VLOOKUP('Monthly Rate Target'!A12,'Monthly Rates Actual'!$A$3:$U$155,18,FALSE)&gt;11.2,VLOOKUP('Monthly Rate Target'!A12,'Monthly Rates Actual'!$A$3:$U$155,18,FALSE)/2,5.5))</f>
        <v>5.5</v>
      </c>
      <c r="C12" s="38">
        <f>IF(VLOOKUP(A12,'Monthly Rates Actual'!$A$3:$U$155,19,FALSE)&lt;2.6,VLOOKUP(A12,'Monthly Rates Actual'!$A$3:$U$155,19,FALSE),IF(VLOOKUP(A12,'Monthly Rates Actual'!$A$3:$U$155,19,FALSE)&gt;7.7,VLOOKUP(A12,'Monthly Rates Actual'!$A$3:$U$155,19,FALSE)*0.33,2.6))</f>
        <v>2.6</v>
      </c>
      <c r="D12" s="38">
        <f>VLOOKUP(A12,'Monthly Rates Actual'!$A$3:$U$155,20,FALSE)</f>
        <v>2.841642986308447</v>
      </c>
      <c r="E12" s="38">
        <f>IF(VLOOKUP(A12,'Monthly Rates Actual'!$A$3:$U$155,21,FALSE)&gt;9.4,9.4,VLOOKUP(A12,'Monthly Rates Actual'!$A$3:$U$155,21,FALSE))</f>
        <v>9.4</v>
      </c>
      <c r="F12" s="39">
        <f t="shared" si="10"/>
        <v>5.5</v>
      </c>
      <c r="G12" s="39">
        <f t="shared" si="11"/>
        <v>2.6</v>
      </c>
      <c r="H12" s="39">
        <f t="shared" si="12"/>
        <v>2.841642986308447</v>
      </c>
      <c r="I12" s="39">
        <f t="shared" si="13"/>
        <v>9.4</v>
      </c>
      <c r="J12" s="39">
        <f t="shared" si="14"/>
        <v>5.5</v>
      </c>
      <c r="K12" s="39">
        <f t="shared" si="15"/>
        <v>2.6</v>
      </c>
      <c r="L12" s="39">
        <f t="shared" si="16"/>
        <v>2.841642986308447</v>
      </c>
      <c r="M12" s="39">
        <f t="shared" si="17"/>
        <v>9.4</v>
      </c>
      <c r="N12" s="39">
        <f t="shared" si="18"/>
        <v>5.5</v>
      </c>
      <c r="O12" s="39">
        <f t="shared" si="19"/>
        <v>2.6</v>
      </c>
      <c r="P12" s="39">
        <f t="shared" si="20"/>
        <v>2.841642986308447</v>
      </c>
      <c r="Q12" s="39">
        <f t="shared" si="21"/>
        <v>9.4</v>
      </c>
      <c r="R12" s="39">
        <f t="shared" si="22"/>
        <v>5.5</v>
      </c>
      <c r="S12" s="39">
        <f t="shared" si="23"/>
        <v>2.6</v>
      </c>
      <c r="T12" s="39">
        <f t="shared" si="24"/>
        <v>2.841642986308447</v>
      </c>
      <c r="U12" s="39">
        <f t="shared" si="25"/>
        <v>9.4</v>
      </c>
      <c r="V12" s="39">
        <f t="shared" si="26"/>
        <v>5.5</v>
      </c>
      <c r="W12" s="39">
        <f t="shared" si="27"/>
        <v>2.6</v>
      </c>
      <c r="X12" s="39">
        <f t="shared" si="28"/>
        <v>2.841642986308447</v>
      </c>
      <c r="Y12" s="39">
        <f t="shared" si="29"/>
        <v>9.4</v>
      </c>
      <c r="Z12" s="39">
        <f t="shared" si="5"/>
        <v>5.5</v>
      </c>
      <c r="AA12" s="39">
        <f t="shared" si="5"/>
        <v>2.6</v>
      </c>
      <c r="AB12" s="39">
        <f t="shared" si="5"/>
        <v>2.841642986308447</v>
      </c>
      <c r="AC12" s="39">
        <f t="shared" si="5"/>
        <v>9.4</v>
      </c>
      <c r="AD12" s="39">
        <f t="shared" si="6"/>
        <v>5.5</v>
      </c>
      <c r="AE12" s="39">
        <f t="shared" si="7"/>
        <v>2.6</v>
      </c>
      <c r="AF12" s="39">
        <f t="shared" si="8"/>
        <v>2.841642986308447</v>
      </c>
      <c r="AG12" s="39">
        <f t="shared" si="9"/>
        <v>9.4</v>
      </c>
    </row>
    <row r="13" spans="1:33" ht="15">
      <c r="A13" t="str">
        <f>'Monthly Data'!D13</f>
        <v>Bolton</v>
      </c>
      <c r="B13" s="38">
        <f>IF(VLOOKUP(A13,'Monthly Rates Actual'!$A$3:$U$155,18,FALSE)&lt;5.5,VLOOKUP('Monthly Rate Target'!A13,'Monthly Rates Actual'!$A$3:$U$155,18,FALSE),IF(VLOOKUP('Monthly Rate Target'!A13,'Monthly Rates Actual'!$A$3:$U$155,18,FALSE)&gt;11.2,VLOOKUP('Monthly Rate Target'!A13,'Monthly Rates Actual'!$A$3:$U$155,18,FALSE)/2,5.5))</f>
        <v>5.5</v>
      </c>
      <c r="C13" s="38">
        <f>IF(VLOOKUP(A13,'Monthly Rates Actual'!$A$3:$U$155,19,FALSE)&lt;2.6,VLOOKUP(A13,'Monthly Rates Actual'!$A$3:$U$155,19,FALSE),IF(VLOOKUP(A13,'Monthly Rates Actual'!$A$3:$U$155,19,FALSE)&gt;7.7,VLOOKUP(A13,'Monthly Rates Actual'!$A$3:$U$155,19,FALSE)*0.33,2.6))</f>
        <v>2.6</v>
      </c>
      <c r="D13" s="38">
        <f>VLOOKUP(A13,'Monthly Rates Actual'!$A$3:$U$155,20,FALSE)</f>
        <v>0.11563367252543941</v>
      </c>
      <c r="E13" s="38">
        <f>IF(VLOOKUP(A13,'Monthly Rates Actual'!$A$3:$U$155,21,FALSE)&gt;9.4,9.4,VLOOKUP(A13,'Monthly Rates Actual'!$A$3:$U$155,21,FALSE))</f>
        <v>9.4</v>
      </c>
      <c r="F13" s="39">
        <f t="shared" si="10"/>
        <v>5.5</v>
      </c>
      <c r="G13" s="39">
        <f t="shared" si="11"/>
        <v>2.6</v>
      </c>
      <c r="H13" s="39">
        <f t="shared" si="12"/>
        <v>0.11563367252543941</v>
      </c>
      <c r="I13" s="39">
        <f t="shared" si="13"/>
        <v>9.4</v>
      </c>
      <c r="J13" s="39">
        <f t="shared" si="14"/>
        <v>5.5</v>
      </c>
      <c r="K13" s="39">
        <f t="shared" si="15"/>
        <v>2.6</v>
      </c>
      <c r="L13" s="39">
        <f t="shared" si="16"/>
        <v>0.11563367252543941</v>
      </c>
      <c r="M13" s="39">
        <f t="shared" si="17"/>
        <v>9.4</v>
      </c>
      <c r="N13" s="39">
        <f t="shared" si="18"/>
        <v>5.5</v>
      </c>
      <c r="O13" s="39">
        <f t="shared" si="19"/>
        <v>2.6</v>
      </c>
      <c r="P13" s="39">
        <f t="shared" si="20"/>
        <v>0.11563367252543941</v>
      </c>
      <c r="Q13" s="39">
        <f t="shared" si="21"/>
        <v>9.4</v>
      </c>
      <c r="R13" s="39">
        <f t="shared" si="22"/>
        <v>5.5</v>
      </c>
      <c r="S13" s="39">
        <f t="shared" si="23"/>
        <v>2.6</v>
      </c>
      <c r="T13" s="39">
        <f t="shared" si="24"/>
        <v>0.11563367252543941</v>
      </c>
      <c r="U13" s="39">
        <f t="shared" si="25"/>
        <v>9.4</v>
      </c>
      <c r="V13" s="39">
        <f t="shared" si="26"/>
        <v>5.5</v>
      </c>
      <c r="W13" s="39">
        <f t="shared" si="27"/>
        <v>2.6</v>
      </c>
      <c r="X13" s="39">
        <f t="shared" si="28"/>
        <v>0.11563367252543941</v>
      </c>
      <c r="Y13" s="39">
        <f t="shared" si="29"/>
        <v>9.4</v>
      </c>
      <c r="Z13" s="39">
        <f t="shared" si="5"/>
        <v>5.5</v>
      </c>
      <c r="AA13" s="39">
        <f t="shared" si="5"/>
        <v>2.6</v>
      </c>
      <c r="AB13" s="39">
        <f t="shared" si="5"/>
        <v>0.11563367252543941</v>
      </c>
      <c r="AC13" s="39">
        <f t="shared" si="5"/>
        <v>9.4</v>
      </c>
      <c r="AD13" s="39">
        <f t="shared" si="6"/>
        <v>5.5</v>
      </c>
      <c r="AE13" s="39">
        <f t="shared" si="7"/>
        <v>2.6</v>
      </c>
      <c r="AF13" s="39">
        <f t="shared" si="8"/>
        <v>0.11563367252543941</v>
      </c>
      <c r="AG13" s="39">
        <f t="shared" si="9"/>
        <v>9.4</v>
      </c>
    </row>
    <row r="14" spans="1:33" ht="15">
      <c r="A14" t="str">
        <f>'Monthly Data'!D14</f>
        <v>Bournemouth UA</v>
      </c>
      <c r="B14" s="38">
        <f>IF(VLOOKUP(A14,'Monthly Rates Actual'!$A$3:$U$155,18,FALSE)&lt;5.5,VLOOKUP('Monthly Rate Target'!A14,'Monthly Rates Actual'!$A$3:$U$155,18,FALSE),IF(VLOOKUP('Monthly Rate Target'!A14,'Monthly Rates Actual'!$A$3:$U$155,18,FALSE)&gt;11.2,VLOOKUP('Monthly Rate Target'!A14,'Monthly Rates Actual'!$A$3:$U$155,18,FALSE)/2,5.5))</f>
        <v>5.5</v>
      </c>
      <c r="C14" s="38">
        <f>IF(VLOOKUP(A14,'Monthly Rates Actual'!$A$3:$U$155,19,FALSE)&lt;2.6,VLOOKUP(A14,'Monthly Rates Actual'!$A$3:$U$155,19,FALSE),IF(VLOOKUP(A14,'Monthly Rates Actual'!$A$3:$U$155,19,FALSE)&gt;7.7,VLOOKUP(A14,'Monthly Rates Actual'!$A$3:$U$155,19,FALSE)*0.33,2.6))</f>
        <v>2.401515819159249</v>
      </c>
      <c r="D14" s="38">
        <f>VLOOKUP(A14,'Monthly Rates Actual'!$A$3:$U$155,20,FALSE)</f>
        <v>2.401515819159249</v>
      </c>
      <c r="E14" s="38">
        <f>IF(VLOOKUP(A14,'Monthly Rates Actual'!$A$3:$U$155,21,FALSE)&gt;9.4,9.4,VLOOKUP(A14,'Monthly Rates Actual'!$A$3:$U$155,21,FALSE))</f>
        <v>9.4</v>
      </c>
      <c r="F14" s="39">
        <f t="shared" si="10"/>
        <v>5.5</v>
      </c>
      <c r="G14" s="39">
        <f t="shared" si="11"/>
        <v>2.401515819159249</v>
      </c>
      <c r="H14" s="39">
        <f t="shared" si="12"/>
        <v>2.401515819159249</v>
      </c>
      <c r="I14" s="39">
        <f t="shared" si="13"/>
        <v>9.4</v>
      </c>
      <c r="J14" s="39">
        <f t="shared" si="14"/>
        <v>5.5</v>
      </c>
      <c r="K14" s="39">
        <f t="shared" si="15"/>
        <v>2.401515819159249</v>
      </c>
      <c r="L14" s="39">
        <f t="shared" si="16"/>
        <v>2.401515819159249</v>
      </c>
      <c r="M14" s="39">
        <f t="shared" si="17"/>
        <v>9.4</v>
      </c>
      <c r="N14" s="39">
        <f t="shared" si="18"/>
        <v>5.5</v>
      </c>
      <c r="O14" s="39">
        <f t="shared" si="19"/>
        <v>2.401515819159249</v>
      </c>
      <c r="P14" s="39">
        <f t="shared" si="20"/>
        <v>2.401515819159249</v>
      </c>
      <c r="Q14" s="39">
        <f t="shared" si="21"/>
        <v>9.4</v>
      </c>
      <c r="R14" s="39">
        <f t="shared" si="22"/>
        <v>5.5</v>
      </c>
      <c r="S14" s="39">
        <f t="shared" si="23"/>
        <v>2.401515819159249</v>
      </c>
      <c r="T14" s="39">
        <f t="shared" si="24"/>
        <v>2.401515819159249</v>
      </c>
      <c r="U14" s="39">
        <f t="shared" si="25"/>
        <v>9.4</v>
      </c>
      <c r="V14" s="39">
        <f t="shared" si="26"/>
        <v>5.5</v>
      </c>
      <c r="W14" s="39">
        <f t="shared" si="27"/>
        <v>2.401515819159249</v>
      </c>
      <c r="X14" s="39">
        <f t="shared" si="28"/>
        <v>2.401515819159249</v>
      </c>
      <c r="Y14" s="39">
        <f t="shared" si="29"/>
        <v>9.4</v>
      </c>
      <c r="Z14" s="39">
        <f t="shared" si="5"/>
        <v>5.5</v>
      </c>
      <c r="AA14" s="39">
        <f t="shared" si="5"/>
        <v>2.401515819159249</v>
      </c>
      <c r="AB14" s="39">
        <f t="shared" si="5"/>
        <v>2.401515819159249</v>
      </c>
      <c r="AC14" s="39">
        <f t="shared" si="5"/>
        <v>9.4</v>
      </c>
      <c r="AD14" s="39">
        <f t="shared" si="6"/>
        <v>5.5</v>
      </c>
      <c r="AE14" s="39">
        <f t="shared" si="7"/>
        <v>2.401515819159249</v>
      </c>
      <c r="AF14" s="39">
        <f t="shared" si="8"/>
        <v>2.401515819159249</v>
      </c>
      <c r="AG14" s="39">
        <f t="shared" si="9"/>
        <v>9.4</v>
      </c>
    </row>
    <row r="15" spans="1:33" ht="15">
      <c r="A15" t="str">
        <f>'Monthly Data'!D15</f>
        <v>Bracknell Forest UA</v>
      </c>
      <c r="B15" s="38">
        <f>IF(VLOOKUP(A15,'Monthly Rates Actual'!$A$3:$U$155,18,FALSE)&lt;5.5,VLOOKUP('Monthly Rate Target'!A15,'Monthly Rates Actual'!$A$3:$U$155,18,FALSE),IF(VLOOKUP('Monthly Rate Target'!A15,'Monthly Rates Actual'!$A$3:$U$155,18,FALSE)&gt;11.2,VLOOKUP('Monthly Rate Target'!A15,'Monthly Rates Actual'!$A$3:$U$155,18,FALSE)/2,5.5))</f>
        <v>5.5</v>
      </c>
      <c r="C15" s="38">
        <f>IF(VLOOKUP(A15,'Monthly Rates Actual'!$A$3:$U$155,19,FALSE)&lt;2.6,VLOOKUP(A15,'Monthly Rates Actual'!$A$3:$U$155,19,FALSE),IF(VLOOKUP(A15,'Monthly Rates Actual'!$A$3:$U$155,19,FALSE)&gt;7.7,VLOOKUP(A15,'Monthly Rates Actual'!$A$3:$U$155,19,FALSE)*0.33,2.6))</f>
        <v>2.6</v>
      </c>
      <c r="D15" s="38">
        <f>VLOOKUP(A15,'Monthly Rates Actual'!$A$3:$U$155,20,FALSE)</f>
        <v>2.6991081207948677</v>
      </c>
      <c r="E15" s="38">
        <f>IF(VLOOKUP(A15,'Monthly Rates Actual'!$A$3:$U$155,21,FALSE)&gt;9.4,9.4,VLOOKUP(A15,'Monthly Rates Actual'!$A$3:$U$155,21,FALSE))</f>
        <v>9.4</v>
      </c>
      <c r="F15" s="39">
        <f t="shared" si="10"/>
        <v>5.5</v>
      </c>
      <c r="G15" s="39">
        <f t="shared" si="11"/>
        <v>2.6</v>
      </c>
      <c r="H15" s="39">
        <f t="shared" si="12"/>
        <v>2.6991081207948677</v>
      </c>
      <c r="I15" s="39">
        <f t="shared" si="13"/>
        <v>9.4</v>
      </c>
      <c r="J15" s="39">
        <f t="shared" si="14"/>
        <v>5.5</v>
      </c>
      <c r="K15" s="39">
        <f t="shared" si="15"/>
        <v>2.6</v>
      </c>
      <c r="L15" s="39">
        <f t="shared" si="16"/>
        <v>2.6991081207948677</v>
      </c>
      <c r="M15" s="39">
        <f t="shared" si="17"/>
        <v>9.4</v>
      </c>
      <c r="N15" s="39">
        <f t="shared" si="18"/>
        <v>5.5</v>
      </c>
      <c r="O15" s="39">
        <f t="shared" si="19"/>
        <v>2.6</v>
      </c>
      <c r="P15" s="39">
        <f t="shared" si="20"/>
        <v>2.6991081207948677</v>
      </c>
      <c r="Q15" s="39">
        <f t="shared" si="21"/>
        <v>9.4</v>
      </c>
      <c r="R15" s="39">
        <f t="shared" si="22"/>
        <v>5.5</v>
      </c>
      <c r="S15" s="39">
        <f t="shared" si="23"/>
        <v>2.6</v>
      </c>
      <c r="T15" s="39">
        <f t="shared" si="24"/>
        <v>2.6991081207948677</v>
      </c>
      <c r="U15" s="39">
        <f t="shared" si="25"/>
        <v>9.4</v>
      </c>
      <c r="V15" s="39">
        <f t="shared" si="26"/>
        <v>5.5</v>
      </c>
      <c r="W15" s="39">
        <f t="shared" si="27"/>
        <v>2.6</v>
      </c>
      <c r="X15" s="39">
        <f t="shared" si="28"/>
        <v>2.6991081207948677</v>
      </c>
      <c r="Y15" s="39">
        <f t="shared" si="29"/>
        <v>9.4</v>
      </c>
      <c r="Z15" s="39">
        <f t="shared" si="5"/>
        <v>5.5</v>
      </c>
      <c r="AA15" s="39">
        <f t="shared" si="5"/>
        <v>2.6</v>
      </c>
      <c r="AB15" s="39">
        <f t="shared" si="5"/>
        <v>2.6991081207948677</v>
      </c>
      <c r="AC15" s="39">
        <f t="shared" si="5"/>
        <v>9.4</v>
      </c>
      <c r="AD15" s="39">
        <f t="shared" si="6"/>
        <v>5.5</v>
      </c>
      <c r="AE15" s="39">
        <f t="shared" si="7"/>
        <v>2.6</v>
      </c>
      <c r="AF15" s="39">
        <f t="shared" si="8"/>
        <v>2.6991081207948677</v>
      </c>
      <c r="AG15" s="39">
        <f t="shared" si="9"/>
        <v>9.4</v>
      </c>
    </row>
    <row r="16" spans="1:33" ht="15">
      <c r="A16" t="str">
        <f>'Monthly Data'!D16</f>
        <v>Bradford</v>
      </c>
      <c r="B16" s="38">
        <f>IF(VLOOKUP(A16,'Monthly Rates Actual'!$A$3:$U$155,18,FALSE)&lt;5.5,VLOOKUP('Monthly Rate Target'!A16,'Monthly Rates Actual'!$A$3:$U$155,18,FALSE),IF(VLOOKUP('Monthly Rate Target'!A16,'Monthly Rates Actual'!$A$3:$U$155,18,FALSE)&gt;11.2,VLOOKUP('Monthly Rate Target'!A16,'Monthly Rates Actual'!$A$3:$U$155,18,FALSE)/2,5.5))</f>
        <v>2.825526038448959</v>
      </c>
      <c r="C16" s="38">
        <f>IF(VLOOKUP(A16,'Monthly Rates Actual'!$A$3:$U$155,19,FALSE)&lt;2.6,VLOOKUP(A16,'Monthly Rates Actual'!$A$3:$U$155,19,FALSE),IF(VLOOKUP(A16,'Monthly Rates Actual'!$A$3:$U$155,19,FALSE)&gt;7.7,VLOOKUP(A16,'Monthly Rates Actual'!$A$3:$U$155,19,FALSE)*0.33,2.6))</f>
        <v>0.972126321910092</v>
      </c>
      <c r="D16" s="38">
        <f>VLOOKUP(A16,'Monthly Rates Actual'!$A$3:$U$155,20,FALSE)</f>
        <v>0</v>
      </c>
      <c r="E16" s="38">
        <f>IF(VLOOKUP(A16,'Monthly Rates Actual'!$A$3:$U$155,21,FALSE)&gt;9.4,9.4,VLOOKUP(A16,'Monthly Rates Actual'!$A$3:$U$155,21,FALSE))</f>
        <v>3.797652360359051</v>
      </c>
      <c r="F16" s="39">
        <f t="shared" si="10"/>
        <v>2.825526038448959</v>
      </c>
      <c r="G16" s="39">
        <f t="shared" si="11"/>
        <v>0.972126321910092</v>
      </c>
      <c r="H16" s="39">
        <f t="shared" si="12"/>
        <v>0</v>
      </c>
      <c r="I16" s="39">
        <f t="shared" si="13"/>
        <v>3.797652360359051</v>
      </c>
      <c r="J16" s="39">
        <f t="shared" si="14"/>
        <v>2.825526038448959</v>
      </c>
      <c r="K16" s="39">
        <f t="shared" si="15"/>
        <v>0.972126321910092</v>
      </c>
      <c r="L16" s="39">
        <f t="shared" si="16"/>
        <v>0</v>
      </c>
      <c r="M16" s="39">
        <f t="shared" si="17"/>
        <v>3.797652360359051</v>
      </c>
      <c r="N16" s="39">
        <f t="shared" si="18"/>
        <v>2.825526038448959</v>
      </c>
      <c r="O16" s="39">
        <f t="shared" si="19"/>
        <v>0.972126321910092</v>
      </c>
      <c r="P16" s="39">
        <f t="shared" si="20"/>
        <v>0</v>
      </c>
      <c r="Q16" s="39">
        <f t="shared" si="21"/>
        <v>3.797652360359051</v>
      </c>
      <c r="R16" s="39">
        <f t="shared" si="22"/>
        <v>2.825526038448959</v>
      </c>
      <c r="S16" s="39">
        <f t="shared" si="23"/>
        <v>0.972126321910092</v>
      </c>
      <c r="T16" s="39">
        <f t="shared" si="24"/>
        <v>0</v>
      </c>
      <c r="U16" s="39">
        <f t="shared" si="25"/>
        <v>3.797652360359051</v>
      </c>
      <c r="V16" s="39">
        <f t="shared" si="26"/>
        <v>2.825526038448959</v>
      </c>
      <c r="W16" s="39">
        <f t="shared" si="27"/>
        <v>0.972126321910092</v>
      </c>
      <c r="X16" s="39">
        <f t="shared" si="28"/>
        <v>0</v>
      </c>
      <c r="Y16" s="39">
        <f t="shared" si="29"/>
        <v>3.797652360359051</v>
      </c>
      <c r="Z16" s="39">
        <f t="shared" si="5"/>
        <v>2.825526038448959</v>
      </c>
      <c r="AA16" s="39">
        <f t="shared" si="5"/>
        <v>0.972126321910092</v>
      </c>
      <c r="AB16" s="39">
        <f t="shared" si="5"/>
        <v>0</v>
      </c>
      <c r="AC16" s="39">
        <f t="shared" si="5"/>
        <v>3.797652360359051</v>
      </c>
      <c r="AD16" s="39">
        <f t="shared" si="6"/>
        <v>2.825526038448959</v>
      </c>
      <c r="AE16" s="39">
        <f t="shared" si="7"/>
        <v>0.972126321910092</v>
      </c>
      <c r="AF16" s="39">
        <f t="shared" si="8"/>
        <v>0</v>
      </c>
      <c r="AG16" s="39">
        <f t="shared" si="9"/>
        <v>3.797652360359051</v>
      </c>
    </row>
    <row r="17" spans="1:33" ht="15">
      <c r="A17" t="str">
        <f>'Monthly Data'!D17</f>
        <v>Brent</v>
      </c>
      <c r="B17" s="38">
        <f>IF(VLOOKUP(A17,'Monthly Rates Actual'!$A$3:$U$155,18,FALSE)&lt;5.5,VLOOKUP('Monthly Rate Target'!A17,'Monthly Rates Actual'!$A$3:$U$155,18,FALSE),IF(VLOOKUP('Monthly Rate Target'!A17,'Monthly Rates Actual'!$A$3:$U$155,18,FALSE)&gt;11.2,VLOOKUP('Monthly Rate Target'!A17,'Monthly Rates Actual'!$A$3:$U$155,18,FALSE)/2,5.5))</f>
        <v>3.8878483455360695</v>
      </c>
      <c r="C17" s="38">
        <f>IF(VLOOKUP(A17,'Monthly Rates Actual'!$A$3:$U$155,19,FALSE)&lt;2.6,VLOOKUP(A17,'Monthly Rates Actual'!$A$3:$U$155,19,FALSE),IF(VLOOKUP(A17,'Monthly Rates Actual'!$A$3:$U$155,19,FALSE)&gt;7.7,VLOOKUP(A17,'Monthly Rates Actual'!$A$3:$U$155,19,FALSE)*0.33,2.6))</f>
        <v>2.6</v>
      </c>
      <c r="D17" s="38">
        <f>VLOOKUP(A17,'Monthly Rates Actual'!$A$3:$U$155,20,FALSE)</f>
        <v>0.49662296384584825</v>
      </c>
      <c r="E17" s="38">
        <f>IF(VLOOKUP(A17,'Monthly Rates Actual'!$A$3:$U$155,21,FALSE)&gt;9.4,9.4,VLOOKUP(A17,'Monthly Rates Actual'!$A$3:$U$155,21,FALSE))</f>
        <v>9.393268630455758</v>
      </c>
      <c r="F17" s="39">
        <f t="shared" si="10"/>
        <v>3.8878483455360695</v>
      </c>
      <c r="G17" s="39">
        <f t="shared" si="11"/>
        <v>2.6</v>
      </c>
      <c r="H17" s="39">
        <f t="shared" si="12"/>
        <v>0.49662296384584825</v>
      </c>
      <c r="I17" s="39">
        <f t="shared" si="13"/>
        <v>9.393268630455758</v>
      </c>
      <c r="J17" s="39">
        <f t="shared" si="14"/>
        <v>3.8878483455360695</v>
      </c>
      <c r="K17" s="39">
        <f t="shared" si="15"/>
        <v>2.6</v>
      </c>
      <c r="L17" s="39">
        <f t="shared" si="16"/>
        <v>0.49662296384584825</v>
      </c>
      <c r="M17" s="39">
        <f t="shared" si="17"/>
        <v>9.393268630455758</v>
      </c>
      <c r="N17" s="39">
        <f t="shared" si="18"/>
        <v>3.8878483455360695</v>
      </c>
      <c r="O17" s="39">
        <f t="shared" si="19"/>
        <v>2.6</v>
      </c>
      <c r="P17" s="39">
        <f t="shared" si="20"/>
        <v>0.49662296384584825</v>
      </c>
      <c r="Q17" s="39">
        <f t="shared" si="21"/>
        <v>9.393268630455758</v>
      </c>
      <c r="R17" s="39">
        <f t="shared" si="22"/>
        <v>3.8878483455360695</v>
      </c>
      <c r="S17" s="39">
        <f t="shared" si="23"/>
        <v>2.6</v>
      </c>
      <c r="T17" s="39">
        <f t="shared" si="24"/>
        <v>0.49662296384584825</v>
      </c>
      <c r="U17" s="39">
        <f t="shared" si="25"/>
        <v>9.393268630455758</v>
      </c>
      <c r="V17" s="39">
        <f t="shared" si="26"/>
        <v>3.8878483455360695</v>
      </c>
      <c r="W17" s="39">
        <f t="shared" si="27"/>
        <v>2.6</v>
      </c>
      <c r="X17" s="39">
        <f t="shared" si="28"/>
        <v>0.49662296384584825</v>
      </c>
      <c r="Y17" s="39">
        <f t="shared" si="29"/>
        <v>9.393268630455758</v>
      </c>
      <c r="Z17" s="39">
        <f t="shared" si="5"/>
        <v>3.8878483455360695</v>
      </c>
      <c r="AA17" s="39">
        <f t="shared" si="5"/>
        <v>2.6</v>
      </c>
      <c r="AB17" s="39">
        <f t="shared" si="5"/>
        <v>0.49662296384584825</v>
      </c>
      <c r="AC17" s="39">
        <f t="shared" si="5"/>
        <v>9.393268630455758</v>
      </c>
      <c r="AD17" s="39">
        <f t="shared" si="6"/>
        <v>3.8878483455360695</v>
      </c>
      <c r="AE17" s="39">
        <f t="shared" si="7"/>
        <v>2.6</v>
      </c>
      <c r="AF17" s="39">
        <f t="shared" si="8"/>
        <v>0.49662296384584825</v>
      </c>
      <c r="AG17" s="39">
        <f t="shared" si="9"/>
        <v>9.393268630455758</v>
      </c>
    </row>
    <row r="18" spans="1:33" ht="15">
      <c r="A18" t="str">
        <f>'Monthly Data'!D18</f>
        <v>Brighton &amp; Hove UA</v>
      </c>
      <c r="B18" s="38">
        <f>IF(VLOOKUP(A18,'Monthly Rates Actual'!$A$3:$U$155,18,FALSE)&lt;5.5,VLOOKUP('Monthly Rate Target'!A18,'Monthly Rates Actual'!$A$3:$U$155,18,FALSE),IF(VLOOKUP('Monthly Rate Target'!A18,'Monthly Rates Actual'!$A$3:$U$155,18,FALSE)&gt;11.2,VLOOKUP('Monthly Rate Target'!A18,'Monthly Rates Actual'!$A$3:$U$155,18,FALSE)/2,5.5))</f>
        <v>5.727196300966793</v>
      </c>
      <c r="C18" s="38">
        <f>IF(VLOOKUP(A18,'Monthly Rates Actual'!$A$3:$U$155,19,FALSE)&lt;2.6,VLOOKUP(A18,'Monthly Rates Actual'!$A$3:$U$155,19,FALSE),IF(VLOOKUP(A18,'Monthly Rates Actual'!$A$3:$U$155,19,FALSE)&gt;7.7,VLOOKUP(A18,'Monthly Rates Actual'!$A$3:$U$155,19,FALSE)*0.33,2.6))</f>
        <v>2.6</v>
      </c>
      <c r="D18" s="38">
        <f>VLOOKUP(A18,'Monthly Rates Actual'!$A$3:$U$155,20,FALSE)</f>
        <v>2.1617726535759325</v>
      </c>
      <c r="E18" s="38">
        <f>IF(VLOOKUP(A18,'Monthly Rates Actual'!$A$3:$U$155,21,FALSE)&gt;9.4,9.4,VLOOKUP(A18,'Monthly Rates Actual'!$A$3:$U$155,21,FALSE))</f>
        <v>9.4</v>
      </c>
      <c r="F18" s="39">
        <f t="shared" si="10"/>
        <v>5.727196300966793</v>
      </c>
      <c r="G18" s="39">
        <f t="shared" si="11"/>
        <v>2.6</v>
      </c>
      <c r="H18" s="39">
        <f t="shared" si="12"/>
        <v>2.1617726535759325</v>
      </c>
      <c r="I18" s="39">
        <f t="shared" si="13"/>
        <v>9.4</v>
      </c>
      <c r="J18" s="39">
        <f t="shared" si="14"/>
        <v>5.727196300966793</v>
      </c>
      <c r="K18" s="39">
        <f t="shared" si="15"/>
        <v>2.6</v>
      </c>
      <c r="L18" s="39">
        <f t="shared" si="16"/>
        <v>2.1617726535759325</v>
      </c>
      <c r="M18" s="39">
        <f t="shared" si="17"/>
        <v>9.4</v>
      </c>
      <c r="N18" s="39">
        <f t="shared" si="18"/>
        <v>5.727196300966793</v>
      </c>
      <c r="O18" s="39">
        <f t="shared" si="19"/>
        <v>2.6</v>
      </c>
      <c r="P18" s="39">
        <f t="shared" si="20"/>
        <v>2.1617726535759325</v>
      </c>
      <c r="Q18" s="39">
        <f t="shared" si="21"/>
        <v>9.4</v>
      </c>
      <c r="R18" s="39">
        <f t="shared" si="22"/>
        <v>5.727196300966793</v>
      </c>
      <c r="S18" s="39">
        <f t="shared" si="23"/>
        <v>2.6</v>
      </c>
      <c r="T18" s="39">
        <f t="shared" si="24"/>
        <v>2.1617726535759325</v>
      </c>
      <c r="U18" s="39">
        <f t="shared" si="25"/>
        <v>9.4</v>
      </c>
      <c r="V18" s="39">
        <f t="shared" si="26"/>
        <v>5.727196300966793</v>
      </c>
      <c r="W18" s="39">
        <f t="shared" si="27"/>
        <v>2.6</v>
      </c>
      <c r="X18" s="39">
        <f t="shared" si="28"/>
        <v>2.1617726535759325</v>
      </c>
      <c r="Y18" s="39">
        <f t="shared" si="29"/>
        <v>9.4</v>
      </c>
      <c r="Z18" s="39">
        <f t="shared" si="5"/>
        <v>5.727196300966793</v>
      </c>
      <c r="AA18" s="39">
        <f t="shared" si="5"/>
        <v>2.6</v>
      </c>
      <c r="AB18" s="39">
        <f t="shared" si="5"/>
        <v>2.1617726535759325</v>
      </c>
      <c r="AC18" s="39">
        <f t="shared" si="5"/>
        <v>9.4</v>
      </c>
      <c r="AD18" s="39">
        <f t="shared" si="6"/>
        <v>5.727196300966793</v>
      </c>
      <c r="AE18" s="39">
        <f t="shared" si="7"/>
        <v>2.6</v>
      </c>
      <c r="AF18" s="39">
        <f t="shared" si="8"/>
        <v>2.1617726535759325</v>
      </c>
      <c r="AG18" s="39">
        <f t="shared" si="9"/>
        <v>9.4</v>
      </c>
    </row>
    <row r="19" spans="1:33" ht="15">
      <c r="A19" t="str">
        <f>'Monthly Data'!D19</f>
        <v>Bristol UA</v>
      </c>
      <c r="B19" s="38">
        <f>IF(VLOOKUP(A19,'Monthly Rates Actual'!$A$3:$U$155,18,FALSE)&lt;5.5,VLOOKUP('Monthly Rate Target'!A19,'Monthly Rates Actual'!$A$3:$U$155,18,FALSE),IF(VLOOKUP('Monthly Rate Target'!A19,'Monthly Rates Actual'!$A$3:$U$155,18,FALSE)&gt;11.2,VLOOKUP('Monthly Rate Target'!A19,'Monthly Rates Actual'!$A$3:$U$155,18,FALSE)/2,5.5))</f>
        <v>2.783059979399414</v>
      </c>
      <c r="C19" s="38">
        <f>IF(VLOOKUP(A19,'Monthly Rates Actual'!$A$3:$U$155,19,FALSE)&lt;2.6,VLOOKUP(A19,'Monthly Rates Actual'!$A$3:$U$155,19,FALSE),IF(VLOOKUP(A19,'Monthly Rates Actual'!$A$3:$U$155,19,FALSE)&gt;7.7,VLOOKUP(A19,'Monthly Rates Actual'!$A$3:$U$155,19,FALSE)*0.33,2.6))</f>
        <v>2.6</v>
      </c>
      <c r="D19" s="38">
        <f>VLOOKUP(A19,'Monthly Rates Actual'!$A$3:$U$155,20,FALSE)</f>
        <v>3.585294350685366</v>
      </c>
      <c r="E19" s="38">
        <f>IF(VLOOKUP(A19,'Monthly Rates Actual'!$A$3:$U$155,21,FALSE)&gt;9.4,9.4,VLOOKUP(A19,'Monthly Rates Actual'!$A$3:$U$155,21,FALSE))</f>
        <v>9.4</v>
      </c>
      <c r="F19" s="39">
        <f t="shared" si="10"/>
        <v>2.783059979399414</v>
      </c>
      <c r="G19" s="39">
        <f t="shared" si="11"/>
        <v>2.6</v>
      </c>
      <c r="H19" s="39">
        <f t="shared" si="12"/>
        <v>3.585294350685366</v>
      </c>
      <c r="I19" s="39">
        <f t="shared" si="13"/>
        <v>9.4</v>
      </c>
      <c r="J19" s="39">
        <f t="shared" si="14"/>
        <v>2.783059979399414</v>
      </c>
      <c r="K19" s="39">
        <f t="shared" si="15"/>
        <v>2.6</v>
      </c>
      <c r="L19" s="39">
        <f t="shared" si="16"/>
        <v>3.585294350685366</v>
      </c>
      <c r="M19" s="39">
        <f t="shared" si="17"/>
        <v>9.4</v>
      </c>
      <c r="N19" s="39">
        <f t="shared" si="18"/>
        <v>2.783059979399414</v>
      </c>
      <c r="O19" s="39">
        <f t="shared" si="19"/>
        <v>2.6</v>
      </c>
      <c r="P19" s="39">
        <f t="shared" si="20"/>
        <v>3.585294350685366</v>
      </c>
      <c r="Q19" s="39">
        <f t="shared" si="21"/>
        <v>9.4</v>
      </c>
      <c r="R19" s="39">
        <f t="shared" si="22"/>
        <v>2.783059979399414</v>
      </c>
      <c r="S19" s="39">
        <f t="shared" si="23"/>
        <v>2.6</v>
      </c>
      <c r="T19" s="39">
        <f t="shared" si="24"/>
        <v>3.585294350685366</v>
      </c>
      <c r="U19" s="39">
        <f t="shared" si="25"/>
        <v>9.4</v>
      </c>
      <c r="V19" s="39">
        <f t="shared" si="26"/>
        <v>2.783059979399414</v>
      </c>
      <c r="W19" s="39">
        <f t="shared" si="27"/>
        <v>2.6</v>
      </c>
      <c r="X19" s="39">
        <f t="shared" si="28"/>
        <v>3.585294350685366</v>
      </c>
      <c r="Y19" s="39">
        <f t="shared" si="29"/>
        <v>9.4</v>
      </c>
      <c r="Z19" s="39">
        <f t="shared" si="5"/>
        <v>2.783059979399414</v>
      </c>
      <c r="AA19" s="39">
        <f t="shared" si="5"/>
        <v>2.6</v>
      </c>
      <c r="AB19" s="39">
        <f t="shared" si="5"/>
        <v>3.585294350685366</v>
      </c>
      <c r="AC19" s="39">
        <f t="shared" si="5"/>
        <v>9.4</v>
      </c>
      <c r="AD19" s="39">
        <f t="shared" si="6"/>
        <v>2.783059979399414</v>
      </c>
      <c r="AE19" s="39">
        <f t="shared" si="7"/>
        <v>2.6</v>
      </c>
      <c r="AF19" s="39">
        <f t="shared" si="8"/>
        <v>3.585294350685366</v>
      </c>
      <c r="AG19" s="39">
        <f t="shared" si="9"/>
        <v>9.4</v>
      </c>
    </row>
    <row r="20" spans="1:33" ht="15">
      <c r="A20" t="str">
        <f>'Monthly Data'!D20</f>
        <v>Bromley</v>
      </c>
      <c r="B20" s="38">
        <f>IF(VLOOKUP(A20,'Monthly Rates Actual'!$A$3:$U$155,18,FALSE)&lt;5.5,VLOOKUP('Monthly Rate Target'!A20,'Monthly Rates Actual'!$A$3:$U$155,18,FALSE),IF(VLOOKUP('Monthly Rate Target'!A20,'Monthly Rates Actual'!$A$3:$U$155,18,FALSE)&gt;11.2,VLOOKUP('Monthly Rate Target'!A20,'Monthly Rates Actual'!$A$3:$U$155,18,FALSE)/2,5.5))</f>
        <v>1.36604326273096</v>
      </c>
      <c r="C20" s="38">
        <f>IF(VLOOKUP(A20,'Monthly Rates Actual'!$A$3:$U$155,19,FALSE)&lt;2.6,VLOOKUP(A20,'Monthly Rates Actual'!$A$3:$U$155,19,FALSE),IF(VLOOKUP(A20,'Monthly Rates Actual'!$A$3:$U$155,19,FALSE)&gt;7.7,VLOOKUP(A20,'Monthly Rates Actual'!$A$3:$U$155,19,FALSE)*0.33,2.6))</f>
        <v>2.6</v>
      </c>
      <c r="D20" s="38">
        <f>VLOOKUP(A20,'Monthly Rates Actual'!$A$3:$U$155,20,FALSE)</f>
        <v>0</v>
      </c>
      <c r="E20" s="38">
        <f>IF(VLOOKUP(A20,'Monthly Rates Actual'!$A$3:$U$155,21,FALSE)&gt;9.4,9.4,VLOOKUP(A20,'Monthly Rates Actual'!$A$3:$U$155,21,FALSE))</f>
        <v>5.098017124831005</v>
      </c>
      <c r="F20" s="39">
        <f t="shared" si="10"/>
        <v>1.36604326273096</v>
      </c>
      <c r="G20" s="39">
        <f t="shared" si="11"/>
        <v>2.6</v>
      </c>
      <c r="H20" s="39">
        <f t="shared" si="12"/>
        <v>0</v>
      </c>
      <c r="I20" s="39">
        <f t="shared" si="13"/>
        <v>5.098017124831005</v>
      </c>
      <c r="J20" s="39">
        <f t="shared" si="14"/>
        <v>1.36604326273096</v>
      </c>
      <c r="K20" s="39">
        <f t="shared" si="15"/>
        <v>2.6</v>
      </c>
      <c r="L20" s="39">
        <f t="shared" si="16"/>
        <v>0</v>
      </c>
      <c r="M20" s="39">
        <f t="shared" si="17"/>
        <v>5.098017124831005</v>
      </c>
      <c r="N20" s="39">
        <f t="shared" si="18"/>
        <v>1.36604326273096</v>
      </c>
      <c r="O20" s="39">
        <f t="shared" si="19"/>
        <v>2.6</v>
      </c>
      <c r="P20" s="39">
        <f t="shared" si="20"/>
        <v>0</v>
      </c>
      <c r="Q20" s="39">
        <f t="shared" si="21"/>
        <v>5.098017124831005</v>
      </c>
      <c r="R20" s="39">
        <f t="shared" si="22"/>
        <v>1.36604326273096</v>
      </c>
      <c r="S20" s="39">
        <f t="shared" si="23"/>
        <v>2.6</v>
      </c>
      <c r="T20" s="39">
        <f t="shared" si="24"/>
        <v>0</v>
      </c>
      <c r="U20" s="39">
        <f t="shared" si="25"/>
        <v>5.098017124831005</v>
      </c>
      <c r="V20" s="39">
        <f t="shared" si="26"/>
        <v>1.36604326273096</v>
      </c>
      <c r="W20" s="39">
        <f t="shared" si="27"/>
        <v>2.6</v>
      </c>
      <c r="X20" s="39">
        <f t="shared" si="28"/>
        <v>0</v>
      </c>
      <c r="Y20" s="39">
        <f t="shared" si="29"/>
        <v>5.098017124831005</v>
      </c>
      <c r="Z20" s="39">
        <f aca="true" t="shared" si="30" ref="Z20:Z83">V20</f>
        <v>1.36604326273096</v>
      </c>
      <c r="AA20" s="39">
        <f aca="true" t="shared" si="31" ref="AA20:AA83">W20</f>
        <v>2.6</v>
      </c>
      <c r="AB20" s="39">
        <f aca="true" t="shared" si="32" ref="AB20:AB83">X20</f>
        <v>0</v>
      </c>
      <c r="AC20" s="39">
        <f aca="true" t="shared" si="33" ref="AC20:AC83">Y20</f>
        <v>5.098017124831005</v>
      </c>
      <c r="AD20" s="39">
        <f t="shared" si="6"/>
        <v>1.36604326273096</v>
      </c>
      <c r="AE20" s="39">
        <f t="shared" si="7"/>
        <v>2.6</v>
      </c>
      <c r="AF20" s="39">
        <f t="shared" si="8"/>
        <v>0</v>
      </c>
      <c r="AG20" s="39">
        <f t="shared" si="9"/>
        <v>5.098017124831005</v>
      </c>
    </row>
    <row r="21" spans="1:33" ht="15">
      <c r="A21" t="str">
        <f>'Monthly Data'!D21</f>
        <v>Buckinghamshire</v>
      </c>
      <c r="B21" s="38">
        <f>IF(VLOOKUP(A21,'Monthly Rates Actual'!$A$3:$U$155,18,FALSE)&lt;5.5,VLOOKUP('Monthly Rate Target'!A21,'Monthly Rates Actual'!$A$3:$U$155,18,FALSE),IF(VLOOKUP('Monthly Rate Target'!A21,'Monthly Rates Actual'!$A$3:$U$155,18,FALSE)&gt;11.2,VLOOKUP('Monthly Rate Target'!A21,'Monthly Rates Actual'!$A$3:$U$155,18,FALSE)/2,5.5))</f>
        <v>5.5</v>
      </c>
      <c r="C21" s="38">
        <f>IF(VLOOKUP(A21,'Monthly Rates Actual'!$A$3:$U$155,19,FALSE)&lt;2.6,VLOOKUP(A21,'Monthly Rates Actual'!$A$3:$U$155,19,FALSE),IF(VLOOKUP(A21,'Monthly Rates Actual'!$A$3:$U$155,19,FALSE)&gt;7.7,VLOOKUP(A21,'Monthly Rates Actual'!$A$3:$U$155,19,FALSE)*0.33,2.6))</f>
        <v>2.329004329004329</v>
      </c>
      <c r="D21" s="38">
        <f>VLOOKUP(A21,'Monthly Rates Actual'!$A$3:$U$155,20,FALSE)</f>
        <v>0.017316017316017316</v>
      </c>
      <c r="E21" s="38">
        <f>IF(VLOOKUP(A21,'Monthly Rates Actual'!$A$3:$U$155,21,FALSE)&gt;9.4,9.4,VLOOKUP(A21,'Monthly Rates Actual'!$A$3:$U$155,21,FALSE))</f>
        <v>9.4</v>
      </c>
      <c r="F21" s="39">
        <f t="shared" si="10"/>
        <v>5.5</v>
      </c>
      <c r="G21" s="39">
        <f t="shared" si="11"/>
        <v>2.329004329004329</v>
      </c>
      <c r="H21" s="39">
        <f t="shared" si="12"/>
        <v>0.017316017316017316</v>
      </c>
      <c r="I21" s="39">
        <f t="shared" si="13"/>
        <v>9.4</v>
      </c>
      <c r="J21" s="39">
        <f t="shared" si="14"/>
        <v>5.5</v>
      </c>
      <c r="K21" s="39">
        <f t="shared" si="15"/>
        <v>2.329004329004329</v>
      </c>
      <c r="L21" s="39">
        <f t="shared" si="16"/>
        <v>0.017316017316017316</v>
      </c>
      <c r="M21" s="39">
        <f t="shared" si="17"/>
        <v>9.4</v>
      </c>
      <c r="N21" s="39">
        <f t="shared" si="18"/>
        <v>5.5</v>
      </c>
      <c r="O21" s="39">
        <f t="shared" si="19"/>
        <v>2.329004329004329</v>
      </c>
      <c r="P21" s="39">
        <f t="shared" si="20"/>
        <v>0.017316017316017316</v>
      </c>
      <c r="Q21" s="39">
        <f t="shared" si="21"/>
        <v>9.4</v>
      </c>
      <c r="R21" s="39">
        <f t="shared" si="22"/>
        <v>5.5</v>
      </c>
      <c r="S21" s="39">
        <f t="shared" si="23"/>
        <v>2.329004329004329</v>
      </c>
      <c r="T21" s="39">
        <f t="shared" si="24"/>
        <v>0.017316017316017316</v>
      </c>
      <c r="U21" s="39">
        <f t="shared" si="25"/>
        <v>9.4</v>
      </c>
      <c r="V21" s="39">
        <f t="shared" si="26"/>
        <v>5.5</v>
      </c>
      <c r="W21" s="39">
        <f t="shared" si="27"/>
        <v>2.329004329004329</v>
      </c>
      <c r="X21" s="39">
        <f t="shared" si="28"/>
        <v>0.017316017316017316</v>
      </c>
      <c r="Y21" s="39">
        <f t="shared" si="29"/>
        <v>9.4</v>
      </c>
      <c r="Z21" s="39">
        <f t="shared" si="30"/>
        <v>5.5</v>
      </c>
      <c r="AA21" s="39">
        <f t="shared" si="31"/>
        <v>2.329004329004329</v>
      </c>
      <c r="AB21" s="39">
        <f t="shared" si="32"/>
        <v>0.017316017316017316</v>
      </c>
      <c r="AC21" s="39">
        <f t="shared" si="33"/>
        <v>9.4</v>
      </c>
      <c r="AD21" s="39">
        <f t="shared" si="6"/>
        <v>5.5</v>
      </c>
      <c r="AE21" s="39">
        <f t="shared" si="7"/>
        <v>2.329004329004329</v>
      </c>
      <c r="AF21" s="39">
        <f t="shared" si="8"/>
        <v>0.017316017316017316</v>
      </c>
      <c r="AG21" s="39">
        <f t="shared" si="9"/>
        <v>9.4</v>
      </c>
    </row>
    <row r="22" spans="1:33" ht="15">
      <c r="A22" t="str">
        <f>'Monthly Data'!D22</f>
        <v>Bury</v>
      </c>
      <c r="B22" s="38">
        <f>IF(VLOOKUP(A22,'Monthly Rates Actual'!$A$3:$U$155,18,FALSE)&lt;5.5,VLOOKUP('Monthly Rate Target'!A22,'Monthly Rates Actual'!$A$3:$U$155,18,FALSE),IF(VLOOKUP('Monthly Rate Target'!A22,'Monthly Rates Actual'!$A$3:$U$155,18,FALSE)&gt;11.2,VLOOKUP('Monthly Rate Target'!A22,'Monthly Rates Actual'!$A$3:$U$155,18,FALSE)/2,5.5))</f>
        <v>5.5</v>
      </c>
      <c r="C22" s="38">
        <f>IF(VLOOKUP(A22,'Monthly Rates Actual'!$A$3:$U$155,19,FALSE)&lt;2.6,VLOOKUP(A22,'Monthly Rates Actual'!$A$3:$U$155,19,FALSE),IF(VLOOKUP(A22,'Monthly Rates Actual'!$A$3:$U$155,19,FALSE)&gt;7.7,VLOOKUP(A22,'Monthly Rates Actual'!$A$3:$U$155,19,FALSE)*0.33,2.6))</f>
        <v>4.195326278659612</v>
      </c>
      <c r="D22" s="38">
        <f>VLOOKUP(A22,'Monthly Rates Actual'!$A$3:$U$155,20,FALSE)</f>
        <v>1.665686850872036</v>
      </c>
      <c r="E22" s="38">
        <f>IF(VLOOKUP(A22,'Monthly Rates Actual'!$A$3:$U$155,21,FALSE)&gt;9.4,9.4,VLOOKUP(A22,'Monthly Rates Actual'!$A$3:$U$155,21,FALSE))</f>
        <v>9.4</v>
      </c>
      <c r="F22" s="39">
        <f t="shared" si="10"/>
        <v>5.5</v>
      </c>
      <c r="G22" s="39">
        <f t="shared" si="11"/>
        <v>4.195326278659612</v>
      </c>
      <c r="H22" s="39">
        <f t="shared" si="12"/>
        <v>1.665686850872036</v>
      </c>
      <c r="I22" s="39">
        <f t="shared" si="13"/>
        <v>9.4</v>
      </c>
      <c r="J22" s="39">
        <f t="shared" si="14"/>
        <v>5.5</v>
      </c>
      <c r="K22" s="39">
        <f t="shared" si="15"/>
        <v>4.195326278659612</v>
      </c>
      <c r="L22" s="39">
        <f t="shared" si="16"/>
        <v>1.665686850872036</v>
      </c>
      <c r="M22" s="39">
        <f t="shared" si="17"/>
        <v>9.4</v>
      </c>
      <c r="N22" s="39">
        <f t="shared" si="18"/>
        <v>5.5</v>
      </c>
      <c r="O22" s="39">
        <f t="shared" si="19"/>
        <v>4.195326278659612</v>
      </c>
      <c r="P22" s="39">
        <f t="shared" si="20"/>
        <v>1.665686850872036</v>
      </c>
      <c r="Q22" s="39">
        <f t="shared" si="21"/>
        <v>9.4</v>
      </c>
      <c r="R22" s="39">
        <f t="shared" si="22"/>
        <v>5.5</v>
      </c>
      <c r="S22" s="39">
        <f t="shared" si="23"/>
        <v>4.195326278659612</v>
      </c>
      <c r="T22" s="39">
        <f t="shared" si="24"/>
        <v>1.665686850872036</v>
      </c>
      <c r="U22" s="39">
        <f t="shared" si="25"/>
        <v>9.4</v>
      </c>
      <c r="V22" s="39">
        <f t="shared" si="26"/>
        <v>5.5</v>
      </c>
      <c r="W22" s="39">
        <f t="shared" si="27"/>
        <v>4.195326278659612</v>
      </c>
      <c r="X22" s="39">
        <f t="shared" si="28"/>
        <v>1.665686850872036</v>
      </c>
      <c r="Y22" s="39">
        <f t="shared" si="29"/>
        <v>9.4</v>
      </c>
      <c r="Z22" s="39">
        <f t="shared" si="30"/>
        <v>5.5</v>
      </c>
      <c r="AA22" s="39">
        <f t="shared" si="31"/>
        <v>4.195326278659612</v>
      </c>
      <c r="AB22" s="39">
        <f t="shared" si="32"/>
        <v>1.665686850872036</v>
      </c>
      <c r="AC22" s="39">
        <f t="shared" si="33"/>
        <v>9.4</v>
      </c>
      <c r="AD22" s="39">
        <f t="shared" si="6"/>
        <v>5.5</v>
      </c>
      <c r="AE22" s="39">
        <f t="shared" si="7"/>
        <v>4.195326278659612</v>
      </c>
      <c r="AF22" s="39">
        <f t="shared" si="8"/>
        <v>1.665686850872036</v>
      </c>
      <c r="AG22" s="39">
        <f t="shared" si="9"/>
        <v>9.4</v>
      </c>
    </row>
    <row r="23" spans="1:33" ht="15">
      <c r="A23" t="str">
        <f>'Monthly Data'!D23</f>
        <v>Calderdale</v>
      </c>
      <c r="B23" s="38">
        <f>IF(VLOOKUP(A23,'Monthly Rates Actual'!$A$3:$U$155,18,FALSE)&lt;5.5,VLOOKUP('Monthly Rate Target'!A23,'Monthly Rates Actual'!$A$3:$U$155,18,FALSE),IF(VLOOKUP('Monthly Rate Target'!A23,'Monthly Rates Actual'!$A$3:$U$155,18,FALSE)&gt;11.2,VLOOKUP('Monthly Rate Target'!A23,'Monthly Rates Actual'!$A$3:$U$155,18,FALSE)/2,5.5))</f>
        <v>1.1570031435557109</v>
      </c>
      <c r="C23" s="38">
        <f>IF(VLOOKUP(A23,'Monthly Rates Actual'!$A$3:$U$155,19,FALSE)&lt;2.6,VLOOKUP(A23,'Monthly Rates Actual'!$A$3:$U$155,19,FALSE),IF(VLOOKUP(A23,'Monthly Rates Actual'!$A$3:$U$155,19,FALSE)&gt;7.7,VLOOKUP(A23,'Monthly Rates Actual'!$A$3:$U$155,19,FALSE)*0.33,2.6))</f>
        <v>1.2224938875305624</v>
      </c>
      <c r="D23" s="38">
        <f>VLOOKUP(A23,'Monthly Rates Actual'!$A$3:$U$155,20,FALSE)</f>
        <v>0</v>
      </c>
      <c r="E23" s="38">
        <f>IF(VLOOKUP(A23,'Monthly Rates Actual'!$A$3:$U$155,21,FALSE)&gt;9.4,9.4,VLOOKUP(A23,'Monthly Rates Actual'!$A$3:$U$155,21,FALSE))</f>
        <v>2.3794970310862733</v>
      </c>
      <c r="F23" s="39">
        <f t="shared" si="10"/>
        <v>1.1570031435557109</v>
      </c>
      <c r="G23" s="39">
        <f t="shared" si="11"/>
        <v>1.2224938875305624</v>
      </c>
      <c r="H23" s="39">
        <f t="shared" si="12"/>
        <v>0</v>
      </c>
      <c r="I23" s="39">
        <f t="shared" si="13"/>
        <v>2.3794970310862733</v>
      </c>
      <c r="J23" s="39">
        <f t="shared" si="14"/>
        <v>1.1570031435557109</v>
      </c>
      <c r="K23" s="39">
        <f t="shared" si="15"/>
        <v>1.2224938875305624</v>
      </c>
      <c r="L23" s="39">
        <f t="shared" si="16"/>
        <v>0</v>
      </c>
      <c r="M23" s="39">
        <f t="shared" si="17"/>
        <v>2.3794970310862733</v>
      </c>
      <c r="N23" s="39">
        <f t="shared" si="18"/>
        <v>1.1570031435557109</v>
      </c>
      <c r="O23" s="39">
        <f t="shared" si="19"/>
        <v>1.2224938875305624</v>
      </c>
      <c r="P23" s="39">
        <f t="shared" si="20"/>
        <v>0</v>
      </c>
      <c r="Q23" s="39">
        <f t="shared" si="21"/>
        <v>2.3794970310862733</v>
      </c>
      <c r="R23" s="39">
        <f t="shared" si="22"/>
        <v>1.1570031435557109</v>
      </c>
      <c r="S23" s="39">
        <f t="shared" si="23"/>
        <v>1.2224938875305624</v>
      </c>
      <c r="T23" s="39">
        <f t="shared" si="24"/>
        <v>0</v>
      </c>
      <c r="U23" s="39">
        <f t="shared" si="25"/>
        <v>2.3794970310862733</v>
      </c>
      <c r="V23" s="39">
        <f t="shared" si="26"/>
        <v>1.1570031435557109</v>
      </c>
      <c r="W23" s="39">
        <f t="shared" si="27"/>
        <v>1.2224938875305624</v>
      </c>
      <c r="X23" s="39">
        <f t="shared" si="28"/>
        <v>0</v>
      </c>
      <c r="Y23" s="39">
        <f t="shared" si="29"/>
        <v>2.3794970310862733</v>
      </c>
      <c r="Z23" s="39">
        <f t="shared" si="30"/>
        <v>1.1570031435557109</v>
      </c>
      <c r="AA23" s="39">
        <f t="shared" si="31"/>
        <v>1.2224938875305624</v>
      </c>
      <c r="AB23" s="39">
        <f t="shared" si="32"/>
        <v>0</v>
      </c>
      <c r="AC23" s="39">
        <f t="shared" si="33"/>
        <v>2.3794970310862733</v>
      </c>
      <c r="AD23" s="39">
        <f t="shared" si="6"/>
        <v>1.1570031435557109</v>
      </c>
      <c r="AE23" s="39">
        <f t="shared" si="7"/>
        <v>1.2224938875305624</v>
      </c>
      <c r="AF23" s="39">
        <f t="shared" si="8"/>
        <v>0</v>
      </c>
      <c r="AG23" s="39">
        <f t="shared" si="9"/>
        <v>2.3794970310862733</v>
      </c>
    </row>
    <row r="24" spans="1:33" ht="15">
      <c r="A24" t="str">
        <f>'Monthly Data'!D24</f>
        <v>Cambridgeshire</v>
      </c>
      <c r="B24" s="38">
        <f>IF(VLOOKUP(A24,'Monthly Rates Actual'!$A$3:$U$155,18,FALSE)&lt;5.5,VLOOKUP('Monthly Rate Target'!A24,'Monthly Rates Actual'!$A$3:$U$155,18,FALSE),IF(VLOOKUP('Monthly Rate Target'!A24,'Monthly Rates Actual'!$A$3:$U$155,18,FALSE)&gt;11.2,VLOOKUP('Monthly Rate Target'!A24,'Monthly Rates Actual'!$A$3:$U$155,18,FALSE)/2,5.5))</f>
        <v>5.5</v>
      </c>
      <c r="C24" s="38">
        <f>IF(VLOOKUP(A24,'Monthly Rates Actual'!$A$3:$U$155,19,FALSE)&lt;2.6,VLOOKUP(A24,'Monthly Rates Actual'!$A$3:$U$155,19,FALSE),IF(VLOOKUP(A24,'Monthly Rates Actual'!$A$3:$U$155,19,FALSE)&gt;7.7,VLOOKUP(A24,'Monthly Rates Actual'!$A$3:$U$155,19,FALSE)*0.33,2.6))</f>
        <v>2.6</v>
      </c>
      <c r="D24" s="38">
        <f>VLOOKUP(A24,'Monthly Rates Actual'!$A$3:$U$155,20,FALSE)</f>
        <v>2.1941929785824685</v>
      </c>
      <c r="E24" s="38">
        <f>IF(VLOOKUP(A24,'Monthly Rates Actual'!$A$3:$U$155,21,FALSE)&gt;9.4,9.4,VLOOKUP(A24,'Monthly Rates Actual'!$A$3:$U$155,21,FALSE))</f>
        <v>9.4</v>
      </c>
      <c r="F24" s="39">
        <f t="shared" si="10"/>
        <v>5.5</v>
      </c>
      <c r="G24" s="39">
        <f t="shared" si="11"/>
        <v>2.6</v>
      </c>
      <c r="H24" s="39">
        <f t="shared" si="12"/>
        <v>2.1941929785824685</v>
      </c>
      <c r="I24" s="39">
        <f t="shared" si="13"/>
        <v>9.4</v>
      </c>
      <c r="J24" s="39">
        <f t="shared" si="14"/>
        <v>5.5</v>
      </c>
      <c r="K24" s="39">
        <f t="shared" si="15"/>
        <v>2.6</v>
      </c>
      <c r="L24" s="39">
        <f t="shared" si="16"/>
        <v>2.1941929785824685</v>
      </c>
      <c r="M24" s="39">
        <f t="shared" si="17"/>
        <v>9.4</v>
      </c>
      <c r="N24" s="39">
        <f t="shared" si="18"/>
        <v>5.5</v>
      </c>
      <c r="O24" s="39">
        <f t="shared" si="19"/>
        <v>2.6</v>
      </c>
      <c r="P24" s="39">
        <f t="shared" si="20"/>
        <v>2.1941929785824685</v>
      </c>
      <c r="Q24" s="39">
        <f t="shared" si="21"/>
        <v>9.4</v>
      </c>
      <c r="R24" s="39">
        <f t="shared" si="22"/>
        <v>5.5</v>
      </c>
      <c r="S24" s="39">
        <f t="shared" si="23"/>
        <v>2.6</v>
      </c>
      <c r="T24" s="39">
        <f t="shared" si="24"/>
        <v>2.1941929785824685</v>
      </c>
      <c r="U24" s="39">
        <f t="shared" si="25"/>
        <v>9.4</v>
      </c>
      <c r="V24" s="39">
        <f t="shared" si="26"/>
        <v>5.5</v>
      </c>
      <c r="W24" s="39">
        <f t="shared" si="27"/>
        <v>2.6</v>
      </c>
      <c r="X24" s="39">
        <f t="shared" si="28"/>
        <v>2.1941929785824685</v>
      </c>
      <c r="Y24" s="39">
        <f t="shared" si="29"/>
        <v>9.4</v>
      </c>
      <c r="Z24" s="39">
        <f t="shared" si="30"/>
        <v>5.5</v>
      </c>
      <c r="AA24" s="39">
        <f t="shared" si="31"/>
        <v>2.6</v>
      </c>
      <c r="AB24" s="39">
        <f t="shared" si="32"/>
        <v>2.1941929785824685</v>
      </c>
      <c r="AC24" s="39">
        <f t="shared" si="33"/>
        <v>9.4</v>
      </c>
      <c r="AD24" s="39">
        <f t="shared" si="6"/>
        <v>5.5</v>
      </c>
      <c r="AE24" s="39">
        <f t="shared" si="7"/>
        <v>2.6</v>
      </c>
      <c r="AF24" s="39">
        <f t="shared" si="8"/>
        <v>2.1941929785824685</v>
      </c>
      <c r="AG24" s="39">
        <f t="shared" si="9"/>
        <v>9.4</v>
      </c>
    </row>
    <row r="25" spans="1:33" ht="15">
      <c r="A25" t="str">
        <f>'Monthly Data'!D25</f>
        <v>Camden</v>
      </c>
      <c r="B25" s="38">
        <f>IF(VLOOKUP(A25,'Monthly Rates Actual'!$A$3:$U$155,18,FALSE)&lt;5.5,VLOOKUP('Monthly Rate Target'!A25,'Monthly Rates Actual'!$A$3:$U$155,18,FALSE),IF(VLOOKUP('Monthly Rate Target'!A25,'Monthly Rates Actual'!$A$3:$U$155,18,FALSE)&gt;11.2,VLOOKUP('Monthly Rate Target'!A25,'Monthly Rates Actual'!$A$3:$U$155,18,FALSE)/2,5.5))</f>
        <v>5.5</v>
      </c>
      <c r="C25" s="38">
        <f>IF(VLOOKUP(A25,'Monthly Rates Actual'!$A$3:$U$155,19,FALSE)&lt;2.6,VLOOKUP(A25,'Monthly Rates Actual'!$A$3:$U$155,19,FALSE),IF(VLOOKUP(A25,'Monthly Rates Actual'!$A$3:$U$155,19,FALSE)&gt;7.7,VLOOKUP(A25,'Monthly Rates Actual'!$A$3:$U$155,19,FALSE)*0.33,2.6))</f>
        <v>1.853184598776538</v>
      </c>
      <c r="D25" s="38">
        <f>VLOOKUP(A25,'Monthly Rates Actual'!$A$3:$U$155,20,FALSE)</f>
        <v>0</v>
      </c>
      <c r="E25" s="38">
        <f>IF(VLOOKUP(A25,'Monthly Rates Actual'!$A$3:$U$155,21,FALSE)&gt;9.4,9.4,VLOOKUP(A25,'Monthly Rates Actual'!$A$3:$U$155,21,FALSE))</f>
        <v>7.862540482187837</v>
      </c>
      <c r="F25" s="39">
        <f t="shared" si="10"/>
        <v>5.5</v>
      </c>
      <c r="G25" s="39">
        <f t="shared" si="11"/>
        <v>1.853184598776538</v>
      </c>
      <c r="H25" s="39">
        <f t="shared" si="12"/>
        <v>0</v>
      </c>
      <c r="I25" s="39">
        <f t="shared" si="13"/>
        <v>7.862540482187837</v>
      </c>
      <c r="J25" s="39">
        <f t="shared" si="14"/>
        <v>5.5</v>
      </c>
      <c r="K25" s="39">
        <f t="shared" si="15"/>
        <v>1.853184598776538</v>
      </c>
      <c r="L25" s="39">
        <f t="shared" si="16"/>
        <v>0</v>
      </c>
      <c r="M25" s="39">
        <f t="shared" si="17"/>
        <v>7.862540482187837</v>
      </c>
      <c r="N25" s="39">
        <f t="shared" si="18"/>
        <v>5.5</v>
      </c>
      <c r="O25" s="39">
        <f t="shared" si="19"/>
        <v>1.853184598776538</v>
      </c>
      <c r="P25" s="39">
        <f t="shared" si="20"/>
        <v>0</v>
      </c>
      <c r="Q25" s="39">
        <f t="shared" si="21"/>
        <v>7.862540482187837</v>
      </c>
      <c r="R25" s="39">
        <f t="shared" si="22"/>
        <v>5.5</v>
      </c>
      <c r="S25" s="39">
        <f t="shared" si="23"/>
        <v>1.853184598776538</v>
      </c>
      <c r="T25" s="39">
        <f t="shared" si="24"/>
        <v>0</v>
      </c>
      <c r="U25" s="39">
        <f t="shared" si="25"/>
        <v>7.862540482187837</v>
      </c>
      <c r="V25" s="39">
        <f t="shared" si="26"/>
        <v>5.5</v>
      </c>
      <c r="W25" s="39">
        <f t="shared" si="27"/>
        <v>1.853184598776538</v>
      </c>
      <c r="X25" s="39">
        <f t="shared" si="28"/>
        <v>0</v>
      </c>
      <c r="Y25" s="39">
        <f t="shared" si="29"/>
        <v>7.862540482187837</v>
      </c>
      <c r="Z25" s="39">
        <f t="shared" si="30"/>
        <v>5.5</v>
      </c>
      <c r="AA25" s="39">
        <f t="shared" si="31"/>
        <v>1.853184598776538</v>
      </c>
      <c r="AB25" s="39">
        <f t="shared" si="32"/>
        <v>0</v>
      </c>
      <c r="AC25" s="39">
        <f t="shared" si="33"/>
        <v>7.862540482187837</v>
      </c>
      <c r="AD25" s="39">
        <f t="shared" si="6"/>
        <v>5.5</v>
      </c>
      <c r="AE25" s="39">
        <f t="shared" si="7"/>
        <v>1.853184598776538</v>
      </c>
      <c r="AF25" s="39">
        <f t="shared" si="8"/>
        <v>0</v>
      </c>
      <c r="AG25" s="39">
        <f t="shared" si="9"/>
        <v>7.862540482187837</v>
      </c>
    </row>
    <row r="26" spans="1:33" ht="15">
      <c r="A26" t="str">
        <f>'Monthly Data'!D26</f>
        <v>Central Bedfordshire</v>
      </c>
      <c r="B26" s="38">
        <f>IF(VLOOKUP(A26,'Monthly Rates Actual'!$A$3:$U$155,18,FALSE)&lt;5.5,VLOOKUP('Monthly Rate Target'!A26,'Monthly Rates Actual'!$A$3:$U$155,18,FALSE),IF(VLOOKUP('Monthly Rate Target'!A26,'Monthly Rates Actual'!$A$3:$U$155,18,FALSE)&gt;11.2,VLOOKUP('Monthly Rate Target'!A26,'Monthly Rates Actual'!$A$3:$U$155,18,FALSE)/2,5.5))</f>
        <v>5.5</v>
      </c>
      <c r="C26" s="38">
        <f>IF(VLOOKUP(A26,'Monthly Rates Actual'!$A$3:$U$155,19,FALSE)&lt;2.6,VLOOKUP(A26,'Monthly Rates Actual'!$A$3:$U$155,19,FALSE),IF(VLOOKUP(A26,'Monthly Rates Actual'!$A$3:$U$155,19,FALSE)&gt;7.7,VLOOKUP(A26,'Monthly Rates Actual'!$A$3:$U$155,19,FALSE)*0.33,2.6))</f>
        <v>0.9006353573066089</v>
      </c>
      <c r="D26" s="38">
        <f>VLOOKUP(A26,'Monthly Rates Actual'!$A$3:$U$155,20,FALSE)</f>
        <v>0.2620030130346499</v>
      </c>
      <c r="E26" s="38">
        <f>IF(VLOOKUP(A26,'Monthly Rates Actual'!$A$3:$U$155,21,FALSE)&gt;9.4,9.4,VLOOKUP(A26,'Monthly Rates Actual'!$A$3:$U$155,21,FALSE))</f>
        <v>8.678849806772776</v>
      </c>
      <c r="F26" s="39">
        <f t="shared" si="10"/>
        <v>5.5</v>
      </c>
      <c r="G26" s="39">
        <f t="shared" si="11"/>
        <v>0.9006353573066089</v>
      </c>
      <c r="H26" s="39">
        <f t="shared" si="12"/>
        <v>0.2620030130346499</v>
      </c>
      <c r="I26" s="39">
        <f t="shared" si="13"/>
        <v>8.678849806772776</v>
      </c>
      <c r="J26" s="39">
        <f t="shared" si="14"/>
        <v>5.5</v>
      </c>
      <c r="K26" s="39">
        <f t="shared" si="15"/>
        <v>0.9006353573066089</v>
      </c>
      <c r="L26" s="39">
        <f t="shared" si="16"/>
        <v>0.2620030130346499</v>
      </c>
      <c r="M26" s="39">
        <f t="shared" si="17"/>
        <v>8.678849806772776</v>
      </c>
      <c r="N26" s="39">
        <f t="shared" si="18"/>
        <v>5.5</v>
      </c>
      <c r="O26" s="39">
        <f t="shared" si="19"/>
        <v>0.9006353573066089</v>
      </c>
      <c r="P26" s="39">
        <f t="shared" si="20"/>
        <v>0.2620030130346499</v>
      </c>
      <c r="Q26" s="39">
        <f t="shared" si="21"/>
        <v>8.678849806772776</v>
      </c>
      <c r="R26" s="39">
        <f t="shared" si="22"/>
        <v>5.5</v>
      </c>
      <c r="S26" s="39">
        <f t="shared" si="23"/>
        <v>0.9006353573066089</v>
      </c>
      <c r="T26" s="39">
        <f t="shared" si="24"/>
        <v>0.2620030130346499</v>
      </c>
      <c r="U26" s="39">
        <f t="shared" si="25"/>
        <v>8.678849806772776</v>
      </c>
      <c r="V26" s="39">
        <f t="shared" si="26"/>
        <v>5.5</v>
      </c>
      <c r="W26" s="39">
        <f t="shared" si="27"/>
        <v>0.9006353573066089</v>
      </c>
      <c r="X26" s="39">
        <f t="shared" si="28"/>
        <v>0.2620030130346499</v>
      </c>
      <c r="Y26" s="39">
        <f t="shared" si="29"/>
        <v>8.678849806772776</v>
      </c>
      <c r="Z26" s="39">
        <f t="shared" si="30"/>
        <v>5.5</v>
      </c>
      <c r="AA26" s="39">
        <f t="shared" si="31"/>
        <v>0.9006353573066089</v>
      </c>
      <c r="AB26" s="39">
        <f t="shared" si="32"/>
        <v>0.2620030130346499</v>
      </c>
      <c r="AC26" s="39">
        <f t="shared" si="33"/>
        <v>8.678849806772776</v>
      </c>
      <c r="AD26" s="39">
        <f t="shared" si="6"/>
        <v>5.5</v>
      </c>
      <c r="AE26" s="39">
        <f t="shared" si="7"/>
        <v>0.9006353573066089</v>
      </c>
      <c r="AF26" s="39">
        <f t="shared" si="8"/>
        <v>0.2620030130346499</v>
      </c>
      <c r="AG26" s="39">
        <f t="shared" si="9"/>
        <v>8.678849806772776</v>
      </c>
    </row>
    <row r="27" spans="1:33" ht="15">
      <c r="A27" t="str">
        <f>'Monthly Data'!D27</f>
        <v>Cheshire East</v>
      </c>
      <c r="B27" s="38">
        <f>IF(VLOOKUP(A27,'Monthly Rates Actual'!$A$3:$U$155,18,FALSE)&lt;5.5,VLOOKUP('Monthly Rate Target'!A27,'Monthly Rates Actual'!$A$3:$U$155,18,FALSE),IF(VLOOKUP('Monthly Rate Target'!A27,'Monthly Rates Actual'!$A$3:$U$155,18,FALSE)&gt;11.2,VLOOKUP('Monthly Rate Target'!A27,'Monthly Rates Actual'!$A$3:$U$155,18,FALSE)/2,5.5))</f>
        <v>6.175619932672705</v>
      </c>
      <c r="C27" s="38">
        <f>IF(VLOOKUP(A27,'Monthly Rates Actual'!$A$3:$U$155,19,FALSE)&lt;2.6,VLOOKUP(A27,'Monthly Rates Actual'!$A$3:$U$155,19,FALSE),IF(VLOOKUP(A27,'Monthly Rates Actual'!$A$3:$U$155,19,FALSE)&gt;7.7,VLOOKUP(A27,'Monthly Rates Actual'!$A$3:$U$155,19,FALSE)*0.33,2.6))</f>
        <v>2.6</v>
      </c>
      <c r="D27" s="38">
        <f>VLOOKUP(A27,'Monthly Rates Actual'!$A$3:$U$155,20,FALSE)</f>
        <v>0.10668057465269547</v>
      </c>
      <c r="E27" s="38">
        <f>IF(VLOOKUP(A27,'Monthly Rates Actual'!$A$3:$U$155,21,FALSE)&gt;9.4,9.4,VLOOKUP(A27,'Monthly Rates Actual'!$A$3:$U$155,21,FALSE))</f>
        <v>9.4</v>
      </c>
      <c r="F27" s="39">
        <f t="shared" si="10"/>
        <v>6.175619932672705</v>
      </c>
      <c r="G27" s="39">
        <f t="shared" si="11"/>
        <v>2.6</v>
      </c>
      <c r="H27" s="39">
        <f t="shared" si="12"/>
        <v>0.10668057465269547</v>
      </c>
      <c r="I27" s="39">
        <f t="shared" si="13"/>
        <v>9.4</v>
      </c>
      <c r="J27" s="39">
        <f t="shared" si="14"/>
        <v>6.175619932672705</v>
      </c>
      <c r="K27" s="39">
        <f t="shared" si="15"/>
        <v>2.6</v>
      </c>
      <c r="L27" s="39">
        <f t="shared" si="16"/>
        <v>0.10668057465269547</v>
      </c>
      <c r="M27" s="39">
        <f t="shared" si="17"/>
        <v>9.4</v>
      </c>
      <c r="N27" s="39">
        <f t="shared" si="18"/>
        <v>6.175619932672705</v>
      </c>
      <c r="O27" s="39">
        <f t="shared" si="19"/>
        <v>2.6</v>
      </c>
      <c r="P27" s="39">
        <f t="shared" si="20"/>
        <v>0.10668057465269547</v>
      </c>
      <c r="Q27" s="39">
        <f t="shared" si="21"/>
        <v>9.4</v>
      </c>
      <c r="R27" s="39">
        <f t="shared" si="22"/>
        <v>6.175619932672705</v>
      </c>
      <c r="S27" s="39">
        <f t="shared" si="23"/>
        <v>2.6</v>
      </c>
      <c r="T27" s="39">
        <f t="shared" si="24"/>
        <v>0.10668057465269547</v>
      </c>
      <c r="U27" s="39">
        <f t="shared" si="25"/>
        <v>9.4</v>
      </c>
      <c r="V27" s="39">
        <f t="shared" si="26"/>
        <v>6.175619932672705</v>
      </c>
      <c r="W27" s="39">
        <f t="shared" si="27"/>
        <v>2.6</v>
      </c>
      <c r="X27" s="39">
        <f t="shared" si="28"/>
        <v>0.10668057465269547</v>
      </c>
      <c r="Y27" s="39">
        <f t="shared" si="29"/>
        <v>9.4</v>
      </c>
      <c r="Z27" s="39">
        <f t="shared" si="30"/>
        <v>6.175619932672705</v>
      </c>
      <c r="AA27" s="39">
        <f t="shared" si="31"/>
        <v>2.6</v>
      </c>
      <c r="AB27" s="39">
        <f t="shared" si="32"/>
        <v>0.10668057465269547</v>
      </c>
      <c r="AC27" s="39">
        <f t="shared" si="33"/>
        <v>9.4</v>
      </c>
      <c r="AD27" s="39">
        <f t="shared" si="6"/>
        <v>6.175619932672705</v>
      </c>
      <c r="AE27" s="39">
        <f t="shared" si="7"/>
        <v>2.6</v>
      </c>
      <c r="AF27" s="39">
        <f t="shared" si="8"/>
        <v>0.10668057465269547</v>
      </c>
      <c r="AG27" s="39">
        <f t="shared" si="9"/>
        <v>9.4</v>
      </c>
    </row>
    <row r="28" spans="1:33" ht="15">
      <c r="A28" t="str">
        <f>'Monthly Data'!D28</f>
        <v>Cheshire West And Chester</v>
      </c>
      <c r="B28" s="38">
        <f>IF(VLOOKUP(A28,'Monthly Rates Actual'!$A$3:$U$155,18,FALSE)&lt;5.5,VLOOKUP('Monthly Rate Target'!A28,'Monthly Rates Actual'!$A$3:$U$155,18,FALSE),IF(VLOOKUP('Monthly Rate Target'!A28,'Monthly Rates Actual'!$A$3:$U$155,18,FALSE)&gt;11.2,VLOOKUP('Monthly Rate Target'!A28,'Monthly Rates Actual'!$A$3:$U$155,18,FALSE)/2,5.5))</f>
        <v>5.5</v>
      </c>
      <c r="C28" s="38">
        <f>IF(VLOOKUP(A28,'Monthly Rates Actual'!$A$3:$U$155,19,FALSE)&lt;2.6,VLOOKUP(A28,'Monthly Rates Actual'!$A$3:$U$155,19,FALSE),IF(VLOOKUP(A28,'Monthly Rates Actual'!$A$3:$U$155,19,FALSE)&gt;7.7,VLOOKUP(A28,'Monthly Rates Actual'!$A$3:$U$155,19,FALSE)*0.33,2.6))</f>
        <v>2.6</v>
      </c>
      <c r="D28" s="38">
        <f>VLOOKUP(A28,'Monthly Rates Actual'!$A$3:$U$155,20,FALSE)</f>
        <v>0.7564898869246696</v>
      </c>
      <c r="E28" s="38">
        <f>IF(VLOOKUP(A28,'Monthly Rates Actual'!$A$3:$U$155,21,FALSE)&gt;9.4,9.4,VLOOKUP(A28,'Monthly Rates Actual'!$A$3:$U$155,21,FALSE))</f>
        <v>9.4</v>
      </c>
      <c r="F28" s="39">
        <f t="shared" si="10"/>
        <v>5.5</v>
      </c>
      <c r="G28" s="39">
        <f t="shared" si="11"/>
        <v>2.6</v>
      </c>
      <c r="H28" s="39">
        <f t="shared" si="12"/>
        <v>0.7564898869246696</v>
      </c>
      <c r="I28" s="39">
        <f t="shared" si="13"/>
        <v>9.4</v>
      </c>
      <c r="J28" s="39">
        <f t="shared" si="14"/>
        <v>5.5</v>
      </c>
      <c r="K28" s="39">
        <f t="shared" si="15"/>
        <v>2.6</v>
      </c>
      <c r="L28" s="39">
        <f t="shared" si="16"/>
        <v>0.7564898869246696</v>
      </c>
      <c r="M28" s="39">
        <f t="shared" si="17"/>
        <v>9.4</v>
      </c>
      <c r="N28" s="39">
        <f t="shared" si="18"/>
        <v>5.5</v>
      </c>
      <c r="O28" s="39">
        <f t="shared" si="19"/>
        <v>2.6</v>
      </c>
      <c r="P28" s="39">
        <f t="shared" si="20"/>
        <v>0.7564898869246696</v>
      </c>
      <c r="Q28" s="39">
        <f t="shared" si="21"/>
        <v>9.4</v>
      </c>
      <c r="R28" s="39">
        <f t="shared" si="22"/>
        <v>5.5</v>
      </c>
      <c r="S28" s="39">
        <f t="shared" si="23"/>
        <v>2.6</v>
      </c>
      <c r="T28" s="39">
        <f t="shared" si="24"/>
        <v>0.7564898869246696</v>
      </c>
      <c r="U28" s="39">
        <f t="shared" si="25"/>
        <v>9.4</v>
      </c>
      <c r="V28" s="39">
        <f t="shared" si="26"/>
        <v>5.5</v>
      </c>
      <c r="W28" s="39">
        <f t="shared" si="27"/>
        <v>2.6</v>
      </c>
      <c r="X28" s="39">
        <f t="shared" si="28"/>
        <v>0.7564898869246696</v>
      </c>
      <c r="Y28" s="39">
        <f t="shared" si="29"/>
        <v>9.4</v>
      </c>
      <c r="Z28" s="39">
        <f t="shared" si="30"/>
        <v>5.5</v>
      </c>
      <c r="AA28" s="39">
        <f t="shared" si="31"/>
        <v>2.6</v>
      </c>
      <c r="AB28" s="39">
        <f t="shared" si="32"/>
        <v>0.7564898869246696</v>
      </c>
      <c r="AC28" s="39">
        <f t="shared" si="33"/>
        <v>9.4</v>
      </c>
      <c r="AD28" s="39">
        <f t="shared" si="6"/>
        <v>5.5</v>
      </c>
      <c r="AE28" s="39">
        <f t="shared" si="7"/>
        <v>2.6</v>
      </c>
      <c r="AF28" s="39">
        <f t="shared" si="8"/>
        <v>0.7564898869246696</v>
      </c>
      <c r="AG28" s="39">
        <f t="shared" si="9"/>
        <v>9.4</v>
      </c>
    </row>
    <row r="29" spans="1:33" ht="15">
      <c r="A29" t="str">
        <f>'Monthly Data'!D29</f>
        <v>City Of London</v>
      </c>
      <c r="B29" s="38">
        <f>IF(VLOOKUP(A29,'Monthly Rates Actual'!$A$3:$U$155,18,FALSE)&lt;5.5,VLOOKUP('Monthly Rate Target'!A29,'Monthly Rates Actual'!$A$3:$U$155,18,FALSE),IF(VLOOKUP('Monthly Rate Target'!A29,'Monthly Rates Actual'!$A$3:$U$155,18,FALSE)&gt;11.2,VLOOKUP('Monthly Rate Target'!A29,'Monthly Rates Actual'!$A$3:$U$155,18,FALSE)/2,5.5))</f>
        <v>6.533101045296167</v>
      </c>
      <c r="C29" s="38">
        <f>IF(VLOOKUP(A29,'Monthly Rates Actual'!$A$3:$U$155,19,FALSE)&lt;2.6,VLOOKUP(A29,'Monthly Rates Actual'!$A$3:$U$155,19,FALSE),IF(VLOOKUP(A29,'Monthly Rates Actual'!$A$3:$U$155,19,FALSE)&gt;7.7,VLOOKUP(A29,'Monthly Rates Actual'!$A$3:$U$155,19,FALSE)*0.33,2.6))</f>
        <v>4.168118466898955</v>
      </c>
      <c r="D29" s="38">
        <f>VLOOKUP(A29,'Monthly Rates Actual'!$A$3:$U$155,20,FALSE)</f>
        <v>0</v>
      </c>
      <c r="E29" s="38">
        <f>IF(VLOOKUP(A29,'Monthly Rates Actual'!$A$3:$U$155,21,FALSE)&gt;9.4,9.4,VLOOKUP(A29,'Monthly Rates Actual'!$A$3:$U$155,21,FALSE))</f>
        <v>9.4</v>
      </c>
      <c r="F29" s="39">
        <f t="shared" si="10"/>
        <v>6.533101045296167</v>
      </c>
      <c r="G29" s="39">
        <f t="shared" si="11"/>
        <v>4.168118466898955</v>
      </c>
      <c r="H29" s="39">
        <f t="shared" si="12"/>
        <v>0</v>
      </c>
      <c r="I29" s="39">
        <f t="shared" si="13"/>
        <v>9.4</v>
      </c>
      <c r="J29" s="39">
        <f t="shared" si="14"/>
        <v>6.533101045296167</v>
      </c>
      <c r="K29" s="39">
        <f t="shared" si="15"/>
        <v>4.168118466898955</v>
      </c>
      <c r="L29" s="39">
        <f t="shared" si="16"/>
        <v>0</v>
      </c>
      <c r="M29" s="39">
        <f t="shared" si="17"/>
        <v>9.4</v>
      </c>
      <c r="N29" s="39">
        <f t="shared" si="18"/>
        <v>6.533101045296167</v>
      </c>
      <c r="O29" s="39">
        <f t="shared" si="19"/>
        <v>4.168118466898955</v>
      </c>
      <c r="P29" s="39">
        <f t="shared" si="20"/>
        <v>0</v>
      </c>
      <c r="Q29" s="39">
        <f t="shared" si="21"/>
        <v>9.4</v>
      </c>
      <c r="R29" s="39">
        <f t="shared" si="22"/>
        <v>6.533101045296167</v>
      </c>
      <c r="S29" s="39">
        <f t="shared" si="23"/>
        <v>4.168118466898955</v>
      </c>
      <c r="T29" s="39">
        <f t="shared" si="24"/>
        <v>0</v>
      </c>
      <c r="U29" s="39">
        <f t="shared" si="25"/>
        <v>9.4</v>
      </c>
      <c r="V29" s="39">
        <f t="shared" si="26"/>
        <v>6.533101045296167</v>
      </c>
      <c r="W29" s="39">
        <f t="shared" si="27"/>
        <v>4.168118466898955</v>
      </c>
      <c r="X29" s="39">
        <f t="shared" si="28"/>
        <v>0</v>
      </c>
      <c r="Y29" s="39">
        <f t="shared" si="29"/>
        <v>9.4</v>
      </c>
      <c r="Z29" s="39">
        <f t="shared" si="30"/>
        <v>6.533101045296167</v>
      </c>
      <c r="AA29" s="39">
        <f t="shared" si="31"/>
        <v>4.168118466898955</v>
      </c>
      <c r="AB29" s="39">
        <f t="shared" si="32"/>
        <v>0</v>
      </c>
      <c r="AC29" s="39">
        <f t="shared" si="33"/>
        <v>9.4</v>
      </c>
      <c r="AD29" s="39">
        <f t="shared" si="6"/>
        <v>6.533101045296167</v>
      </c>
      <c r="AE29" s="39">
        <f t="shared" si="7"/>
        <v>4.168118466898955</v>
      </c>
      <c r="AF29" s="39">
        <f t="shared" si="8"/>
        <v>0</v>
      </c>
      <c r="AG29" s="39">
        <f t="shared" si="9"/>
        <v>9.4</v>
      </c>
    </row>
    <row r="30" spans="1:33" ht="15">
      <c r="A30" t="str">
        <f>'Monthly Data'!D30</f>
        <v>Cornwall</v>
      </c>
      <c r="B30" s="38">
        <f>IF(VLOOKUP(A30,'Monthly Rates Actual'!$A$3:$U$155,18,FALSE)&lt;5.5,VLOOKUP('Monthly Rate Target'!A30,'Monthly Rates Actual'!$A$3:$U$155,18,FALSE),IF(VLOOKUP('Monthly Rate Target'!A30,'Monthly Rates Actual'!$A$3:$U$155,18,FALSE)&gt;11.2,VLOOKUP('Monthly Rate Target'!A30,'Monthly Rates Actual'!$A$3:$U$155,18,FALSE)/2,5.5))</f>
        <v>8.713136729222521</v>
      </c>
      <c r="C30" s="38">
        <f>IF(VLOOKUP(A30,'Monthly Rates Actual'!$A$3:$U$155,19,FALSE)&lt;2.6,VLOOKUP(A30,'Monthly Rates Actual'!$A$3:$U$155,19,FALSE),IF(VLOOKUP(A30,'Monthly Rates Actual'!$A$3:$U$155,19,FALSE)&gt;7.7,VLOOKUP(A30,'Monthly Rates Actual'!$A$3:$U$155,19,FALSE)*0.33,2.6))</f>
        <v>6.061374952125622</v>
      </c>
      <c r="D30" s="38">
        <f>VLOOKUP(A30,'Monthly Rates Actual'!$A$3:$U$155,20,FALSE)</f>
        <v>1.021320056172603</v>
      </c>
      <c r="E30" s="38">
        <f>IF(VLOOKUP(A30,'Monthly Rates Actual'!$A$3:$U$155,21,FALSE)&gt;9.4,9.4,VLOOKUP(A30,'Monthly Rates Actual'!$A$3:$U$155,21,FALSE))</f>
        <v>9.4</v>
      </c>
      <c r="F30" s="39">
        <f t="shared" si="10"/>
        <v>8.713136729222521</v>
      </c>
      <c r="G30" s="39">
        <f t="shared" si="11"/>
        <v>6.061374952125622</v>
      </c>
      <c r="H30" s="39">
        <f t="shared" si="12"/>
        <v>1.021320056172603</v>
      </c>
      <c r="I30" s="39">
        <f t="shared" si="13"/>
        <v>9.4</v>
      </c>
      <c r="J30" s="39">
        <f t="shared" si="14"/>
        <v>8.713136729222521</v>
      </c>
      <c r="K30" s="39">
        <f t="shared" si="15"/>
        <v>6.061374952125622</v>
      </c>
      <c r="L30" s="39">
        <f t="shared" si="16"/>
        <v>1.021320056172603</v>
      </c>
      <c r="M30" s="39">
        <f t="shared" si="17"/>
        <v>9.4</v>
      </c>
      <c r="N30" s="39">
        <f t="shared" si="18"/>
        <v>8.713136729222521</v>
      </c>
      <c r="O30" s="39">
        <f t="shared" si="19"/>
        <v>6.061374952125622</v>
      </c>
      <c r="P30" s="39">
        <f t="shared" si="20"/>
        <v>1.021320056172603</v>
      </c>
      <c r="Q30" s="39">
        <f t="shared" si="21"/>
        <v>9.4</v>
      </c>
      <c r="R30" s="39">
        <f t="shared" si="22"/>
        <v>8.713136729222521</v>
      </c>
      <c r="S30" s="39">
        <f t="shared" si="23"/>
        <v>6.061374952125622</v>
      </c>
      <c r="T30" s="39">
        <f t="shared" si="24"/>
        <v>1.021320056172603</v>
      </c>
      <c r="U30" s="39">
        <f t="shared" si="25"/>
        <v>9.4</v>
      </c>
      <c r="V30" s="39">
        <f t="shared" si="26"/>
        <v>8.713136729222521</v>
      </c>
      <c r="W30" s="39">
        <f t="shared" si="27"/>
        <v>6.061374952125622</v>
      </c>
      <c r="X30" s="39">
        <f t="shared" si="28"/>
        <v>1.021320056172603</v>
      </c>
      <c r="Y30" s="39">
        <f t="shared" si="29"/>
        <v>9.4</v>
      </c>
      <c r="Z30" s="39">
        <f t="shared" si="30"/>
        <v>8.713136729222521</v>
      </c>
      <c r="AA30" s="39">
        <f t="shared" si="31"/>
        <v>6.061374952125622</v>
      </c>
      <c r="AB30" s="39">
        <f t="shared" si="32"/>
        <v>1.021320056172603</v>
      </c>
      <c r="AC30" s="39">
        <f t="shared" si="33"/>
        <v>9.4</v>
      </c>
      <c r="AD30" s="39">
        <f t="shared" si="6"/>
        <v>8.713136729222521</v>
      </c>
      <c r="AE30" s="39">
        <f t="shared" si="7"/>
        <v>6.061374952125622</v>
      </c>
      <c r="AF30" s="39">
        <f t="shared" si="8"/>
        <v>1.021320056172603</v>
      </c>
      <c r="AG30" s="39">
        <f t="shared" si="9"/>
        <v>9.4</v>
      </c>
    </row>
    <row r="31" spans="1:33" ht="15">
      <c r="A31" t="str">
        <f>'Monthly Data'!D31</f>
        <v>Coventry</v>
      </c>
      <c r="B31" s="38">
        <f>IF(VLOOKUP(A31,'Monthly Rates Actual'!$A$3:$U$155,18,FALSE)&lt;5.5,VLOOKUP('Monthly Rate Target'!A31,'Monthly Rates Actual'!$A$3:$U$155,18,FALSE),IF(VLOOKUP('Monthly Rate Target'!A31,'Monthly Rates Actual'!$A$3:$U$155,18,FALSE)&gt;11.2,VLOOKUP('Monthly Rate Target'!A31,'Monthly Rates Actual'!$A$3:$U$155,18,FALSE)/2,5.5))</f>
        <v>8.440971325238957</v>
      </c>
      <c r="C31" s="38">
        <f>IF(VLOOKUP(A31,'Monthly Rates Actual'!$A$3:$U$155,19,FALSE)&lt;2.6,VLOOKUP(A31,'Monthly Rates Actual'!$A$3:$U$155,19,FALSE),IF(VLOOKUP(A31,'Monthly Rates Actual'!$A$3:$U$155,19,FALSE)&gt;7.7,VLOOKUP(A31,'Monthly Rates Actual'!$A$3:$U$155,19,FALSE)*0.33,2.6))</f>
        <v>1.9762335313872383</v>
      </c>
      <c r="D31" s="38">
        <f>VLOOKUP(A31,'Monthly Rates Actual'!$A$3:$U$155,20,FALSE)</f>
        <v>5.334538878842676</v>
      </c>
      <c r="E31" s="38">
        <f>IF(VLOOKUP(A31,'Monthly Rates Actual'!$A$3:$U$155,21,FALSE)&gt;9.4,9.4,VLOOKUP(A31,'Monthly Rates Actual'!$A$3:$U$155,21,FALSE))</f>
        <v>9.4</v>
      </c>
      <c r="F31" s="39">
        <f t="shared" si="10"/>
        <v>8.440971325238957</v>
      </c>
      <c r="G31" s="39">
        <f t="shared" si="11"/>
        <v>1.9762335313872383</v>
      </c>
      <c r="H31" s="39">
        <f t="shared" si="12"/>
        <v>5.334538878842676</v>
      </c>
      <c r="I31" s="39">
        <f t="shared" si="13"/>
        <v>9.4</v>
      </c>
      <c r="J31" s="39">
        <f t="shared" si="14"/>
        <v>8.440971325238957</v>
      </c>
      <c r="K31" s="39">
        <f t="shared" si="15"/>
        <v>1.9762335313872383</v>
      </c>
      <c r="L31" s="39">
        <f t="shared" si="16"/>
        <v>5.334538878842676</v>
      </c>
      <c r="M31" s="39">
        <f t="shared" si="17"/>
        <v>9.4</v>
      </c>
      <c r="N31" s="39">
        <f t="shared" si="18"/>
        <v>8.440971325238957</v>
      </c>
      <c r="O31" s="39">
        <f t="shared" si="19"/>
        <v>1.9762335313872383</v>
      </c>
      <c r="P31" s="39">
        <f t="shared" si="20"/>
        <v>5.334538878842676</v>
      </c>
      <c r="Q31" s="39">
        <f t="shared" si="21"/>
        <v>9.4</v>
      </c>
      <c r="R31" s="39">
        <f t="shared" si="22"/>
        <v>8.440971325238957</v>
      </c>
      <c r="S31" s="39">
        <f t="shared" si="23"/>
        <v>1.9762335313872383</v>
      </c>
      <c r="T31" s="39">
        <f t="shared" si="24"/>
        <v>5.334538878842676</v>
      </c>
      <c r="U31" s="39">
        <f t="shared" si="25"/>
        <v>9.4</v>
      </c>
      <c r="V31" s="39">
        <f t="shared" si="26"/>
        <v>8.440971325238957</v>
      </c>
      <c r="W31" s="39">
        <f t="shared" si="27"/>
        <v>1.9762335313872383</v>
      </c>
      <c r="X31" s="39">
        <f t="shared" si="28"/>
        <v>5.334538878842676</v>
      </c>
      <c r="Y31" s="39">
        <f t="shared" si="29"/>
        <v>9.4</v>
      </c>
      <c r="Z31" s="39">
        <f t="shared" si="30"/>
        <v>8.440971325238957</v>
      </c>
      <c r="AA31" s="39">
        <f t="shared" si="31"/>
        <v>1.9762335313872383</v>
      </c>
      <c r="AB31" s="39">
        <f t="shared" si="32"/>
        <v>5.334538878842676</v>
      </c>
      <c r="AC31" s="39">
        <f t="shared" si="33"/>
        <v>9.4</v>
      </c>
      <c r="AD31" s="39">
        <f t="shared" si="6"/>
        <v>8.440971325238957</v>
      </c>
      <c r="AE31" s="39">
        <f t="shared" si="7"/>
        <v>1.9762335313872383</v>
      </c>
      <c r="AF31" s="39">
        <f t="shared" si="8"/>
        <v>5.334538878842676</v>
      </c>
      <c r="AG31" s="39">
        <f t="shared" si="9"/>
        <v>9.4</v>
      </c>
    </row>
    <row r="32" spans="1:33" ht="15">
      <c r="A32" t="str">
        <f>'Monthly Data'!D32</f>
        <v>Croydon</v>
      </c>
      <c r="B32" s="38">
        <f>IF(VLOOKUP(A32,'Monthly Rates Actual'!$A$3:$U$155,18,FALSE)&lt;5.5,VLOOKUP('Monthly Rate Target'!A32,'Monthly Rates Actual'!$A$3:$U$155,18,FALSE),IF(VLOOKUP('Monthly Rate Target'!A32,'Monthly Rates Actual'!$A$3:$U$155,18,FALSE)&gt;11.2,VLOOKUP('Monthly Rate Target'!A32,'Monthly Rates Actual'!$A$3:$U$155,18,FALSE)/2,5.5))</f>
        <v>5.5</v>
      </c>
      <c r="C32" s="38">
        <f>IF(VLOOKUP(A32,'Monthly Rates Actual'!$A$3:$U$155,19,FALSE)&lt;2.6,VLOOKUP(A32,'Monthly Rates Actual'!$A$3:$U$155,19,FALSE),IF(VLOOKUP(A32,'Monthly Rates Actual'!$A$3:$U$155,19,FALSE)&gt;7.7,VLOOKUP(A32,'Monthly Rates Actual'!$A$3:$U$155,19,FALSE)*0.33,2.6))</f>
        <v>2.6</v>
      </c>
      <c r="D32" s="38">
        <f>VLOOKUP(A32,'Monthly Rates Actual'!$A$3:$U$155,20,FALSE)</f>
        <v>0.3473428273706148</v>
      </c>
      <c r="E32" s="38">
        <f>IF(VLOOKUP(A32,'Monthly Rates Actual'!$A$3:$U$155,21,FALSE)&gt;9.4,9.4,VLOOKUP(A32,'Monthly Rates Actual'!$A$3:$U$155,21,FALSE))</f>
        <v>9.4</v>
      </c>
      <c r="F32" s="39">
        <f t="shared" si="10"/>
        <v>5.5</v>
      </c>
      <c r="G32" s="39">
        <f t="shared" si="11"/>
        <v>2.6</v>
      </c>
      <c r="H32" s="39">
        <f t="shared" si="12"/>
        <v>0.3473428273706148</v>
      </c>
      <c r="I32" s="39">
        <f t="shared" si="13"/>
        <v>9.4</v>
      </c>
      <c r="J32" s="39">
        <f t="shared" si="14"/>
        <v>5.5</v>
      </c>
      <c r="K32" s="39">
        <f t="shared" si="15"/>
        <v>2.6</v>
      </c>
      <c r="L32" s="39">
        <f t="shared" si="16"/>
        <v>0.3473428273706148</v>
      </c>
      <c r="M32" s="39">
        <f t="shared" si="17"/>
        <v>9.4</v>
      </c>
      <c r="N32" s="39">
        <f t="shared" si="18"/>
        <v>5.5</v>
      </c>
      <c r="O32" s="39">
        <f t="shared" si="19"/>
        <v>2.6</v>
      </c>
      <c r="P32" s="39">
        <f t="shared" si="20"/>
        <v>0.3473428273706148</v>
      </c>
      <c r="Q32" s="39">
        <f t="shared" si="21"/>
        <v>9.4</v>
      </c>
      <c r="R32" s="39">
        <f t="shared" si="22"/>
        <v>5.5</v>
      </c>
      <c r="S32" s="39">
        <f t="shared" si="23"/>
        <v>2.6</v>
      </c>
      <c r="T32" s="39">
        <f t="shared" si="24"/>
        <v>0.3473428273706148</v>
      </c>
      <c r="U32" s="39">
        <f t="shared" si="25"/>
        <v>9.4</v>
      </c>
      <c r="V32" s="39">
        <f t="shared" si="26"/>
        <v>5.5</v>
      </c>
      <c r="W32" s="39">
        <f t="shared" si="27"/>
        <v>2.6</v>
      </c>
      <c r="X32" s="39">
        <f t="shared" si="28"/>
        <v>0.3473428273706148</v>
      </c>
      <c r="Y32" s="39">
        <f t="shared" si="29"/>
        <v>9.4</v>
      </c>
      <c r="Z32" s="39">
        <f t="shared" si="30"/>
        <v>5.5</v>
      </c>
      <c r="AA32" s="39">
        <f t="shared" si="31"/>
        <v>2.6</v>
      </c>
      <c r="AB32" s="39">
        <f t="shared" si="32"/>
        <v>0.3473428273706148</v>
      </c>
      <c r="AC32" s="39">
        <f t="shared" si="33"/>
        <v>9.4</v>
      </c>
      <c r="AD32" s="39">
        <f t="shared" si="6"/>
        <v>5.5</v>
      </c>
      <c r="AE32" s="39">
        <f t="shared" si="7"/>
        <v>2.6</v>
      </c>
      <c r="AF32" s="39">
        <f t="shared" si="8"/>
        <v>0.3473428273706148</v>
      </c>
      <c r="AG32" s="39">
        <f t="shared" si="9"/>
        <v>9.4</v>
      </c>
    </row>
    <row r="33" spans="1:33" ht="15">
      <c r="A33" t="str">
        <f>'Monthly Data'!D33</f>
        <v>Cumbria</v>
      </c>
      <c r="B33" s="38">
        <f>IF(VLOOKUP(A33,'Monthly Rates Actual'!$A$3:$U$155,18,FALSE)&lt;5.5,VLOOKUP('Monthly Rate Target'!A33,'Monthly Rates Actual'!$A$3:$U$155,18,FALSE),IF(VLOOKUP('Monthly Rate Target'!A33,'Monthly Rates Actual'!$A$3:$U$155,18,FALSE)&gt;11.2,VLOOKUP('Monthly Rate Target'!A33,'Monthly Rates Actual'!$A$3:$U$155,18,FALSE)/2,5.5))</f>
        <v>6.674949772655176</v>
      </c>
      <c r="C33" s="38">
        <f>IF(VLOOKUP(A33,'Monthly Rates Actual'!$A$3:$U$155,19,FALSE)&lt;2.6,VLOOKUP(A33,'Monthly Rates Actual'!$A$3:$U$155,19,FALSE),IF(VLOOKUP(A33,'Monthly Rates Actual'!$A$3:$U$155,19,FALSE)&gt;7.7,VLOOKUP(A33,'Monthly Rates Actual'!$A$3:$U$155,19,FALSE)*0.33,2.6))</f>
        <v>7.688484720312997</v>
      </c>
      <c r="D33" s="38">
        <f>VLOOKUP(A33,'Monthly Rates Actual'!$A$3:$U$155,20,FALSE)</f>
        <v>4.035811215677981</v>
      </c>
      <c r="E33" s="38">
        <f>IF(VLOOKUP(A33,'Monthly Rates Actual'!$A$3:$U$155,21,FALSE)&gt;9.4,9.4,VLOOKUP(A33,'Monthly Rates Actual'!$A$3:$U$155,21,FALSE))</f>
        <v>9.4</v>
      </c>
      <c r="F33" s="39">
        <f t="shared" si="10"/>
        <v>6.674949772655176</v>
      </c>
      <c r="G33" s="39">
        <f t="shared" si="11"/>
        <v>7.688484720312997</v>
      </c>
      <c r="H33" s="39">
        <f t="shared" si="12"/>
        <v>4.035811215677981</v>
      </c>
      <c r="I33" s="39">
        <f t="shared" si="13"/>
        <v>9.4</v>
      </c>
      <c r="J33" s="39">
        <f t="shared" si="14"/>
        <v>6.674949772655176</v>
      </c>
      <c r="K33" s="39">
        <f t="shared" si="15"/>
        <v>7.688484720312997</v>
      </c>
      <c r="L33" s="39">
        <f t="shared" si="16"/>
        <v>4.035811215677981</v>
      </c>
      <c r="M33" s="39">
        <f t="shared" si="17"/>
        <v>9.4</v>
      </c>
      <c r="N33" s="39">
        <f t="shared" si="18"/>
        <v>6.674949772655176</v>
      </c>
      <c r="O33" s="39">
        <f t="shared" si="19"/>
        <v>7.688484720312997</v>
      </c>
      <c r="P33" s="39">
        <f t="shared" si="20"/>
        <v>4.035811215677981</v>
      </c>
      <c r="Q33" s="39">
        <f t="shared" si="21"/>
        <v>9.4</v>
      </c>
      <c r="R33" s="39">
        <f t="shared" si="22"/>
        <v>6.674949772655176</v>
      </c>
      <c r="S33" s="39">
        <f t="shared" si="23"/>
        <v>7.688484720312997</v>
      </c>
      <c r="T33" s="39">
        <f t="shared" si="24"/>
        <v>4.035811215677981</v>
      </c>
      <c r="U33" s="39">
        <f t="shared" si="25"/>
        <v>9.4</v>
      </c>
      <c r="V33" s="39">
        <f t="shared" si="26"/>
        <v>6.674949772655176</v>
      </c>
      <c r="W33" s="39">
        <f t="shared" si="27"/>
        <v>7.688484720312997</v>
      </c>
      <c r="X33" s="39">
        <f t="shared" si="28"/>
        <v>4.035811215677981</v>
      </c>
      <c r="Y33" s="39">
        <f t="shared" si="29"/>
        <v>9.4</v>
      </c>
      <c r="Z33" s="39">
        <f t="shared" si="30"/>
        <v>6.674949772655176</v>
      </c>
      <c r="AA33" s="39">
        <f t="shared" si="31"/>
        <v>7.688484720312997</v>
      </c>
      <c r="AB33" s="39">
        <f t="shared" si="32"/>
        <v>4.035811215677981</v>
      </c>
      <c r="AC33" s="39">
        <f t="shared" si="33"/>
        <v>9.4</v>
      </c>
      <c r="AD33" s="39">
        <f t="shared" si="6"/>
        <v>6.674949772655176</v>
      </c>
      <c r="AE33" s="39">
        <f t="shared" si="7"/>
        <v>7.688484720312997</v>
      </c>
      <c r="AF33" s="39">
        <f t="shared" si="8"/>
        <v>4.035811215677981</v>
      </c>
      <c r="AG33" s="39">
        <f t="shared" si="9"/>
        <v>9.4</v>
      </c>
    </row>
    <row r="34" spans="1:33" ht="15">
      <c r="A34" t="str">
        <f>'Monthly Data'!D34</f>
        <v>Darlington UA</v>
      </c>
      <c r="B34" s="38">
        <f>IF(VLOOKUP(A34,'Monthly Rates Actual'!$A$3:$U$155,18,FALSE)&lt;5.5,VLOOKUP('Monthly Rate Target'!A34,'Monthly Rates Actual'!$A$3:$U$155,18,FALSE),IF(VLOOKUP('Monthly Rate Target'!A34,'Monthly Rates Actual'!$A$3:$U$155,18,FALSE)&gt;11.2,VLOOKUP('Monthly Rate Target'!A34,'Monthly Rates Actual'!$A$3:$U$155,18,FALSE)/2,5.5))</f>
        <v>5.5</v>
      </c>
      <c r="C34" s="38">
        <f>IF(VLOOKUP(A34,'Monthly Rates Actual'!$A$3:$U$155,19,FALSE)&lt;2.6,VLOOKUP(A34,'Monthly Rates Actual'!$A$3:$U$155,19,FALSE),IF(VLOOKUP(A34,'Monthly Rates Actual'!$A$3:$U$155,19,FALSE)&gt;7.7,VLOOKUP(A34,'Monthly Rates Actual'!$A$3:$U$155,19,FALSE)*0.33,2.6))</f>
        <v>1.203369434416366</v>
      </c>
      <c r="D34" s="38">
        <f>VLOOKUP(A34,'Monthly Rates Actual'!$A$3:$U$155,20,FALSE)</f>
        <v>0</v>
      </c>
      <c r="E34" s="38">
        <f>IF(VLOOKUP(A34,'Monthly Rates Actual'!$A$3:$U$155,21,FALSE)&gt;9.4,9.4,VLOOKUP(A34,'Monthly Rates Actual'!$A$3:$U$155,21,FALSE))</f>
        <v>7.564036444902871</v>
      </c>
      <c r="F34" s="39">
        <f t="shared" si="10"/>
        <v>5.5</v>
      </c>
      <c r="G34" s="39">
        <f t="shared" si="11"/>
        <v>1.203369434416366</v>
      </c>
      <c r="H34" s="39">
        <f t="shared" si="12"/>
        <v>0</v>
      </c>
      <c r="I34" s="39">
        <f t="shared" si="13"/>
        <v>7.564036444902871</v>
      </c>
      <c r="J34" s="39">
        <f t="shared" si="14"/>
        <v>5.5</v>
      </c>
      <c r="K34" s="39">
        <f t="shared" si="15"/>
        <v>1.203369434416366</v>
      </c>
      <c r="L34" s="39">
        <f t="shared" si="16"/>
        <v>0</v>
      </c>
      <c r="M34" s="39">
        <f t="shared" si="17"/>
        <v>7.564036444902871</v>
      </c>
      <c r="N34" s="39">
        <f t="shared" si="18"/>
        <v>5.5</v>
      </c>
      <c r="O34" s="39">
        <f t="shared" si="19"/>
        <v>1.203369434416366</v>
      </c>
      <c r="P34" s="39">
        <f t="shared" si="20"/>
        <v>0</v>
      </c>
      <c r="Q34" s="39">
        <f t="shared" si="21"/>
        <v>7.564036444902871</v>
      </c>
      <c r="R34" s="39">
        <f t="shared" si="22"/>
        <v>5.5</v>
      </c>
      <c r="S34" s="39">
        <f t="shared" si="23"/>
        <v>1.203369434416366</v>
      </c>
      <c r="T34" s="39">
        <f t="shared" si="24"/>
        <v>0</v>
      </c>
      <c r="U34" s="39">
        <f t="shared" si="25"/>
        <v>7.564036444902871</v>
      </c>
      <c r="V34" s="39">
        <f t="shared" si="26"/>
        <v>5.5</v>
      </c>
      <c r="W34" s="39">
        <f t="shared" si="27"/>
        <v>1.203369434416366</v>
      </c>
      <c r="X34" s="39">
        <f t="shared" si="28"/>
        <v>0</v>
      </c>
      <c r="Y34" s="39">
        <f t="shared" si="29"/>
        <v>7.564036444902871</v>
      </c>
      <c r="Z34" s="39">
        <f t="shared" si="30"/>
        <v>5.5</v>
      </c>
      <c r="AA34" s="39">
        <f t="shared" si="31"/>
        <v>1.203369434416366</v>
      </c>
      <c r="AB34" s="39">
        <f t="shared" si="32"/>
        <v>0</v>
      </c>
      <c r="AC34" s="39">
        <f t="shared" si="33"/>
        <v>7.564036444902871</v>
      </c>
      <c r="AD34" s="39">
        <f t="shared" si="6"/>
        <v>5.5</v>
      </c>
      <c r="AE34" s="39">
        <f t="shared" si="7"/>
        <v>1.203369434416366</v>
      </c>
      <c r="AF34" s="39">
        <f t="shared" si="8"/>
        <v>0</v>
      </c>
      <c r="AG34" s="39">
        <f t="shared" si="9"/>
        <v>7.564036444902871</v>
      </c>
    </row>
    <row r="35" spans="1:33" ht="15">
      <c r="A35" t="str">
        <f>'Monthly Data'!D35</f>
        <v>Derby UA</v>
      </c>
      <c r="B35" s="38">
        <f>IF(VLOOKUP(A35,'Monthly Rates Actual'!$A$3:$U$155,18,FALSE)&lt;5.5,VLOOKUP('Monthly Rate Target'!A35,'Monthly Rates Actual'!$A$3:$U$155,18,FALSE),IF(VLOOKUP('Monthly Rate Target'!A35,'Monthly Rates Actual'!$A$3:$U$155,18,FALSE)&gt;11.2,VLOOKUP('Monthly Rate Target'!A35,'Monthly Rates Actual'!$A$3:$U$155,18,FALSE)/2,5.5))</f>
        <v>4.246515679442509</v>
      </c>
      <c r="C35" s="38">
        <f>IF(VLOOKUP(A35,'Monthly Rates Actual'!$A$3:$U$155,19,FALSE)&lt;2.6,VLOOKUP(A35,'Monthly Rates Actual'!$A$3:$U$155,19,FALSE),IF(VLOOKUP(A35,'Monthly Rates Actual'!$A$3:$U$155,19,FALSE)&gt;7.7,VLOOKUP(A35,'Monthly Rates Actual'!$A$3:$U$155,19,FALSE)*0.33,2.6))</f>
        <v>0.8892276422764228</v>
      </c>
      <c r="D35" s="38">
        <f>VLOOKUP(A35,'Monthly Rates Actual'!$A$3:$U$155,20,FALSE)</f>
        <v>0</v>
      </c>
      <c r="E35" s="38">
        <f>IF(VLOOKUP(A35,'Monthly Rates Actual'!$A$3:$U$155,21,FALSE)&gt;9.4,9.4,VLOOKUP(A35,'Monthly Rates Actual'!$A$3:$U$155,21,FALSE))</f>
        <v>5.135743321718932</v>
      </c>
      <c r="F35" s="39">
        <f t="shared" si="10"/>
        <v>4.246515679442509</v>
      </c>
      <c r="G35" s="39">
        <f t="shared" si="11"/>
        <v>0.8892276422764228</v>
      </c>
      <c r="H35" s="39">
        <f t="shared" si="12"/>
        <v>0</v>
      </c>
      <c r="I35" s="39">
        <f t="shared" si="13"/>
        <v>5.135743321718932</v>
      </c>
      <c r="J35" s="39">
        <f t="shared" si="14"/>
        <v>4.246515679442509</v>
      </c>
      <c r="K35" s="39">
        <f t="shared" si="15"/>
        <v>0.8892276422764228</v>
      </c>
      <c r="L35" s="39">
        <f t="shared" si="16"/>
        <v>0</v>
      </c>
      <c r="M35" s="39">
        <f t="shared" si="17"/>
        <v>5.135743321718932</v>
      </c>
      <c r="N35" s="39">
        <f t="shared" si="18"/>
        <v>4.246515679442509</v>
      </c>
      <c r="O35" s="39">
        <f t="shared" si="19"/>
        <v>0.8892276422764228</v>
      </c>
      <c r="P35" s="39">
        <f t="shared" si="20"/>
        <v>0</v>
      </c>
      <c r="Q35" s="39">
        <f t="shared" si="21"/>
        <v>5.135743321718932</v>
      </c>
      <c r="R35" s="39">
        <f t="shared" si="22"/>
        <v>4.246515679442509</v>
      </c>
      <c r="S35" s="39">
        <f t="shared" si="23"/>
        <v>0.8892276422764228</v>
      </c>
      <c r="T35" s="39">
        <f t="shared" si="24"/>
        <v>0</v>
      </c>
      <c r="U35" s="39">
        <f t="shared" si="25"/>
        <v>5.135743321718932</v>
      </c>
      <c r="V35" s="39">
        <f t="shared" si="26"/>
        <v>4.246515679442509</v>
      </c>
      <c r="W35" s="39">
        <f t="shared" si="27"/>
        <v>0.8892276422764228</v>
      </c>
      <c r="X35" s="39">
        <f t="shared" si="28"/>
        <v>0</v>
      </c>
      <c r="Y35" s="39">
        <f t="shared" si="29"/>
        <v>5.135743321718932</v>
      </c>
      <c r="Z35" s="39">
        <f t="shared" si="30"/>
        <v>4.246515679442509</v>
      </c>
      <c r="AA35" s="39">
        <f t="shared" si="31"/>
        <v>0.8892276422764228</v>
      </c>
      <c r="AB35" s="39">
        <f t="shared" si="32"/>
        <v>0</v>
      </c>
      <c r="AC35" s="39">
        <f t="shared" si="33"/>
        <v>5.135743321718932</v>
      </c>
      <c r="AD35" s="39">
        <f t="shared" si="6"/>
        <v>4.246515679442509</v>
      </c>
      <c r="AE35" s="39">
        <f t="shared" si="7"/>
        <v>0.8892276422764228</v>
      </c>
      <c r="AF35" s="39">
        <f t="shared" si="8"/>
        <v>0</v>
      </c>
      <c r="AG35" s="39">
        <f t="shared" si="9"/>
        <v>5.135743321718932</v>
      </c>
    </row>
    <row r="36" spans="1:33" ht="15">
      <c r="A36" t="str">
        <f>'Monthly Data'!D36</f>
        <v>Derbyshire</v>
      </c>
      <c r="B36" s="38">
        <f>IF(VLOOKUP(A36,'Monthly Rates Actual'!$A$3:$U$155,18,FALSE)&lt;5.5,VLOOKUP('Monthly Rate Target'!A36,'Monthly Rates Actual'!$A$3:$U$155,18,FALSE),IF(VLOOKUP('Monthly Rate Target'!A36,'Monthly Rates Actual'!$A$3:$U$155,18,FALSE)&gt;11.2,VLOOKUP('Monthly Rate Target'!A36,'Monthly Rates Actual'!$A$3:$U$155,18,FALSE)/2,5.5))</f>
        <v>5.5</v>
      </c>
      <c r="C36" s="38">
        <f>IF(VLOOKUP(A36,'Monthly Rates Actual'!$A$3:$U$155,19,FALSE)&lt;2.6,VLOOKUP(A36,'Monthly Rates Actual'!$A$3:$U$155,19,FALSE),IF(VLOOKUP(A36,'Monthly Rates Actual'!$A$3:$U$155,19,FALSE)&gt;7.7,VLOOKUP(A36,'Monthly Rates Actual'!$A$3:$U$155,19,FALSE)*0.33,2.6))</f>
        <v>2.6</v>
      </c>
      <c r="D36" s="38">
        <f>VLOOKUP(A36,'Monthly Rates Actual'!$A$3:$U$155,20,FALSE)</f>
        <v>0.37249413039552104</v>
      </c>
      <c r="E36" s="38">
        <f>IF(VLOOKUP(A36,'Monthly Rates Actual'!$A$3:$U$155,21,FALSE)&gt;9.4,9.4,VLOOKUP(A36,'Monthly Rates Actual'!$A$3:$U$155,21,FALSE))</f>
        <v>9.363147914032869</v>
      </c>
      <c r="F36" s="39">
        <f t="shared" si="10"/>
        <v>5.5</v>
      </c>
      <c r="G36" s="39">
        <f t="shared" si="11"/>
        <v>2.6</v>
      </c>
      <c r="H36" s="39">
        <f t="shared" si="12"/>
        <v>0.37249413039552104</v>
      </c>
      <c r="I36" s="39">
        <f t="shared" si="13"/>
        <v>9.363147914032869</v>
      </c>
      <c r="J36" s="39">
        <f t="shared" si="14"/>
        <v>5.5</v>
      </c>
      <c r="K36" s="39">
        <f t="shared" si="15"/>
        <v>2.6</v>
      </c>
      <c r="L36" s="39">
        <f t="shared" si="16"/>
        <v>0.37249413039552104</v>
      </c>
      <c r="M36" s="39">
        <f t="shared" si="17"/>
        <v>9.363147914032869</v>
      </c>
      <c r="N36" s="39">
        <f t="shared" si="18"/>
        <v>5.5</v>
      </c>
      <c r="O36" s="39">
        <f t="shared" si="19"/>
        <v>2.6</v>
      </c>
      <c r="P36" s="39">
        <f t="shared" si="20"/>
        <v>0.37249413039552104</v>
      </c>
      <c r="Q36" s="39">
        <f t="shared" si="21"/>
        <v>9.363147914032869</v>
      </c>
      <c r="R36" s="39">
        <f t="shared" si="22"/>
        <v>5.5</v>
      </c>
      <c r="S36" s="39">
        <f t="shared" si="23"/>
        <v>2.6</v>
      </c>
      <c r="T36" s="39">
        <f t="shared" si="24"/>
        <v>0.37249413039552104</v>
      </c>
      <c r="U36" s="39">
        <f t="shared" si="25"/>
        <v>9.363147914032869</v>
      </c>
      <c r="V36" s="39">
        <f t="shared" si="26"/>
        <v>5.5</v>
      </c>
      <c r="W36" s="39">
        <f t="shared" si="27"/>
        <v>2.6</v>
      </c>
      <c r="X36" s="39">
        <f t="shared" si="28"/>
        <v>0.37249413039552104</v>
      </c>
      <c r="Y36" s="39">
        <f t="shared" si="29"/>
        <v>9.363147914032869</v>
      </c>
      <c r="Z36" s="39">
        <f t="shared" si="30"/>
        <v>5.5</v>
      </c>
      <c r="AA36" s="39">
        <f t="shared" si="31"/>
        <v>2.6</v>
      </c>
      <c r="AB36" s="39">
        <f t="shared" si="32"/>
        <v>0.37249413039552104</v>
      </c>
      <c r="AC36" s="39">
        <f t="shared" si="33"/>
        <v>9.363147914032869</v>
      </c>
      <c r="AD36" s="39">
        <f t="shared" si="6"/>
        <v>5.5</v>
      </c>
      <c r="AE36" s="39">
        <f t="shared" si="7"/>
        <v>2.6</v>
      </c>
      <c r="AF36" s="39">
        <f t="shared" si="8"/>
        <v>0.37249413039552104</v>
      </c>
      <c r="AG36" s="39">
        <f t="shared" si="9"/>
        <v>9.363147914032869</v>
      </c>
    </row>
    <row r="37" spans="1:33" ht="15">
      <c r="A37" t="str">
        <f>'Monthly Data'!D37</f>
        <v>Devon</v>
      </c>
      <c r="B37" s="38">
        <f>IF(VLOOKUP(A37,'Monthly Rates Actual'!$A$3:$U$155,18,FALSE)&lt;5.5,VLOOKUP('Monthly Rate Target'!A37,'Monthly Rates Actual'!$A$3:$U$155,18,FALSE),IF(VLOOKUP('Monthly Rate Target'!A37,'Monthly Rates Actual'!$A$3:$U$155,18,FALSE)&gt;11.2,VLOOKUP('Monthly Rate Target'!A37,'Monthly Rates Actual'!$A$3:$U$155,18,FALSE)/2,5.5))</f>
        <v>8.51743337599066</v>
      </c>
      <c r="C37" s="38">
        <f>IF(VLOOKUP(A37,'Monthly Rates Actual'!$A$3:$U$155,19,FALSE)&lt;2.6,VLOOKUP(A37,'Monthly Rates Actual'!$A$3:$U$155,19,FALSE),IF(VLOOKUP(A37,'Monthly Rates Actual'!$A$3:$U$155,19,FALSE)&gt;7.7,VLOOKUP(A37,'Monthly Rates Actual'!$A$3:$U$155,19,FALSE)*0.33,2.6))</f>
        <v>2.6</v>
      </c>
      <c r="D37" s="38">
        <f>VLOOKUP(A37,'Monthly Rates Actual'!$A$3:$U$155,20,FALSE)</f>
        <v>1.5210704743943781</v>
      </c>
      <c r="E37" s="38">
        <f>IF(VLOOKUP(A37,'Monthly Rates Actual'!$A$3:$U$155,21,FALSE)&gt;9.4,9.4,VLOOKUP(A37,'Monthly Rates Actual'!$A$3:$U$155,21,FALSE))</f>
        <v>9.4</v>
      </c>
      <c r="F37" s="39">
        <f t="shared" si="10"/>
        <v>8.51743337599066</v>
      </c>
      <c r="G37" s="39">
        <f t="shared" si="11"/>
        <v>2.6</v>
      </c>
      <c r="H37" s="39">
        <f t="shared" si="12"/>
        <v>1.5210704743943781</v>
      </c>
      <c r="I37" s="39">
        <f t="shared" si="13"/>
        <v>9.4</v>
      </c>
      <c r="J37" s="39">
        <f t="shared" si="14"/>
        <v>8.51743337599066</v>
      </c>
      <c r="K37" s="39">
        <f t="shared" si="15"/>
        <v>2.6</v>
      </c>
      <c r="L37" s="39">
        <f t="shared" si="16"/>
        <v>1.5210704743943781</v>
      </c>
      <c r="M37" s="39">
        <f t="shared" si="17"/>
        <v>9.4</v>
      </c>
      <c r="N37" s="39">
        <f t="shared" si="18"/>
        <v>8.51743337599066</v>
      </c>
      <c r="O37" s="39">
        <f t="shared" si="19"/>
        <v>2.6</v>
      </c>
      <c r="P37" s="39">
        <f t="shared" si="20"/>
        <v>1.5210704743943781</v>
      </c>
      <c r="Q37" s="39">
        <f t="shared" si="21"/>
        <v>9.4</v>
      </c>
      <c r="R37" s="39">
        <f t="shared" si="22"/>
        <v>8.51743337599066</v>
      </c>
      <c r="S37" s="39">
        <f t="shared" si="23"/>
        <v>2.6</v>
      </c>
      <c r="T37" s="39">
        <f t="shared" si="24"/>
        <v>1.5210704743943781</v>
      </c>
      <c r="U37" s="39">
        <f t="shared" si="25"/>
        <v>9.4</v>
      </c>
      <c r="V37" s="39">
        <f t="shared" si="26"/>
        <v>8.51743337599066</v>
      </c>
      <c r="W37" s="39">
        <f t="shared" si="27"/>
        <v>2.6</v>
      </c>
      <c r="X37" s="39">
        <f t="shared" si="28"/>
        <v>1.5210704743943781</v>
      </c>
      <c r="Y37" s="39">
        <f t="shared" si="29"/>
        <v>9.4</v>
      </c>
      <c r="Z37" s="39">
        <f t="shared" si="30"/>
        <v>8.51743337599066</v>
      </c>
      <c r="AA37" s="39">
        <f t="shared" si="31"/>
        <v>2.6</v>
      </c>
      <c r="AB37" s="39">
        <f t="shared" si="32"/>
        <v>1.5210704743943781</v>
      </c>
      <c r="AC37" s="39">
        <f t="shared" si="33"/>
        <v>9.4</v>
      </c>
      <c r="AD37" s="39">
        <f t="shared" si="6"/>
        <v>8.51743337599066</v>
      </c>
      <c r="AE37" s="39">
        <f t="shared" si="7"/>
        <v>2.6</v>
      </c>
      <c r="AF37" s="39">
        <f t="shared" si="8"/>
        <v>1.5210704743943781</v>
      </c>
      <c r="AG37" s="39">
        <f t="shared" si="9"/>
        <v>9.4</v>
      </c>
    </row>
    <row r="38" spans="1:33" ht="15">
      <c r="A38" t="str">
        <f>'Monthly Data'!D38</f>
        <v>Doncaster</v>
      </c>
      <c r="B38" s="38">
        <f>IF(VLOOKUP(A38,'Monthly Rates Actual'!$A$3:$U$155,18,FALSE)&lt;5.5,VLOOKUP('Monthly Rate Target'!A38,'Monthly Rates Actual'!$A$3:$U$155,18,FALSE),IF(VLOOKUP('Monthly Rate Target'!A38,'Monthly Rates Actual'!$A$3:$U$155,18,FALSE)&gt;11.2,VLOOKUP('Monthly Rate Target'!A38,'Monthly Rates Actual'!$A$3:$U$155,18,FALSE)/2,5.5))</f>
        <v>2.194152879084386</v>
      </c>
      <c r="C38" s="38">
        <f>IF(VLOOKUP(A38,'Monthly Rates Actual'!$A$3:$U$155,19,FALSE)&lt;2.6,VLOOKUP(A38,'Monthly Rates Actual'!$A$3:$U$155,19,FALSE),IF(VLOOKUP(A38,'Monthly Rates Actual'!$A$3:$U$155,19,FALSE)&gt;7.7,VLOOKUP(A38,'Monthly Rates Actual'!$A$3:$U$155,19,FALSE)*0.33,2.6))</f>
        <v>2.6</v>
      </c>
      <c r="D38" s="38">
        <f>VLOOKUP(A38,'Monthly Rates Actual'!$A$3:$U$155,20,FALSE)</f>
        <v>2.312755737413272</v>
      </c>
      <c r="E38" s="38">
        <f>IF(VLOOKUP(A38,'Monthly Rates Actual'!$A$3:$U$155,21,FALSE)&gt;9.4,9.4,VLOOKUP(A38,'Monthly Rates Actual'!$A$3:$U$155,21,FALSE))</f>
        <v>8.717310087173102</v>
      </c>
      <c r="F38" s="39">
        <f t="shared" si="10"/>
        <v>2.194152879084386</v>
      </c>
      <c r="G38" s="39">
        <f t="shared" si="11"/>
        <v>2.6</v>
      </c>
      <c r="H38" s="39">
        <f t="shared" si="12"/>
        <v>2.312755737413272</v>
      </c>
      <c r="I38" s="39">
        <f t="shared" si="13"/>
        <v>8.717310087173102</v>
      </c>
      <c r="J38" s="39">
        <f t="shared" si="14"/>
        <v>2.194152879084386</v>
      </c>
      <c r="K38" s="39">
        <f t="shared" si="15"/>
        <v>2.6</v>
      </c>
      <c r="L38" s="39">
        <f t="shared" si="16"/>
        <v>2.312755737413272</v>
      </c>
      <c r="M38" s="39">
        <f t="shared" si="17"/>
        <v>8.717310087173102</v>
      </c>
      <c r="N38" s="39">
        <f t="shared" si="18"/>
        <v>2.194152879084386</v>
      </c>
      <c r="O38" s="39">
        <f t="shared" si="19"/>
        <v>2.6</v>
      </c>
      <c r="P38" s="39">
        <f t="shared" si="20"/>
        <v>2.312755737413272</v>
      </c>
      <c r="Q38" s="39">
        <f t="shared" si="21"/>
        <v>8.717310087173102</v>
      </c>
      <c r="R38" s="39">
        <f t="shared" si="22"/>
        <v>2.194152879084386</v>
      </c>
      <c r="S38" s="39">
        <f t="shared" si="23"/>
        <v>2.6</v>
      </c>
      <c r="T38" s="39">
        <f t="shared" si="24"/>
        <v>2.312755737413272</v>
      </c>
      <c r="U38" s="39">
        <f t="shared" si="25"/>
        <v>8.717310087173102</v>
      </c>
      <c r="V38" s="39">
        <f t="shared" si="26"/>
        <v>2.194152879084386</v>
      </c>
      <c r="W38" s="39">
        <f t="shared" si="27"/>
        <v>2.6</v>
      </c>
      <c r="X38" s="39">
        <f t="shared" si="28"/>
        <v>2.312755737413272</v>
      </c>
      <c r="Y38" s="39">
        <f t="shared" si="29"/>
        <v>8.717310087173102</v>
      </c>
      <c r="Z38" s="39">
        <f t="shared" si="30"/>
        <v>2.194152879084386</v>
      </c>
      <c r="AA38" s="39">
        <f t="shared" si="31"/>
        <v>2.6</v>
      </c>
      <c r="AB38" s="39">
        <f t="shared" si="32"/>
        <v>2.312755737413272</v>
      </c>
      <c r="AC38" s="39">
        <f t="shared" si="33"/>
        <v>8.717310087173102</v>
      </c>
      <c r="AD38" s="39">
        <f t="shared" si="6"/>
        <v>2.194152879084386</v>
      </c>
      <c r="AE38" s="39">
        <f t="shared" si="7"/>
        <v>2.6</v>
      </c>
      <c r="AF38" s="39">
        <f t="shared" si="8"/>
        <v>2.312755737413272</v>
      </c>
      <c r="AG38" s="39">
        <f t="shared" si="9"/>
        <v>8.717310087173102</v>
      </c>
    </row>
    <row r="39" spans="1:33" ht="15">
      <c r="A39" t="str">
        <f>'Monthly Data'!D39</f>
        <v>Dorset</v>
      </c>
      <c r="B39" s="38">
        <f>IF(VLOOKUP(A39,'Monthly Rates Actual'!$A$3:$U$155,18,FALSE)&lt;5.5,VLOOKUP('Monthly Rate Target'!A39,'Monthly Rates Actual'!$A$3:$U$155,18,FALSE),IF(VLOOKUP('Monthly Rate Target'!A39,'Monthly Rates Actual'!$A$3:$U$155,18,FALSE)&gt;11.2,VLOOKUP('Monthly Rate Target'!A39,'Monthly Rates Actual'!$A$3:$U$155,18,FALSE)/2,5.5))</f>
        <v>5.988549933862434</v>
      </c>
      <c r="C39" s="38">
        <f>IF(VLOOKUP(A39,'Monthly Rates Actual'!$A$3:$U$155,19,FALSE)&lt;2.6,VLOOKUP(A39,'Monthly Rates Actual'!$A$3:$U$155,19,FALSE),IF(VLOOKUP(A39,'Monthly Rates Actual'!$A$3:$U$155,19,FALSE)&gt;7.7,VLOOKUP(A39,'Monthly Rates Actual'!$A$3:$U$155,19,FALSE)*0.33,2.6))</f>
        <v>2.6</v>
      </c>
      <c r="D39" s="38">
        <f>VLOOKUP(A39,'Monthly Rates Actual'!$A$3:$U$155,20,FALSE)</f>
        <v>0.992063492063492</v>
      </c>
      <c r="E39" s="38">
        <f>IF(VLOOKUP(A39,'Monthly Rates Actual'!$A$3:$U$155,21,FALSE)&gt;9.4,9.4,VLOOKUP(A39,'Monthly Rates Actual'!$A$3:$U$155,21,FALSE))</f>
        <v>9.4</v>
      </c>
      <c r="F39" s="39">
        <f t="shared" si="10"/>
        <v>5.988549933862434</v>
      </c>
      <c r="G39" s="39">
        <f t="shared" si="11"/>
        <v>2.6</v>
      </c>
      <c r="H39" s="39">
        <f t="shared" si="12"/>
        <v>0.992063492063492</v>
      </c>
      <c r="I39" s="39">
        <f t="shared" si="13"/>
        <v>9.4</v>
      </c>
      <c r="J39" s="39">
        <f t="shared" si="14"/>
        <v>5.988549933862434</v>
      </c>
      <c r="K39" s="39">
        <f t="shared" si="15"/>
        <v>2.6</v>
      </c>
      <c r="L39" s="39">
        <f t="shared" si="16"/>
        <v>0.992063492063492</v>
      </c>
      <c r="M39" s="39">
        <f t="shared" si="17"/>
        <v>9.4</v>
      </c>
      <c r="N39" s="39">
        <f t="shared" si="18"/>
        <v>5.988549933862434</v>
      </c>
      <c r="O39" s="39">
        <f t="shared" si="19"/>
        <v>2.6</v>
      </c>
      <c r="P39" s="39">
        <f t="shared" si="20"/>
        <v>0.992063492063492</v>
      </c>
      <c r="Q39" s="39">
        <f t="shared" si="21"/>
        <v>9.4</v>
      </c>
      <c r="R39" s="39">
        <f t="shared" si="22"/>
        <v>5.988549933862434</v>
      </c>
      <c r="S39" s="39">
        <f t="shared" si="23"/>
        <v>2.6</v>
      </c>
      <c r="T39" s="39">
        <f t="shared" si="24"/>
        <v>0.992063492063492</v>
      </c>
      <c r="U39" s="39">
        <f t="shared" si="25"/>
        <v>9.4</v>
      </c>
      <c r="V39" s="39">
        <f t="shared" si="26"/>
        <v>5.988549933862434</v>
      </c>
      <c r="W39" s="39">
        <f t="shared" si="27"/>
        <v>2.6</v>
      </c>
      <c r="X39" s="39">
        <f t="shared" si="28"/>
        <v>0.992063492063492</v>
      </c>
      <c r="Y39" s="39">
        <f t="shared" si="29"/>
        <v>9.4</v>
      </c>
      <c r="Z39" s="39">
        <f t="shared" si="30"/>
        <v>5.988549933862434</v>
      </c>
      <c r="AA39" s="39">
        <f t="shared" si="31"/>
        <v>2.6</v>
      </c>
      <c r="AB39" s="39">
        <f t="shared" si="32"/>
        <v>0.992063492063492</v>
      </c>
      <c r="AC39" s="39">
        <f t="shared" si="33"/>
        <v>9.4</v>
      </c>
      <c r="AD39" s="39">
        <f t="shared" si="6"/>
        <v>5.988549933862434</v>
      </c>
      <c r="AE39" s="39">
        <f t="shared" si="7"/>
        <v>2.6</v>
      </c>
      <c r="AF39" s="39">
        <f t="shared" si="8"/>
        <v>0.992063492063492</v>
      </c>
      <c r="AG39" s="39">
        <f t="shared" si="9"/>
        <v>9.4</v>
      </c>
    </row>
    <row r="40" spans="1:33" ht="15">
      <c r="A40" t="str">
        <f>'Monthly Data'!D40</f>
        <v>Dudley</v>
      </c>
      <c r="B40" s="38">
        <f>IF(VLOOKUP(A40,'Monthly Rates Actual'!$A$3:$U$155,18,FALSE)&lt;5.5,VLOOKUP('Monthly Rate Target'!A40,'Monthly Rates Actual'!$A$3:$U$155,18,FALSE),IF(VLOOKUP('Monthly Rate Target'!A40,'Monthly Rates Actual'!$A$3:$U$155,18,FALSE)&gt;11.2,VLOOKUP('Monthly Rate Target'!A40,'Monthly Rates Actual'!$A$3:$U$155,18,FALSE)/2,5.5))</f>
        <v>5.5</v>
      </c>
      <c r="C40" s="38">
        <f>IF(VLOOKUP(A40,'Monthly Rates Actual'!$A$3:$U$155,19,FALSE)&lt;2.6,VLOOKUP(A40,'Monthly Rates Actual'!$A$3:$U$155,19,FALSE),IF(VLOOKUP(A40,'Monthly Rates Actual'!$A$3:$U$155,19,FALSE)&gt;7.7,VLOOKUP(A40,'Monthly Rates Actual'!$A$3:$U$155,19,FALSE)*0.33,2.6))</f>
        <v>4.147437732608074</v>
      </c>
      <c r="D40" s="38">
        <f>VLOOKUP(A40,'Monthly Rates Actual'!$A$3:$U$155,20,FALSE)</f>
        <v>1.145147437732608</v>
      </c>
      <c r="E40" s="38">
        <f>IF(VLOOKUP(A40,'Monthly Rates Actual'!$A$3:$U$155,21,FALSE)&gt;9.4,9.4,VLOOKUP(A40,'Monthly Rates Actual'!$A$3:$U$155,21,FALSE))</f>
        <v>9.4</v>
      </c>
      <c r="F40" s="39">
        <f t="shared" si="10"/>
        <v>5.5</v>
      </c>
      <c r="G40" s="39">
        <f t="shared" si="11"/>
        <v>4.147437732608074</v>
      </c>
      <c r="H40" s="39">
        <f t="shared" si="12"/>
        <v>1.145147437732608</v>
      </c>
      <c r="I40" s="39">
        <f t="shared" si="13"/>
        <v>9.4</v>
      </c>
      <c r="J40" s="39">
        <f t="shared" si="14"/>
        <v>5.5</v>
      </c>
      <c r="K40" s="39">
        <f t="shared" si="15"/>
        <v>4.147437732608074</v>
      </c>
      <c r="L40" s="39">
        <f t="shared" si="16"/>
        <v>1.145147437732608</v>
      </c>
      <c r="M40" s="39">
        <f t="shared" si="17"/>
        <v>9.4</v>
      </c>
      <c r="N40" s="39">
        <f t="shared" si="18"/>
        <v>5.5</v>
      </c>
      <c r="O40" s="39">
        <f t="shared" si="19"/>
        <v>4.147437732608074</v>
      </c>
      <c r="P40" s="39">
        <f t="shared" si="20"/>
        <v>1.145147437732608</v>
      </c>
      <c r="Q40" s="39">
        <f t="shared" si="21"/>
        <v>9.4</v>
      </c>
      <c r="R40" s="39">
        <f t="shared" si="22"/>
        <v>5.5</v>
      </c>
      <c r="S40" s="39">
        <f t="shared" si="23"/>
        <v>4.147437732608074</v>
      </c>
      <c r="T40" s="39">
        <f t="shared" si="24"/>
        <v>1.145147437732608</v>
      </c>
      <c r="U40" s="39">
        <f t="shared" si="25"/>
        <v>9.4</v>
      </c>
      <c r="V40" s="39">
        <f t="shared" si="26"/>
        <v>5.5</v>
      </c>
      <c r="W40" s="39">
        <f t="shared" si="27"/>
        <v>4.147437732608074</v>
      </c>
      <c r="X40" s="39">
        <f t="shared" si="28"/>
        <v>1.145147437732608</v>
      </c>
      <c r="Y40" s="39">
        <f t="shared" si="29"/>
        <v>9.4</v>
      </c>
      <c r="Z40" s="39">
        <f t="shared" si="30"/>
        <v>5.5</v>
      </c>
      <c r="AA40" s="39">
        <f t="shared" si="31"/>
        <v>4.147437732608074</v>
      </c>
      <c r="AB40" s="39">
        <f t="shared" si="32"/>
        <v>1.145147437732608</v>
      </c>
      <c r="AC40" s="39">
        <f t="shared" si="33"/>
        <v>9.4</v>
      </c>
      <c r="AD40" s="39">
        <f t="shared" si="6"/>
        <v>5.5</v>
      </c>
      <c r="AE40" s="39">
        <f t="shared" si="7"/>
        <v>4.147437732608074</v>
      </c>
      <c r="AF40" s="39">
        <f t="shared" si="8"/>
        <v>1.145147437732608</v>
      </c>
      <c r="AG40" s="39">
        <f t="shared" si="9"/>
        <v>9.4</v>
      </c>
    </row>
    <row r="41" spans="1:33" ht="15">
      <c r="A41" t="str">
        <f>'Monthly Data'!D41</f>
        <v>Durham</v>
      </c>
      <c r="B41" s="38">
        <f>IF(VLOOKUP(A41,'Monthly Rates Actual'!$A$3:$U$155,18,FALSE)&lt;5.5,VLOOKUP('Monthly Rate Target'!A41,'Monthly Rates Actual'!$A$3:$U$155,18,FALSE),IF(VLOOKUP('Monthly Rate Target'!A41,'Monthly Rates Actual'!$A$3:$U$155,18,FALSE)&gt;11.2,VLOOKUP('Monthly Rate Target'!A41,'Monthly Rates Actual'!$A$3:$U$155,18,FALSE)/2,5.5))</f>
        <v>2.954322283547218</v>
      </c>
      <c r="C41" s="38">
        <f>IF(VLOOKUP(A41,'Monthly Rates Actual'!$A$3:$U$155,19,FALSE)&lt;2.6,VLOOKUP(A41,'Monthly Rates Actual'!$A$3:$U$155,19,FALSE),IF(VLOOKUP(A41,'Monthly Rates Actual'!$A$3:$U$155,19,FALSE)&gt;7.7,VLOOKUP(A41,'Monthly Rates Actual'!$A$3:$U$155,19,FALSE)*0.33,2.6))</f>
        <v>0.5163715166085395</v>
      </c>
      <c r="D41" s="38">
        <f>VLOOKUP(A41,'Monthly Rates Actual'!$A$3:$U$155,20,FALSE)</f>
        <v>0.2370229912301493</v>
      </c>
      <c r="E41" s="38">
        <f>IF(VLOOKUP(A41,'Monthly Rates Actual'!$A$3:$U$155,21,FALSE)&gt;9.4,9.4,VLOOKUP(A41,'Monthly Rates Actual'!$A$3:$U$155,21,FALSE))</f>
        <v>3.707716791385907</v>
      </c>
      <c r="F41" s="39">
        <f t="shared" si="10"/>
        <v>2.954322283547218</v>
      </c>
      <c r="G41" s="39">
        <f t="shared" si="11"/>
        <v>0.5163715166085395</v>
      </c>
      <c r="H41" s="39">
        <f t="shared" si="12"/>
        <v>0.2370229912301493</v>
      </c>
      <c r="I41" s="39">
        <f t="shared" si="13"/>
        <v>3.707716791385907</v>
      </c>
      <c r="J41" s="39">
        <f t="shared" si="14"/>
        <v>2.954322283547218</v>
      </c>
      <c r="K41" s="39">
        <f t="shared" si="15"/>
        <v>0.5163715166085395</v>
      </c>
      <c r="L41" s="39">
        <f t="shared" si="16"/>
        <v>0.2370229912301493</v>
      </c>
      <c r="M41" s="39">
        <f t="shared" si="17"/>
        <v>3.707716791385907</v>
      </c>
      <c r="N41" s="39">
        <f t="shared" si="18"/>
        <v>2.954322283547218</v>
      </c>
      <c r="O41" s="39">
        <f t="shared" si="19"/>
        <v>0.5163715166085395</v>
      </c>
      <c r="P41" s="39">
        <f t="shared" si="20"/>
        <v>0.2370229912301493</v>
      </c>
      <c r="Q41" s="39">
        <f t="shared" si="21"/>
        <v>3.707716791385907</v>
      </c>
      <c r="R41" s="39">
        <f t="shared" si="22"/>
        <v>2.954322283547218</v>
      </c>
      <c r="S41" s="39">
        <f t="shared" si="23"/>
        <v>0.5163715166085395</v>
      </c>
      <c r="T41" s="39">
        <f t="shared" si="24"/>
        <v>0.2370229912301493</v>
      </c>
      <c r="U41" s="39">
        <f t="shared" si="25"/>
        <v>3.707716791385907</v>
      </c>
      <c r="V41" s="39">
        <f t="shared" si="26"/>
        <v>2.954322283547218</v>
      </c>
      <c r="W41" s="39">
        <f t="shared" si="27"/>
        <v>0.5163715166085395</v>
      </c>
      <c r="X41" s="39">
        <f t="shared" si="28"/>
        <v>0.2370229912301493</v>
      </c>
      <c r="Y41" s="39">
        <f t="shared" si="29"/>
        <v>3.707716791385907</v>
      </c>
      <c r="Z41" s="39">
        <f t="shared" si="30"/>
        <v>2.954322283547218</v>
      </c>
      <c r="AA41" s="39">
        <f t="shared" si="31"/>
        <v>0.5163715166085395</v>
      </c>
      <c r="AB41" s="39">
        <f t="shared" si="32"/>
        <v>0.2370229912301493</v>
      </c>
      <c r="AC41" s="39">
        <f t="shared" si="33"/>
        <v>3.707716791385907</v>
      </c>
      <c r="AD41" s="39">
        <f t="shared" si="6"/>
        <v>2.954322283547218</v>
      </c>
      <c r="AE41" s="39">
        <f t="shared" si="7"/>
        <v>0.5163715166085395</v>
      </c>
      <c r="AF41" s="39">
        <f t="shared" si="8"/>
        <v>0.2370229912301493</v>
      </c>
      <c r="AG41" s="39">
        <f t="shared" si="9"/>
        <v>3.707716791385907</v>
      </c>
    </row>
    <row r="42" spans="1:33" ht="15">
      <c r="A42" t="str">
        <f>'Monthly Data'!D42</f>
        <v>Ealing</v>
      </c>
      <c r="B42" s="38">
        <f>IF(VLOOKUP(A42,'Monthly Rates Actual'!$A$3:$U$155,18,FALSE)&lt;5.5,VLOOKUP('Monthly Rate Target'!A42,'Monthly Rates Actual'!$A$3:$U$155,18,FALSE),IF(VLOOKUP('Monthly Rate Target'!A42,'Monthly Rates Actual'!$A$3:$U$155,18,FALSE)&gt;11.2,VLOOKUP('Monthly Rate Target'!A42,'Monthly Rates Actual'!$A$3:$U$155,18,FALSE)/2,5.5))</f>
        <v>5.5</v>
      </c>
      <c r="C42" s="38">
        <f>IF(VLOOKUP(A42,'Monthly Rates Actual'!$A$3:$U$155,19,FALSE)&lt;2.6,VLOOKUP(A42,'Monthly Rates Actual'!$A$3:$U$155,19,FALSE),IF(VLOOKUP(A42,'Monthly Rates Actual'!$A$3:$U$155,19,FALSE)&gt;7.7,VLOOKUP(A42,'Monthly Rates Actual'!$A$3:$U$155,19,FALSE)*0.33,2.6))</f>
        <v>4.53747744792521</v>
      </c>
      <c r="D42" s="38">
        <f>VLOOKUP(A42,'Monthly Rates Actual'!$A$3:$U$155,20,FALSE)</f>
        <v>0.8200754469411186</v>
      </c>
      <c r="E42" s="38">
        <f>IF(VLOOKUP(A42,'Monthly Rates Actual'!$A$3:$U$155,21,FALSE)&gt;9.4,9.4,VLOOKUP(A42,'Monthly Rates Actual'!$A$3:$U$155,21,FALSE))</f>
        <v>9.4</v>
      </c>
      <c r="F42" s="39">
        <f t="shared" si="10"/>
        <v>5.5</v>
      </c>
      <c r="G42" s="39">
        <f t="shared" si="11"/>
        <v>4.53747744792521</v>
      </c>
      <c r="H42" s="39">
        <f t="shared" si="12"/>
        <v>0.8200754469411186</v>
      </c>
      <c r="I42" s="39">
        <f t="shared" si="13"/>
        <v>9.4</v>
      </c>
      <c r="J42" s="39">
        <f t="shared" si="14"/>
        <v>5.5</v>
      </c>
      <c r="K42" s="39">
        <f t="shared" si="15"/>
        <v>4.53747744792521</v>
      </c>
      <c r="L42" s="39">
        <f t="shared" si="16"/>
        <v>0.8200754469411186</v>
      </c>
      <c r="M42" s="39">
        <f t="shared" si="17"/>
        <v>9.4</v>
      </c>
      <c r="N42" s="39">
        <f t="shared" si="18"/>
        <v>5.5</v>
      </c>
      <c r="O42" s="39">
        <f t="shared" si="19"/>
        <v>4.53747744792521</v>
      </c>
      <c r="P42" s="39">
        <f t="shared" si="20"/>
        <v>0.8200754469411186</v>
      </c>
      <c r="Q42" s="39">
        <f t="shared" si="21"/>
        <v>9.4</v>
      </c>
      <c r="R42" s="39">
        <f t="shared" si="22"/>
        <v>5.5</v>
      </c>
      <c r="S42" s="39">
        <f t="shared" si="23"/>
        <v>4.53747744792521</v>
      </c>
      <c r="T42" s="39">
        <f t="shared" si="24"/>
        <v>0.8200754469411186</v>
      </c>
      <c r="U42" s="39">
        <f t="shared" si="25"/>
        <v>9.4</v>
      </c>
      <c r="V42" s="39">
        <f t="shared" si="26"/>
        <v>5.5</v>
      </c>
      <c r="W42" s="39">
        <f t="shared" si="27"/>
        <v>4.53747744792521</v>
      </c>
      <c r="X42" s="39">
        <f t="shared" si="28"/>
        <v>0.8200754469411186</v>
      </c>
      <c r="Y42" s="39">
        <f t="shared" si="29"/>
        <v>9.4</v>
      </c>
      <c r="Z42" s="39">
        <f t="shared" si="30"/>
        <v>5.5</v>
      </c>
      <c r="AA42" s="39">
        <f t="shared" si="31"/>
        <v>4.53747744792521</v>
      </c>
      <c r="AB42" s="39">
        <f t="shared" si="32"/>
        <v>0.8200754469411186</v>
      </c>
      <c r="AC42" s="39">
        <f t="shared" si="33"/>
        <v>9.4</v>
      </c>
      <c r="AD42" s="39">
        <f t="shared" si="6"/>
        <v>5.5</v>
      </c>
      <c r="AE42" s="39">
        <f t="shared" si="7"/>
        <v>4.53747744792521</v>
      </c>
      <c r="AF42" s="39">
        <f t="shared" si="8"/>
        <v>0.8200754469411186</v>
      </c>
      <c r="AG42" s="39">
        <f t="shared" si="9"/>
        <v>9.4</v>
      </c>
    </row>
    <row r="43" spans="1:33" ht="15">
      <c r="A43" t="str">
        <f>'Monthly Data'!D43</f>
        <v>East Riding Of Yorkshire UA</v>
      </c>
      <c r="B43" s="38">
        <f>IF(VLOOKUP(A43,'Monthly Rates Actual'!$A$3:$U$155,18,FALSE)&lt;5.5,VLOOKUP('Monthly Rate Target'!A43,'Monthly Rates Actual'!$A$3:$U$155,18,FALSE),IF(VLOOKUP('Monthly Rate Target'!A43,'Monthly Rates Actual'!$A$3:$U$155,18,FALSE)&gt;11.2,VLOOKUP('Monthly Rate Target'!A43,'Monthly Rates Actual'!$A$3:$U$155,18,FALSE)/2,5.5))</f>
        <v>5.5</v>
      </c>
      <c r="C43" s="38">
        <f>IF(VLOOKUP(A43,'Monthly Rates Actual'!$A$3:$U$155,19,FALSE)&lt;2.6,VLOOKUP(A43,'Monthly Rates Actual'!$A$3:$U$155,19,FALSE),IF(VLOOKUP(A43,'Monthly Rates Actual'!$A$3:$U$155,19,FALSE)&gt;7.7,VLOOKUP(A43,'Monthly Rates Actual'!$A$3:$U$155,19,FALSE)*0.33,2.6))</f>
        <v>2.6</v>
      </c>
      <c r="D43" s="38">
        <f>VLOOKUP(A43,'Monthly Rates Actual'!$A$3:$U$155,20,FALSE)</f>
        <v>0</v>
      </c>
      <c r="E43" s="38">
        <f>IF(VLOOKUP(A43,'Monthly Rates Actual'!$A$3:$U$155,21,FALSE)&gt;9.4,9.4,VLOOKUP(A43,'Monthly Rates Actual'!$A$3:$U$155,21,FALSE))</f>
        <v>9.4</v>
      </c>
      <c r="F43" s="39">
        <f t="shared" si="10"/>
        <v>5.5</v>
      </c>
      <c r="G43" s="39">
        <f t="shared" si="11"/>
        <v>2.6</v>
      </c>
      <c r="H43" s="39">
        <f t="shared" si="12"/>
        <v>0</v>
      </c>
      <c r="I43" s="39">
        <f t="shared" si="13"/>
        <v>9.4</v>
      </c>
      <c r="J43" s="39">
        <f t="shared" si="14"/>
        <v>5.5</v>
      </c>
      <c r="K43" s="39">
        <f t="shared" si="15"/>
        <v>2.6</v>
      </c>
      <c r="L43" s="39">
        <f t="shared" si="16"/>
        <v>0</v>
      </c>
      <c r="M43" s="39">
        <f t="shared" si="17"/>
        <v>9.4</v>
      </c>
      <c r="N43" s="39">
        <f t="shared" si="18"/>
        <v>5.5</v>
      </c>
      <c r="O43" s="39">
        <f t="shared" si="19"/>
        <v>2.6</v>
      </c>
      <c r="P43" s="39">
        <f t="shared" si="20"/>
        <v>0</v>
      </c>
      <c r="Q43" s="39">
        <f t="shared" si="21"/>
        <v>9.4</v>
      </c>
      <c r="R43" s="39">
        <f t="shared" si="22"/>
        <v>5.5</v>
      </c>
      <c r="S43" s="39">
        <f t="shared" si="23"/>
        <v>2.6</v>
      </c>
      <c r="T43" s="39">
        <f t="shared" si="24"/>
        <v>0</v>
      </c>
      <c r="U43" s="39">
        <f t="shared" si="25"/>
        <v>9.4</v>
      </c>
      <c r="V43" s="39">
        <f t="shared" si="26"/>
        <v>5.5</v>
      </c>
      <c r="W43" s="39">
        <f t="shared" si="27"/>
        <v>2.6</v>
      </c>
      <c r="X43" s="39">
        <f t="shared" si="28"/>
        <v>0</v>
      </c>
      <c r="Y43" s="39">
        <f t="shared" si="29"/>
        <v>9.4</v>
      </c>
      <c r="Z43" s="39">
        <f t="shared" si="30"/>
        <v>5.5</v>
      </c>
      <c r="AA43" s="39">
        <f t="shared" si="31"/>
        <v>2.6</v>
      </c>
      <c r="AB43" s="39">
        <f t="shared" si="32"/>
        <v>0</v>
      </c>
      <c r="AC43" s="39">
        <f t="shared" si="33"/>
        <v>9.4</v>
      </c>
      <c r="AD43" s="39">
        <f t="shared" si="6"/>
        <v>5.5</v>
      </c>
      <c r="AE43" s="39">
        <f t="shared" si="7"/>
        <v>2.6</v>
      </c>
      <c r="AF43" s="39">
        <f t="shared" si="8"/>
        <v>0</v>
      </c>
      <c r="AG43" s="39">
        <f t="shared" si="9"/>
        <v>9.4</v>
      </c>
    </row>
    <row r="44" spans="1:33" ht="15">
      <c r="A44" t="str">
        <f>'Monthly Data'!D44</f>
        <v>East Sussex</v>
      </c>
      <c r="B44" s="38">
        <f>IF(VLOOKUP(A44,'Monthly Rates Actual'!$A$3:$U$155,18,FALSE)&lt;5.5,VLOOKUP('Monthly Rate Target'!A44,'Monthly Rates Actual'!$A$3:$U$155,18,FALSE),IF(VLOOKUP('Monthly Rate Target'!A44,'Monthly Rates Actual'!$A$3:$U$155,18,FALSE)&gt;11.2,VLOOKUP('Monthly Rate Target'!A44,'Monthly Rates Actual'!$A$3:$U$155,18,FALSE)/2,5.5))</f>
        <v>7.3141951960689235</v>
      </c>
      <c r="C44" s="38">
        <f>IF(VLOOKUP(A44,'Monthly Rates Actual'!$A$3:$U$155,19,FALSE)&lt;2.6,VLOOKUP(A44,'Monthly Rates Actual'!$A$3:$U$155,19,FALSE),IF(VLOOKUP(A44,'Monthly Rates Actual'!$A$3:$U$155,19,FALSE)&gt;7.7,VLOOKUP(A44,'Monthly Rates Actual'!$A$3:$U$155,19,FALSE)*0.33,2.6))</f>
        <v>2.8537484240131903</v>
      </c>
      <c r="D44" s="38">
        <f>VLOOKUP(A44,'Monthly Rates Actual'!$A$3:$U$155,20,FALSE)</f>
        <v>0.6950505932175994</v>
      </c>
      <c r="E44" s="38">
        <f>IF(VLOOKUP(A44,'Monthly Rates Actual'!$A$3:$U$155,21,FALSE)&gt;9.4,9.4,VLOOKUP(A44,'Monthly Rates Actual'!$A$3:$U$155,21,FALSE))</f>
        <v>9.4</v>
      </c>
      <c r="F44" s="39">
        <f t="shared" si="10"/>
        <v>7.3141951960689235</v>
      </c>
      <c r="G44" s="39">
        <f t="shared" si="11"/>
        <v>2.8537484240131903</v>
      </c>
      <c r="H44" s="39">
        <f t="shared" si="12"/>
        <v>0.6950505932175994</v>
      </c>
      <c r="I44" s="39">
        <f t="shared" si="13"/>
        <v>9.4</v>
      </c>
      <c r="J44" s="39">
        <f t="shared" si="14"/>
        <v>7.3141951960689235</v>
      </c>
      <c r="K44" s="39">
        <f t="shared" si="15"/>
        <v>2.8537484240131903</v>
      </c>
      <c r="L44" s="39">
        <f t="shared" si="16"/>
        <v>0.6950505932175994</v>
      </c>
      <c r="M44" s="39">
        <f t="shared" si="17"/>
        <v>9.4</v>
      </c>
      <c r="N44" s="39">
        <f t="shared" si="18"/>
        <v>7.3141951960689235</v>
      </c>
      <c r="O44" s="39">
        <f t="shared" si="19"/>
        <v>2.8537484240131903</v>
      </c>
      <c r="P44" s="39">
        <f t="shared" si="20"/>
        <v>0.6950505932175994</v>
      </c>
      <c r="Q44" s="39">
        <f t="shared" si="21"/>
        <v>9.4</v>
      </c>
      <c r="R44" s="39">
        <f t="shared" si="22"/>
        <v>7.3141951960689235</v>
      </c>
      <c r="S44" s="39">
        <f t="shared" si="23"/>
        <v>2.8537484240131903</v>
      </c>
      <c r="T44" s="39">
        <f t="shared" si="24"/>
        <v>0.6950505932175994</v>
      </c>
      <c r="U44" s="39">
        <f t="shared" si="25"/>
        <v>9.4</v>
      </c>
      <c r="V44" s="39">
        <f t="shared" si="26"/>
        <v>7.3141951960689235</v>
      </c>
      <c r="W44" s="39">
        <f t="shared" si="27"/>
        <v>2.8537484240131903</v>
      </c>
      <c r="X44" s="39">
        <f t="shared" si="28"/>
        <v>0.6950505932175994</v>
      </c>
      <c r="Y44" s="39">
        <f t="shared" si="29"/>
        <v>9.4</v>
      </c>
      <c r="Z44" s="39">
        <f t="shared" si="30"/>
        <v>7.3141951960689235</v>
      </c>
      <c r="AA44" s="39">
        <f t="shared" si="31"/>
        <v>2.8537484240131903</v>
      </c>
      <c r="AB44" s="39">
        <f t="shared" si="32"/>
        <v>0.6950505932175994</v>
      </c>
      <c r="AC44" s="39">
        <f t="shared" si="33"/>
        <v>9.4</v>
      </c>
      <c r="AD44" s="39">
        <f t="shared" si="6"/>
        <v>7.3141951960689235</v>
      </c>
      <c r="AE44" s="39">
        <f t="shared" si="7"/>
        <v>2.8537484240131903</v>
      </c>
      <c r="AF44" s="39">
        <f t="shared" si="8"/>
        <v>0.6950505932175994</v>
      </c>
      <c r="AG44" s="39">
        <f t="shared" si="9"/>
        <v>9.4</v>
      </c>
    </row>
    <row r="45" spans="1:33" ht="15">
      <c r="A45" t="str">
        <f>'Monthly Data'!D45</f>
        <v>Enfield</v>
      </c>
      <c r="B45" s="38">
        <f>IF(VLOOKUP(A45,'Monthly Rates Actual'!$A$3:$U$155,18,FALSE)&lt;5.5,VLOOKUP('Monthly Rate Target'!A45,'Monthly Rates Actual'!$A$3:$U$155,18,FALSE),IF(VLOOKUP('Monthly Rate Target'!A45,'Monthly Rates Actual'!$A$3:$U$155,18,FALSE)&gt;11.2,VLOOKUP('Monthly Rate Target'!A45,'Monthly Rates Actual'!$A$3:$U$155,18,FALSE)/2,5.5))</f>
        <v>5.5</v>
      </c>
      <c r="C45" s="38">
        <f>IF(VLOOKUP(A45,'Monthly Rates Actual'!$A$3:$U$155,19,FALSE)&lt;2.6,VLOOKUP(A45,'Monthly Rates Actual'!$A$3:$U$155,19,FALSE),IF(VLOOKUP(A45,'Monthly Rates Actual'!$A$3:$U$155,19,FALSE)&gt;7.7,VLOOKUP(A45,'Monthly Rates Actual'!$A$3:$U$155,19,FALSE)*0.33,2.6))</f>
        <v>2.0049619201477036</v>
      </c>
      <c r="D45" s="38">
        <f>VLOOKUP(A45,'Monthly Rates Actual'!$A$3:$U$155,20,FALSE)</f>
        <v>0</v>
      </c>
      <c r="E45" s="38">
        <f>IF(VLOOKUP(A45,'Monthly Rates Actual'!$A$3:$U$155,21,FALSE)&gt;9.4,9.4,VLOOKUP(A45,'Monthly Rates Actual'!$A$3:$U$155,21,FALSE))</f>
        <v>9.4</v>
      </c>
      <c r="F45" s="39">
        <f t="shared" si="10"/>
        <v>5.5</v>
      </c>
      <c r="G45" s="39">
        <f t="shared" si="11"/>
        <v>2.0049619201477036</v>
      </c>
      <c r="H45" s="39">
        <f t="shared" si="12"/>
        <v>0</v>
      </c>
      <c r="I45" s="39">
        <f t="shared" si="13"/>
        <v>9.4</v>
      </c>
      <c r="J45" s="39">
        <f t="shared" si="14"/>
        <v>5.5</v>
      </c>
      <c r="K45" s="39">
        <f t="shared" si="15"/>
        <v>2.0049619201477036</v>
      </c>
      <c r="L45" s="39">
        <f t="shared" si="16"/>
        <v>0</v>
      </c>
      <c r="M45" s="39">
        <f t="shared" si="17"/>
        <v>9.4</v>
      </c>
      <c r="N45" s="39">
        <f t="shared" si="18"/>
        <v>5.5</v>
      </c>
      <c r="O45" s="39">
        <f t="shared" si="19"/>
        <v>2.0049619201477036</v>
      </c>
      <c r="P45" s="39">
        <f t="shared" si="20"/>
        <v>0</v>
      </c>
      <c r="Q45" s="39">
        <f t="shared" si="21"/>
        <v>9.4</v>
      </c>
      <c r="R45" s="39">
        <f t="shared" si="22"/>
        <v>5.5</v>
      </c>
      <c r="S45" s="39">
        <f t="shared" si="23"/>
        <v>2.0049619201477036</v>
      </c>
      <c r="T45" s="39">
        <f t="shared" si="24"/>
        <v>0</v>
      </c>
      <c r="U45" s="39">
        <f t="shared" si="25"/>
        <v>9.4</v>
      </c>
      <c r="V45" s="39">
        <f t="shared" si="26"/>
        <v>5.5</v>
      </c>
      <c r="W45" s="39">
        <f t="shared" si="27"/>
        <v>2.0049619201477036</v>
      </c>
      <c r="X45" s="39">
        <f t="shared" si="28"/>
        <v>0</v>
      </c>
      <c r="Y45" s="39">
        <f t="shared" si="29"/>
        <v>9.4</v>
      </c>
      <c r="Z45" s="39">
        <f t="shared" si="30"/>
        <v>5.5</v>
      </c>
      <c r="AA45" s="39">
        <f t="shared" si="31"/>
        <v>2.0049619201477036</v>
      </c>
      <c r="AB45" s="39">
        <f t="shared" si="32"/>
        <v>0</v>
      </c>
      <c r="AC45" s="39">
        <f t="shared" si="33"/>
        <v>9.4</v>
      </c>
      <c r="AD45" s="39">
        <f t="shared" si="6"/>
        <v>5.5</v>
      </c>
      <c r="AE45" s="39">
        <f t="shared" si="7"/>
        <v>2.0049619201477036</v>
      </c>
      <c r="AF45" s="39">
        <f t="shared" si="8"/>
        <v>0</v>
      </c>
      <c r="AG45" s="39">
        <f t="shared" si="9"/>
        <v>9.4</v>
      </c>
    </row>
    <row r="46" spans="1:33" ht="15">
      <c r="A46" t="str">
        <f>'Monthly Data'!D46</f>
        <v>Essex</v>
      </c>
      <c r="B46" s="38">
        <f>IF(VLOOKUP(A46,'Monthly Rates Actual'!$A$3:$U$155,18,FALSE)&lt;5.5,VLOOKUP('Monthly Rate Target'!A46,'Monthly Rates Actual'!$A$3:$U$155,18,FALSE),IF(VLOOKUP('Monthly Rate Target'!A46,'Monthly Rates Actual'!$A$3:$U$155,18,FALSE)&gt;11.2,VLOOKUP('Monthly Rate Target'!A46,'Monthly Rates Actual'!$A$3:$U$155,18,FALSE)/2,5.5))</f>
        <v>5.5</v>
      </c>
      <c r="C46" s="38">
        <f>IF(VLOOKUP(A46,'Monthly Rates Actual'!$A$3:$U$155,19,FALSE)&lt;2.6,VLOOKUP(A46,'Monthly Rates Actual'!$A$3:$U$155,19,FALSE),IF(VLOOKUP(A46,'Monthly Rates Actual'!$A$3:$U$155,19,FALSE)&gt;7.7,VLOOKUP(A46,'Monthly Rates Actual'!$A$3:$U$155,19,FALSE)*0.33,2.6))</f>
        <v>2.6</v>
      </c>
      <c r="D46" s="38">
        <f>VLOOKUP(A46,'Monthly Rates Actual'!$A$3:$U$155,20,FALSE)</f>
        <v>0.5311482742340283</v>
      </c>
      <c r="E46" s="38">
        <f>IF(VLOOKUP(A46,'Monthly Rates Actual'!$A$3:$U$155,21,FALSE)&gt;9.4,9.4,VLOOKUP(A46,'Monthly Rates Actual'!$A$3:$U$155,21,FALSE))</f>
        <v>9.4</v>
      </c>
      <c r="F46" s="39">
        <f t="shared" si="10"/>
        <v>5.5</v>
      </c>
      <c r="G46" s="39">
        <f t="shared" si="11"/>
        <v>2.6</v>
      </c>
      <c r="H46" s="39">
        <f t="shared" si="12"/>
        <v>0.5311482742340283</v>
      </c>
      <c r="I46" s="39">
        <f t="shared" si="13"/>
        <v>9.4</v>
      </c>
      <c r="J46" s="39">
        <f t="shared" si="14"/>
        <v>5.5</v>
      </c>
      <c r="K46" s="39">
        <f t="shared" si="15"/>
        <v>2.6</v>
      </c>
      <c r="L46" s="39">
        <f t="shared" si="16"/>
        <v>0.5311482742340283</v>
      </c>
      <c r="M46" s="39">
        <f t="shared" si="17"/>
        <v>9.4</v>
      </c>
      <c r="N46" s="39">
        <f t="shared" si="18"/>
        <v>5.5</v>
      </c>
      <c r="O46" s="39">
        <f t="shared" si="19"/>
        <v>2.6</v>
      </c>
      <c r="P46" s="39">
        <f t="shared" si="20"/>
        <v>0.5311482742340283</v>
      </c>
      <c r="Q46" s="39">
        <f t="shared" si="21"/>
        <v>9.4</v>
      </c>
      <c r="R46" s="39">
        <f t="shared" si="22"/>
        <v>5.5</v>
      </c>
      <c r="S46" s="39">
        <f t="shared" si="23"/>
        <v>2.6</v>
      </c>
      <c r="T46" s="39">
        <f t="shared" si="24"/>
        <v>0.5311482742340283</v>
      </c>
      <c r="U46" s="39">
        <f t="shared" si="25"/>
        <v>9.4</v>
      </c>
      <c r="V46" s="39">
        <f t="shared" si="26"/>
        <v>5.5</v>
      </c>
      <c r="W46" s="39">
        <f t="shared" si="27"/>
        <v>2.6</v>
      </c>
      <c r="X46" s="39">
        <f t="shared" si="28"/>
        <v>0.5311482742340283</v>
      </c>
      <c r="Y46" s="39">
        <f t="shared" si="29"/>
        <v>9.4</v>
      </c>
      <c r="Z46" s="39">
        <f t="shared" si="30"/>
        <v>5.5</v>
      </c>
      <c r="AA46" s="39">
        <f t="shared" si="31"/>
        <v>2.6</v>
      </c>
      <c r="AB46" s="39">
        <f t="shared" si="32"/>
        <v>0.5311482742340283</v>
      </c>
      <c r="AC46" s="39">
        <f t="shared" si="33"/>
        <v>9.4</v>
      </c>
      <c r="AD46" s="39">
        <f t="shared" si="6"/>
        <v>5.5</v>
      </c>
      <c r="AE46" s="39">
        <f t="shared" si="7"/>
        <v>2.6</v>
      </c>
      <c r="AF46" s="39">
        <f t="shared" si="8"/>
        <v>0.5311482742340283</v>
      </c>
      <c r="AG46" s="39">
        <f t="shared" si="9"/>
        <v>9.4</v>
      </c>
    </row>
    <row r="47" spans="1:33" ht="15">
      <c r="A47" t="str">
        <f>'Monthly Data'!D47</f>
        <v>Gateshead</v>
      </c>
      <c r="B47" s="38">
        <f>IF(VLOOKUP(A47,'Monthly Rates Actual'!$A$3:$U$155,18,FALSE)&lt;5.5,VLOOKUP('Monthly Rate Target'!A47,'Monthly Rates Actual'!$A$3:$U$155,18,FALSE),IF(VLOOKUP('Monthly Rate Target'!A47,'Monthly Rates Actual'!$A$3:$U$155,18,FALSE)&gt;11.2,VLOOKUP('Monthly Rate Target'!A47,'Monthly Rates Actual'!$A$3:$U$155,18,FALSE)/2,5.5))</f>
        <v>5.5</v>
      </c>
      <c r="C47" s="38">
        <f>IF(VLOOKUP(A47,'Monthly Rates Actual'!$A$3:$U$155,19,FALSE)&lt;2.6,VLOOKUP(A47,'Monthly Rates Actual'!$A$3:$U$155,19,FALSE),IF(VLOOKUP(A47,'Monthly Rates Actual'!$A$3:$U$155,19,FALSE)&gt;7.7,VLOOKUP(A47,'Monthly Rates Actual'!$A$3:$U$155,19,FALSE)*0.33,2.6))</f>
        <v>2.6</v>
      </c>
      <c r="D47" s="38">
        <f>VLOOKUP(A47,'Monthly Rates Actual'!$A$3:$U$155,20,FALSE)</f>
        <v>0</v>
      </c>
      <c r="E47" s="38">
        <f>IF(VLOOKUP(A47,'Monthly Rates Actual'!$A$3:$U$155,21,FALSE)&gt;9.4,9.4,VLOOKUP(A47,'Monthly Rates Actual'!$A$3:$U$155,21,FALSE))</f>
        <v>9.4</v>
      </c>
      <c r="F47" s="39">
        <f t="shared" si="10"/>
        <v>5.5</v>
      </c>
      <c r="G47" s="39">
        <f t="shared" si="11"/>
        <v>2.6</v>
      </c>
      <c r="H47" s="39">
        <f t="shared" si="12"/>
        <v>0</v>
      </c>
      <c r="I47" s="39">
        <f t="shared" si="13"/>
        <v>9.4</v>
      </c>
      <c r="J47" s="39">
        <f t="shared" si="14"/>
        <v>5.5</v>
      </c>
      <c r="K47" s="39">
        <f t="shared" si="15"/>
        <v>2.6</v>
      </c>
      <c r="L47" s="39">
        <f t="shared" si="16"/>
        <v>0</v>
      </c>
      <c r="M47" s="39">
        <f t="shared" si="17"/>
        <v>9.4</v>
      </c>
      <c r="N47" s="39">
        <f t="shared" si="18"/>
        <v>5.5</v>
      </c>
      <c r="O47" s="39">
        <f t="shared" si="19"/>
        <v>2.6</v>
      </c>
      <c r="P47" s="39">
        <f t="shared" si="20"/>
        <v>0</v>
      </c>
      <c r="Q47" s="39">
        <f t="shared" si="21"/>
        <v>9.4</v>
      </c>
      <c r="R47" s="39">
        <f t="shared" si="22"/>
        <v>5.5</v>
      </c>
      <c r="S47" s="39">
        <f t="shared" si="23"/>
        <v>2.6</v>
      </c>
      <c r="T47" s="39">
        <f t="shared" si="24"/>
        <v>0</v>
      </c>
      <c r="U47" s="39">
        <f t="shared" si="25"/>
        <v>9.4</v>
      </c>
      <c r="V47" s="39">
        <f t="shared" si="26"/>
        <v>5.5</v>
      </c>
      <c r="W47" s="39">
        <f t="shared" si="27"/>
        <v>2.6</v>
      </c>
      <c r="X47" s="39">
        <f t="shared" si="28"/>
        <v>0</v>
      </c>
      <c r="Y47" s="39">
        <f t="shared" si="29"/>
        <v>9.4</v>
      </c>
      <c r="Z47" s="39">
        <f t="shared" si="30"/>
        <v>5.5</v>
      </c>
      <c r="AA47" s="39">
        <f t="shared" si="31"/>
        <v>2.6</v>
      </c>
      <c r="AB47" s="39">
        <f t="shared" si="32"/>
        <v>0</v>
      </c>
      <c r="AC47" s="39">
        <f t="shared" si="33"/>
        <v>9.4</v>
      </c>
      <c r="AD47" s="39">
        <f t="shared" si="6"/>
        <v>5.5</v>
      </c>
      <c r="AE47" s="39">
        <f t="shared" si="7"/>
        <v>2.6</v>
      </c>
      <c r="AF47" s="39">
        <f t="shared" si="8"/>
        <v>0</v>
      </c>
      <c r="AG47" s="39">
        <f t="shared" si="9"/>
        <v>9.4</v>
      </c>
    </row>
    <row r="48" spans="1:33" ht="15">
      <c r="A48" t="str">
        <f>'Monthly Data'!D48</f>
        <v>Gloucestershire</v>
      </c>
      <c r="B48" s="38">
        <f>IF(VLOOKUP(A48,'Monthly Rates Actual'!$A$3:$U$155,18,FALSE)&lt;5.5,VLOOKUP('Monthly Rate Target'!A48,'Monthly Rates Actual'!$A$3:$U$155,18,FALSE),IF(VLOOKUP('Monthly Rate Target'!A48,'Monthly Rates Actual'!$A$3:$U$155,18,FALSE)&gt;11.2,VLOOKUP('Monthly Rate Target'!A48,'Monthly Rates Actual'!$A$3:$U$155,18,FALSE)/2,5.5))</f>
        <v>7.807108350586612</v>
      </c>
      <c r="C48" s="38">
        <f>IF(VLOOKUP(A48,'Monthly Rates Actual'!$A$3:$U$155,19,FALSE)&lt;2.6,VLOOKUP(A48,'Monthly Rates Actual'!$A$3:$U$155,19,FALSE),IF(VLOOKUP(A48,'Monthly Rates Actual'!$A$3:$U$155,19,FALSE)&gt;7.7,VLOOKUP(A48,'Monthly Rates Actual'!$A$3:$U$155,19,FALSE)*0.33,2.6))</f>
        <v>1.96256038647343</v>
      </c>
      <c r="D48" s="38">
        <f>VLOOKUP(A48,'Monthly Rates Actual'!$A$3:$U$155,20,FALSE)</f>
        <v>0.13658845180584311</v>
      </c>
      <c r="E48" s="38">
        <f>IF(VLOOKUP(A48,'Monthly Rates Actual'!$A$3:$U$155,21,FALSE)&gt;9.4,9.4,VLOOKUP(A48,'Monthly Rates Actual'!$A$3:$U$155,21,FALSE))</f>
        <v>9.4</v>
      </c>
      <c r="F48" s="39">
        <f t="shared" si="10"/>
        <v>7.807108350586612</v>
      </c>
      <c r="G48" s="39">
        <f t="shared" si="11"/>
        <v>1.96256038647343</v>
      </c>
      <c r="H48" s="39">
        <f t="shared" si="12"/>
        <v>0.13658845180584311</v>
      </c>
      <c r="I48" s="39">
        <f t="shared" si="13"/>
        <v>9.4</v>
      </c>
      <c r="J48" s="39">
        <f t="shared" si="14"/>
        <v>7.807108350586612</v>
      </c>
      <c r="K48" s="39">
        <f t="shared" si="15"/>
        <v>1.96256038647343</v>
      </c>
      <c r="L48" s="39">
        <f t="shared" si="16"/>
        <v>0.13658845180584311</v>
      </c>
      <c r="M48" s="39">
        <f t="shared" si="17"/>
        <v>9.4</v>
      </c>
      <c r="N48" s="39">
        <f t="shared" si="18"/>
        <v>7.807108350586612</v>
      </c>
      <c r="O48" s="39">
        <f t="shared" si="19"/>
        <v>1.96256038647343</v>
      </c>
      <c r="P48" s="39">
        <f t="shared" si="20"/>
        <v>0.13658845180584311</v>
      </c>
      <c r="Q48" s="39">
        <f t="shared" si="21"/>
        <v>9.4</v>
      </c>
      <c r="R48" s="39">
        <f t="shared" si="22"/>
        <v>7.807108350586612</v>
      </c>
      <c r="S48" s="39">
        <f t="shared" si="23"/>
        <v>1.96256038647343</v>
      </c>
      <c r="T48" s="39">
        <f t="shared" si="24"/>
        <v>0.13658845180584311</v>
      </c>
      <c r="U48" s="39">
        <f t="shared" si="25"/>
        <v>9.4</v>
      </c>
      <c r="V48" s="39">
        <f t="shared" si="26"/>
        <v>7.807108350586612</v>
      </c>
      <c r="W48" s="39">
        <f t="shared" si="27"/>
        <v>1.96256038647343</v>
      </c>
      <c r="X48" s="39">
        <f t="shared" si="28"/>
        <v>0.13658845180584311</v>
      </c>
      <c r="Y48" s="39">
        <f t="shared" si="29"/>
        <v>9.4</v>
      </c>
      <c r="Z48" s="39">
        <f t="shared" si="30"/>
        <v>7.807108350586612</v>
      </c>
      <c r="AA48" s="39">
        <f t="shared" si="31"/>
        <v>1.96256038647343</v>
      </c>
      <c r="AB48" s="39">
        <f t="shared" si="32"/>
        <v>0.13658845180584311</v>
      </c>
      <c r="AC48" s="39">
        <f t="shared" si="33"/>
        <v>9.4</v>
      </c>
      <c r="AD48" s="39">
        <f t="shared" si="6"/>
        <v>7.807108350586612</v>
      </c>
      <c r="AE48" s="39">
        <f t="shared" si="7"/>
        <v>1.96256038647343</v>
      </c>
      <c r="AF48" s="39">
        <f t="shared" si="8"/>
        <v>0.13658845180584311</v>
      </c>
      <c r="AG48" s="39">
        <f t="shared" si="9"/>
        <v>9.4</v>
      </c>
    </row>
    <row r="49" spans="1:33" ht="15">
      <c r="A49" t="str">
        <f>'Monthly Data'!D49</f>
        <v>Greenwich</v>
      </c>
      <c r="B49" s="38">
        <f>IF(VLOOKUP(A49,'Monthly Rates Actual'!$A$3:$U$155,18,FALSE)&lt;5.5,VLOOKUP('Monthly Rate Target'!A49,'Monthly Rates Actual'!$A$3:$U$155,18,FALSE),IF(VLOOKUP('Monthly Rate Target'!A49,'Monthly Rates Actual'!$A$3:$U$155,18,FALSE)&gt;11.2,VLOOKUP('Monthly Rate Target'!A49,'Monthly Rates Actual'!$A$3:$U$155,18,FALSE)/2,5.5))</f>
        <v>1.0256927629808985</v>
      </c>
      <c r="C49" s="38">
        <f>IF(VLOOKUP(A49,'Monthly Rates Actual'!$A$3:$U$155,19,FALSE)&lt;2.6,VLOOKUP(A49,'Monthly Rates Actual'!$A$3:$U$155,19,FALSE),IF(VLOOKUP(A49,'Monthly Rates Actual'!$A$3:$U$155,19,FALSE)&gt;7.7,VLOOKUP(A49,'Monthly Rates Actual'!$A$3:$U$155,19,FALSE)*0.33,2.6))</f>
        <v>2.6</v>
      </c>
      <c r="D49" s="38">
        <f>VLOOKUP(A49,'Monthly Rates Actual'!$A$3:$U$155,20,FALSE)</f>
        <v>0</v>
      </c>
      <c r="E49" s="38">
        <f>IF(VLOOKUP(A49,'Monthly Rates Actual'!$A$3:$U$155,21,FALSE)&gt;9.4,9.4,VLOOKUP(A49,'Monthly Rates Actual'!$A$3:$U$155,21,FALSE))</f>
        <v>3.732849071832123</v>
      </c>
      <c r="F49" s="39">
        <f t="shared" si="10"/>
        <v>1.0256927629808985</v>
      </c>
      <c r="G49" s="39">
        <f t="shared" si="11"/>
        <v>2.6</v>
      </c>
      <c r="H49" s="39">
        <f t="shared" si="12"/>
        <v>0</v>
      </c>
      <c r="I49" s="39">
        <f t="shared" si="13"/>
        <v>3.732849071832123</v>
      </c>
      <c r="J49" s="39">
        <f t="shared" si="14"/>
        <v>1.0256927629808985</v>
      </c>
      <c r="K49" s="39">
        <f t="shared" si="15"/>
        <v>2.6</v>
      </c>
      <c r="L49" s="39">
        <f t="shared" si="16"/>
        <v>0</v>
      </c>
      <c r="M49" s="39">
        <f t="shared" si="17"/>
        <v>3.732849071832123</v>
      </c>
      <c r="N49" s="39">
        <f t="shared" si="18"/>
        <v>1.0256927629808985</v>
      </c>
      <c r="O49" s="39">
        <f t="shared" si="19"/>
        <v>2.6</v>
      </c>
      <c r="P49" s="39">
        <f t="shared" si="20"/>
        <v>0</v>
      </c>
      <c r="Q49" s="39">
        <f t="shared" si="21"/>
        <v>3.732849071832123</v>
      </c>
      <c r="R49" s="39">
        <f t="shared" si="22"/>
        <v>1.0256927629808985</v>
      </c>
      <c r="S49" s="39">
        <f t="shared" si="23"/>
        <v>2.6</v>
      </c>
      <c r="T49" s="39">
        <f t="shared" si="24"/>
        <v>0</v>
      </c>
      <c r="U49" s="39">
        <f t="shared" si="25"/>
        <v>3.732849071832123</v>
      </c>
      <c r="V49" s="39">
        <f t="shared" si="26"/>
        <v>1.0256927629808985</v>
      </c>
      <c r="W49" s="39">
        <f t="shared" si="27"/>
        <v>2.6</v>
      </c>
      <c r="X49" s="39">
        <f t="shared" si="28"/>
        <v>0</v>
      </c>
      <c r="Y49" s="39">
        <f t="shared" si="29"/>
        <v>3.732849071832123</v>
      </c>
      <c r="Z49" s="39">
        <f t="shared" si="30"/>
        <v>1.0256927629808985</v>
      </c>
      <c r="AA49" s="39">
        <f t="shared" si="31"/>
        <v>2.6</v>
      </c>
      <c r="AB49" s="39">
        <f t="shared" si="32"/>
        <v>0</v>
      </c>
      <c r="AC49" s="39">
        <f t="shared" si="33"/>
        <v>3.732849071832123</v>
      </c>
      <c r="AD49" s="39">
        <f t="shared" si="6"/>
        <v>1.0256927629808985</v>
      </c>
      <c r="AE49" s="39">
        <f t="shared" si="7"/>
        <v>2.6</v>
      </c>
      <c r="AF49" s="39">
        <f t="shared" si="8"/>
        <v>0</v>
      </c>
      <c r="AG49" s="39">
        <f t="shared" si="9"/>
        <v>3.732849071832123</v>
      </c>
    </row>
    <row r="50" spans="1:33" ht="15">
      <c r="A50" t="str">
        <f>'Monthly Data'!D50</f>
        <v>Hackney</v>
      </c>
      <c r="B50" s="38">
        <f>IF(VLOOKUP(A50,'Monthly Rates Actual'!$A$3:$U$155,18,FALSE)&lt;5.5,VLOOKUP('Monthly Rate Target'!A50,'Monthly Rates Actual'!$A$3:$U$155,18,FALSE),IF(VLOOKUP('Monthly Rate Target'!A50,'Monthly Rates Actual'!$A$3:$U$155,18,FALSE)&gt;11.2,VLOOKUP('Monthly Rate Target'!A50,'Monthly Rates Actual'!$A$3:$U$155,18,FALSE)/2,5.5))</f>
        <v>3.8065913243554172</v>
      </c>
      <c r="C50" s="38">
        <f>IF(VLOOKUP(A50,'Monthly Rates Actual'!$A$3:$U$155,19,FALSE)&lt;2.6,VLOOKUP(A50,'Monthly Rates Actual'!$A$3:$U$155,19,FALSE),IF(VLOOKUP(A50,'Monthly Rates Actual'!$A$3:$U$155,19,FALSE)&gt;7.7,VLOOKUP(A50,'Monthly Rates Actual'!$A$3:$U$155,19,FALSE)*0.33,2.6))</f>
        <v>2.6</v>
      </c>
      <c r="D50" s="38">
        <f>VLOOKUP(A50,'Monthly Rates Actual'!$A$3:$U$155,20,FALSE)</f>
        <v>0</v>
      </c>
      <c r="E50" s="38">
        <f>IF(VLOOKUP(A50,'Monthly Rates Actual'!$A$3:$U$155,21,FALSE)&gt;9.4,9.4,VLOOKUP(A50,'Monthly Rates Actual'!$A$3:$U$155,21,FALSE))</f>
        <v>9.4</v>
      </c>
      <c r="F50" s="39">
        <f t="shared" si="10"/>
        <v>3.8065913243554172</v>
      </c>
      <c r="G50" s="39">
        <f t="shared" si="11"/>
        <v>2.6</v>
      </c>
      <c r="H50" s="39">
        <f t="shared" si="12"/>
        <v>0</v>
      </c>
      <c r="I50" s="39">
        <f t="shared" si="13"/>
        <v>9.4</v>
      </c>
      <c r="J50" s="39">
        <f t="shared" si="14"/>
        <v>3.8065913243554172</v>
      </c>
      <c r="K50" s="39">
        <f t="shared" si="15"/>
        <v>2.6</v>
      </c>
      <c r="L50" s="39">
        <f t="shared" si="16"/>
        <v>0</v>
      </c>
      <c r="M50" s="39">
        <f t="shared" si="17"/>
        <v>9.4</v>
      </c>
      <c r="N50" s="39">
        <f t="shared" si="18"/>
        <v>3.8065913243554172</v>
      </c>
      <c r="O50" s="39">
        <f t="shared" si="19"/>
        <v>2.6</v>
      </c>
      <c r="P50" s="39">
        <f t="shared" si="20"/>
        <v>0</v>
      </c>
      <c r="Q50" s="39">
        <f t="shared" si="21"/>
        <v>9.4</v>
      </c>
      <c r="R50" s="39">
        <f t="shared" si="22"/>
        <v>3.8065913243554172</v>
      </c>
      <c r="S50" s="39">
        <f t="shared" si="23"/>
        <v>2.6</v>
      </c>
      <c r="T50" s="39">
        <f t="shared" si="24"/>
        <v>0</v>
      </c>
      <c r="U50" s="39">
        <f t="shared" si="25"/>
        <v>9.4</v>
      </c>
      <c r="V50" s="39">
        <f t="shared" si="26"/>
        <v>3.8065913243554172</v>
      </c>
      <c r="W50" s="39">
        <f t="shared" si="27"/>
        <v>2.6</v>
      </c>
      <c r="X50" s="39">
        <f t="shared" si="28"/>
        <v>0</v>
      </c>
      <c r="Y50" s="39">
        <f t="shared" si="29"/>
        <v>9.4</v>
      </c>
      <c r="Z50" s="39">
        <f t="shared" si="30"/>
        <v>3.8065913243554172</v>
      </c>
      <c r="AA50" s="39">
        <f t="shared" si="31"/>
        <v>2.6</v>
      </c>
      <c r="AB50" s="39">
        <f t="shared" si="32"/>
        <v>0</v>
      </c>
      <c r="AC50" s="39">
        <f t="shared" si="33"/>
        <v>9.4</v>
      </c>
      <c r="AD50" s="39">
        <f t="shared" si="6"/>
        <v>3.8065913243554172</v>
      </c>
      <c r="AE50" s="39">
        <f t="shared" si="7"/>
        <v>2.6</v>
      </c>
      <c r="AF50" s="39">
        <f t="shared" si="8"/>
        <v>0</v>
      </c>
      <c r="AG50" s="39">
        <f t="shared" si="9"/>
        <v>9.4</v>
      </c>
    </row>
    <row r="51" spans="1:33" ht="15">
      <c r="A51" t="str">
        <f>'Monthly Data'!D51</f>
        <v>Halton UA</v>
      </c>
      <c r="B51" s="38">
        <f>IF(VLOOKUP(A51,'Monthly Rates Actual'!$A$3:$U$155,18,FALSE)&lt;5.5,VLOOKUP('Monthly Rate Target'!A51,'Monthly Rates Actual'!$A$3:$U$155,18,FALSE),IF(VLOOKUP('Monthly Rate Target'!A51,'Monthly Rates Actual'!$A$3:$U$155,18,FALSE)&gt;11.2,VLOOKUP('Monthly Rate Target'!A51,'Monthly Rates Actual'!$A$3:$U$155,18,FALSE)/2,5.5))</f>
        <v>7.552158794552303</v>
      </c>
      <c r="C51" s="38">
        <f>IF(VLOOKUP(A51,'Monthly Rates Actual'!$A$3:$U$155,19,FALSE)&lt;2.6,VLOOKUP(A51,'Monthly Rates Actual'!$A$3:$U$155,19,FALSE),IF(VLOOKUP(A51,'Monthly Rates Actual'!$A$3:$U$155,19,FALSE)&gt;7.7,VLOOKUP(A51,'Monthly Rates Actual'!$A$3:$U$155,19,FALSE)*0.33,2.6))</f>
        <v>2.6</v>
      </c>
      <c r="D51" s="38">
        <f>VLOOKUP(A51,'Monthly Rates Actual'!$A$3:$U$155,20,FALSE)</f>
        <v>0.4346566212691973</v>
      </c>
      <c r="E51" s="38">
        <f>IF(VLOOKUP(A51,'Monthly Rates Actual'!$A$3:$U$155,21,FALSE)&gt;9.4,9.4,VLOOKUP(A51,'Monthly Rates Actual'!$A$3:$U$155,21,FALSE))</f>
        <v>9.4</v>
      </c>
      <c r="F51" s="39">
        <f t="shared" si="10"/>
        <v>7.552158794552303</v>
      </c>
      <c r="G51" s="39">
        <f t="shared" si="11"/>
        <v>2.6</v>
      </c>
      <c r="H51" s="39">
        <f t="shared" si="12"/>
        <v>0.4346566212691973</v>
      </c>
      <c r="I51" s="39">
        <f t="shared" si="13"/>
        <v>9.4</v>
      </c>
      <c r="J51" s="39">
        <f t="shared" si="14"/>
        <v>7.552158794552303</v>
      </c>
      <c r="K51" s="39">
        <f t="shared" si="15"/>
        <v>2.6</v>
      </c>
      <c r="L51" s="39">
        <f t="shared" si="16"/>
        <v>0.4346566212691973</v>
      </c>
      <c r="M51" s="39">
        <f t="shared" si="17"/>
        <v>9.4</v>
      </c>
      <c r="N51" s="39">
        <f t="shared" si="18"/>
        <v>7.552158794552303</v>
      </c>
      <c r="O51" s="39">
        <f t="shared" si="19"/>
        <v>2.6</v>
      </c>
      <c r="P51" s="39">
        <f t="shared" si="20"/>
        <v>0.4346566212691973</v>
      </c>
      <c r="Q51" s="39">
        <f t="shared" si="21"/>
        <v>9.4</v>
      </c>
      <c r="R51" s="39">
        <f t="shared" si="22"/>
        <v>7.552158794552303</v>
      </c>
      <c r="S51" s="39">
        <f t="shared" si="23"/>
        <v>2.6</v>
      </c>
      <c r="T51" s="39">
        <f t="shared" si="24"/>
        <v>0.4346566212691973</v>
      </c>
      <c r="U51" s="39">
        <f t="shared" si="25"/>
        <v>9.4</v>
      </c>
      <c r="V51" s="39">
        <f t="shared" si="26"/>
        <v>7.552158794552303</v>
      </c>
      <c r="W51" s="39">
        <f t="shared" si="27"/>
        <v>2.6</v>
      </c>
      <c r="X51" s="39">
        <f t="shared" si="28"/>
        <v>0.4346566212691973</v>
      </c>
      <c r="Y51" s="39">
        <f t="shared" si="29"/>
        <v>9.4</v>
      </c>
      <c r="Z51" s="39">
        <f t="shared" si="30"/>
        <v>7.552158794552303</v>
      </c>
      <c r="AA51" s="39">
        <f t="shared" si="31"/>
        <v>2.6</v>
      </c>
      <c r="AB51" s="39">
        <f t="shared" si="32"/>
        <v>0.4346566212691973</v>
      </c>
      <c r="AC51" s="39">
        <f t="shared" si="33"/>
        <v>9.4</v>
      </c>
      <c r="AD51" s="39">
        <f t="shared" si="6"/>
        <v>7.552158794552303</v>
      </c>
      <c r="AE51" s="39">
        <f t="shared" si="7"/>
        <v>2.6</v>
      </c>
      <c r="AF51" s="39">
        <f t="shared" si="8"/>
        <v>0.4346566212691973</v>
      </c>
      <c r="AG51" s="39">
        <f t="shared" si="9"/>
        <v>9.4</v>
      </c>
    </row>
    <row r="52" spans="1:33" ht="15">
      <c r="A52" t="str">
        <f>'Monthly Data'!D52</f>
        <v>Hammersmith &amp; Fulham</v>
      </c>
      <c r="B52" s="38">
        <f>IF(VLOOKUP(A52,'Monthly Rates Actual'!$A$3:$U$155,18,FALSE)&lt;5.5,VLOOKUP('Monthly Rate Target'!A52,'Monthly Rates Actual'!$A$3:$U$155,18,FALSE),IF(VLOOKUP('Monthly Rate Target'!A52,'Monthly Rates Actual'!$A$3:$U$155,18,FALSE)&gt;11.2,VLOOKUP('Monthly Rate Target'!A52,'Monthly Rates Actual'!$A$3:$U$155,18,FALSE)/2,5.5))</f>
        <v>5.5</v>
      </c>
      <c r="C52" s="38">
        <f>IF(VLOOKUP(A52,'Monthly Rates Actual'!$A$3:$U$155,19,FALSE)&lt;2.6,VLOOKUP(A52,'Monthly Rates Actual'!$A$3:$U$155,19,FALSE),IF(VLOOKUP(A52,'Monthly Rates Actual'!$A$3:$U$155,19,FALSE)&gt;7.7,VLOOKUP(A52,'Monthly Rates Actual'!$A$3:$U$155,19,FALSE)*0.33,2.6))</f>
        <v>2.6</v>
      </c>
      <c r="D52" s="38">
        <f>VLOOKUP(A52,'Monthly Rates Actual'!$A$3:$U$155,20,FALSE)</f>
        <v>1.4078245406046235</v>
      </c>
      <c r="E52" s="38">
        <f>IF(VLOOKUP(A52,'Monthly Rates Actual'!$A$3:$U$155,21,FALSE)&gt;9.4,9.4,VLOOKUP(A52,'Monthly Rates Actual'!$A$3:$U$155,21,FALSE))</f>
        <v>9.4</v>
      </c>
      <c r="F52" s="39">
        <f t="shared" si="10"/>
        <v>5.5</v>
      </c>
      <c r="G52" s="39">
        <f t="shared" si="11"/>
        <v>2.6</v>
      </c>
      <c r="H52" s="39">
        <f t="shared" si="12"/>
        <v>1.4078245406046235</v>
      </c>
      <c r="I52" s="39">
        <f t="shared" si="13"/>
        <v>9.4</v>
      </c>
      <c r="J52" s="39">
        <f t="shared" si="14"/>
        <v>5.5</v>
      </c>
      <c r="K52" s="39">
        <f t="shared" si="15"/>
        <v>2.6</v>
      </c>
      <c r="L52" s="39">
        <f t="shared" si="16"/>
        <v>1.4078245406046235</v>
      </c>
      <c r="M52" s="39">
        <f t="shared" si="17"/>
        <v>9.4</v>
      </c>
      <c r="N52" s="39">
        <f t="shared" si="18"/>
        <v>5.5</v>
      </c>
      <c r="O52" s="39">
        <f t="shared" si="19"/>
        <v>2.6</v>
      </c>
      <c r="P52" s="39">
        <f t="shared" si="20"/>
        <v>1.4078245406046235</v>
      </c>
      <c r="Q52" s="39">
        <f t="shared" si="21"/>
        <v>9.4</v>
      </c>
      <c r="R52" s="39">
        <f t="shared" si="22"/>
        <v>5.5</v>
      </c>
      <c r="S52" s="39">
        <f t="shared" si="23"/>
        <v>2.6</v>
      </c>
      <c r="T52" s="39">
        <f t="shared" si="24"/>
        <v>1.4078245406046235</v>
      </c>
      <c r="U52" s="39">
        <f t="shared" si="25"/>
        <v>9.4</v>
      </c>
      <c r="V52" s="39">
        <f t="shared" si="26"/>
        <v>5.5</v>
      </c>
      <c r="W52" s="39">
        <f t="shared" si="27"/>
        <v>2.6</v>
      </c>
      <c r="X52" s="39">
        <f t="shared" si="28"/>
        <v>1.4078245406046235</v>
      </c>
      <c r="Y52" s="39">
        <f t="shared" si="29"/>
        <v>9.4</v>
      </c>
      <c r="Z52" s="39">
        <f t="shared" si="30"/>
        <v>5.5</v>
      </c>
      <c r="AA52" s="39">
        <f t="shared" si="31"/>
        <v>2.6</v>
      </c>
      <c r="AB52" s="39">
        <f t="shared" si="32"/>
        <v>1.4078245406046235</v>
      </c>
      <c r="AC52" s="39">
        <f t="shared" si="33"/>
        <v>9.4</v>
      </c>
      <c r="AD52" s="39">
        <f t="shared" si="6"/>
        <v>5.5</v>
      </c>
      <c r="AE52" s="39">
        <f t="shared" si="7"/>
        <v>2.6</v>
      </c>
      <c r="AF52" s="39">
        <f t="shared" si="8"/>
        <v>1.4078245406046235</v>
      </c>
      <c r="AG52" s="39">
        <f t="shared" si="9"/>
        <v>9.4</v>
      </c>
    </row>
    <row r="53" spans="1:33" ht="15">
      <c r="A53" t="str">
        <f>'Monthly Data'!D53</f>
        <v>Hampshire</v>
      </c>
      <c r="B53" s="38">
        <f>IF(VLOOKUP(A53,'Monthly Rates Actual'!$A$3:$U$155,18,FALSE)&lt;5.5,VLOOKUP('Monthly Rate Target'!A53,'Monthly Rates Actual'!$A$3:$U$155,18,FALSE),IF(VLOOKUP('Monthly Rate Target'!A53,'Monthly Rates Actual'!$A$3:$U$155,18,FALSE)&gt;11.2,VLOOKUP('Monthly Rate Target'!A53,'Monthly Rates Actual'!$A$3:$U$155,18,FALSE)/2,5.5))</f>
        <v>5.5</v>
      </c>
      <c r="C53" s="38">
        <f>IF(VLOOKUP(A53,'Monthly Rates Actual'!$A$3:$U$155,19,FALSE)&lt;2.6,VLOOKUP(A53,'Monthly Rates Actual'!$A$3:$U$155,19,FALSE),IF(VLOOKUP(A53,'Monthly Rates Actual'!$A$3:$U$155,19,FALSE)&gt;7.7,VLOOKUP(A53,'Monthly Rates Actual'!$A$3:$U$155,19,FALSE)*0.33,2.6))</f>
        <v>3.8498250079541836</v>
      </c>
      <c r="D53" s="38">
        <f>VLOOKUP(A53,'Monthly Rates Actual'!$A$3:$U$155,20,FALSE)</f>
        <v>1.511294941139039</v>
      </c>
      <c r="E53" s="38">
        <f>IF(VLOOKUP(A53,'Monthly Rates Actual'!$A$3:$U$155,21,FALSE)&gt;9.4,9.4,VLOOKUP(A53,'Monthly Rates Actual'!$A$3:$U$155,21,FALSE))</f>
        <v>9.4</v>
      </c>
      <c r="F53" s="39">
        <f t="shared" si="10"/>
        <v>5.5</v>
      </c>
      <c r="G53" s="39">
        <f t="shared" si="11"/>
        <v>3.8498250079541836</v>
      </c>
      <c r="H53" s="39">
        <f t="shared" si="12"/>
        <v>1.511294941139039</v>
      </c>
      <c r="I53" s="39">
        <f t="shared" si="13"/>
        <v>9.4</v>
      </c>
      <c r="J53" s="39">
        <f t="shared" si="14"/>
        <v>5.5</v>
      </c>
      <c r="K53" s="39">
        <f t="shared" si="15"/>
        <v>3.8498250079541836</v>
      </c>
      <c r="L53" s="39">
        <f t="shared" si="16"/>
        <v>1.511294941139039</v>
      </c>
      <c r="M53" s="39">
        <f t="shared" si="17"/>
        <v>9.4</v>
      </c>
      <c r="N53" s="39">
        <f t="shared" si="18"/>
        <v>5.5</v>
      </c>
      <c r="O53" s="39">
        <f t="shared" si="19"/>
        <v>3.8498250079541836</v>
      </c>
      <c r="P53" s="39">
        <f t="shared" si="20"/>
        <v>1.511294941139039</v>
      </c>
      <c r="Q53" s="39">
        <f t="shared" si="21"/>
        <v>9.4</v>
      </c>
      <c r="R53" s="39">
        <f t="shared" si="22"/>
        <v>5.5</v>
      </c>
      <c r="S53" s="39">
        <f t="shared" si="23"/>
        <v>3.8498250079541836</v>
      </c>
      <c r="T53" s="39">
        <f t="shared" si="24"/>
        <v>1.511294941139039</v>
      </c>
      <c r="U53" s="39">
        <f t="shared" si="25"/>
        <v>9.4</v>
      </c>
      <c r="V53" s="39">
        <f t="shared" si="26"/>
        <v>5.5</v>
      </c>
      <c r="W53" s="39">
        <f t="shared" si="27"/>
        <v>3.8498250079541836</v>
      </c>
      <c r="X53" s="39">
        <f t="shared" si="28"/>
        <v>1.511294941139039</v>
      </c>
      <c r="Y53" s="39">
        <f t="shared" si="29"/>
        <v>9.4</v>
      </c>
      <c r="Z53" s="39">
        <f t="shared" si="30"/>
        <v>5.5</v>
      </c>
      <c r="AA53" s="39">
        <f t="shared" si="31"/>
        <v>3.8498250079541836</v>
      </c>
      <c r="AB53" s="39">
        <f t="shared" si="32"/>
        <v>1.511294941139039</v>
      </c>
      <c r="AC53" s="39">
        <f t="shared" si="33"/>
        <v>9.4</v>
      </c>
      <c r="AD53" s="39">
        <f t="shared" si="6"/>
        <v>5.5</v>
      </c>
      <c r="AE53" s="39">
        <f t="shared" si="7"/>
        <v>3.8498250079541836</v>
      </c>
      <c r="AF53" s="39">
        <f t="shared" si="8"/>
        <v>1.511294941139039</v>
      </c>
      <c r="AG53" s="39">
        <f t="shared" si="9"/>
        <v>9.4</v>
      </c>
    </row>
    <row r="54" spans="1:33" ht="15">
      <c r="A54" t="str">
        <f>'Monthly Data'!D54</f>
        <v>Haringey</v>
      </c>
      <c r="B54" s="38">
        <f>IF(VLOOKUP(A54,'Monthly Rates Actual'!$A$3:$U$155,18,FALSE)&lt;5.5,VLOOKUP('Monthly Rate Target'!A54,'Monthly Rates Actual'!$A$3:$U$155,18,FALSE),IF(VLOOKUP('Monthly Rate Target'!A54,'Monthly Rates Actual'!$A$3:$U$155,18,FALSE)&gt;11.2,VLOOKUP('Monthly Rate Target'!A54,'Monthly Rates Actual'!$A$3:$U$155,18,FALSE)/2,5.5))</f>
        <v>5.5</v>
      </c>
      <c r="C54" s="38">
        <f>IF(VLOOKUP(A54,'Monthly Rates Actual'!$A$3:$U$155,19,FALSE)&lt;2.6,VLOOKUP(A54,'Monthly Rates Actual'!$A$3:$U$155,19,FALSE),IF(VLOOKUP(A54,'Monthly Rates Actual'!$A$3:$U$155,19,FALSE)&gt;7.7,VLOOKUP(A54,'Monthly Rates Actual'!$A$3:$U$155,19,FALSE)*0.33,2.6))</f>
        <v>2.6</v>
      </c>
      <c r="D54" s="38">
        <f>VLOOKUP(A54,'Monthly Rates Actual'!$A$3:$U$155,20,FALSE)</f>
        <v>0.42791310072416067</v>
      </c>
      <c r="E54" s="38">
        <f>IF(VLOOKUP(A54,'Monthly Rates Actual'!$A$3:$U$155,21,FALSE)&gt;9.4,9.4,VLOOKUP(A54,'Monthly Rates Actual'!$A$3:$U$155,21,FALSE))</f>
        <v>9.13429888084266</v>
      </c>
      <c r="F54" s="39">
        <f t="shared" si="10"/>
        <v>5.5</v>
      </c>
      <c r="G54" s="39">
        <f t="shared" si="11"/>
        <v>2.6</v>
      </c>
      <c r="H54" s="39">
        <f t="shared" si="12"/>
        <v>0.42791310072416067</v>
      </c>
      <c r="I54" s="39">
        <f t="shared" si="13"/>
        <v>9.13429888084266</v>
      </c>
      <c r="J54" s="39">
        <f t="shared" si="14"/>
        <v>5.5</v>
      </c>
      <c r="K54" s="39">
        <f t="shared" si="15"/>
        <v>2.6</v>
      </c>
      <c r="L54" s="39">
        <f t="shared" si="16"/>
        <v>0.42791310072416067</v>
      </c>
      <c r="M54" s="39">
        <f t="shared" si="17"/>
        <v>9.13429888084266</v>
      </c>
      <c r="N54" s="39">
        <f t="shared" si="18"/>
        <v>5.5</v>
      </c>
      <c r="O54" s="39">
        <f t="shared" si="19"/>
        <v>2.6</v>
      </c>
      <c r="P54" s="39">
        <f t="shared" si="20"/>
        <v>0.42791310072416067</v>
      </c>
      <c r="Q54" s="39">
        <f t="shared" si="21"/>
        <v>9.13429888084266</v>
      </c>
      <c r="R54" s="39">
        <f t="shared" si="22"/>
        <v>5.5</v>
      </c>
      <c r="S54" s="39">
        <f t="shared" si="23"/>
        <v>2.6</v>
      </c>
      <c r="T54" s="39">
        <f t="shared" si="24"/>
        <v>0.42791310072416067</v>
      </c>
      <c r="U54" s="39">
        <f t="shared" si="25"/>
        <v>9.13429888084266</v>
      </c>
      <c r="V54" s="39">
        <f t="shared" si="26"/>
        <v>5.5</v>
      </c>
      <c r="W54" s="39">
        <f t="shared" si="27"/>
        <v>2.6</v>
      </c>
      <c r="X54" s="39">
        <f t="shared" si="28"/>
        <v>0.42791310072416067</v>
      </c>
      <c r="Y54" s="39">
        <f t="shared" si="29"/>
        <v>9.13429888084266</v>
      </c>
      <c r="Z54" s="39">
        <f t="shared" si="30"/>
        <v>5.5</v>
      </c>
      <c r="AA54" s="39">
        <f t="shared" si="31"/>
        <v>2.6</v>
      </c>
      <c r="AB54" s="39">
        <f t="shared" si="32"/>
        <v>0.42791310072416067</v>
      </c>
      <c r="AC54" s="39">
        <f t="shared" si="33"/>
        <v>9.13429888084266</v>
      </c>
      <c r="AD54" s="39">
        <f t="shared" si="6"/>
        <v>5.5</v>
      </c>
      <c r="AE54" s="39">
        <f t="shared" si="7"/>
        <v>2.6</v>
      </c>
      <c r="AF54" s="39">
        <f t="shared" si="8"/>
        <v>0.42791310072416067</v>
      </c>
      <c r="AG54" s="39">
        <f t="shared" si="9"/>
        <v>9.13429888084266</v>
      </c>
    </row>
    <row r="55" spans="1:33" ht="15">
      <c r="A55" t="str">
        <f>'Monthly Data'!D55</f>
        <v>Harrow</v>
      </c>
      <c r="B55" s="38">
        <f>IF(VLOOKUP(A55,'Monthly Rates Actual'!$A$3:$U$155,18,FALSE)&lt;5.5,VLOOKUP('Monthly Rate Target'!A55,'Monthly Rates Actual'!$A$3:$U$155,18,FALSE),IF(VLOOKUP('Monthly Rate Target'!A55,'Monthly Rates Actual'!$A$3:$U$155,18,FALSE)&gt;11.2,VLOOKUP('Monthly Rate Target'!A55,'Monthly Rates Actual'!$A$3:$U$155,18,FALSE)/2,5.5))</f>
        <v>5.5</v>
      </c>
      <c r="C55" s="38">
        <f>IF(VLOOKUP(A55,'Monthly Rates Actual'!$A$3:$U$155,19,FALSE)&lt;2.6,VLOOKUP(A55,'Monthly Rates Actual'!$A$3:$U$155,19,FALSE),IF(VLOOKUP(A55,'Monthly Rates Actual'!$A$3:$U$155,19,FALSE)&gt;7.7,VLOOKUP(A55,'Monthly Rates Actual'!$A$3:$U$155,19,FALSE)*0.33,2.6))</f>
        <v>1.4927601134497688</v>
      </c>
      <c r="D55" s="38">
        <f>VLOOKUP(A55,'Monthly Rates Actual'!$A$3:$U$155,20,FALSE)</f>
        <v>1.4741006120316467</v>
      </c>
      <c r="E55" s="38">
        <f>IF(VLOOKUP(A55,'Monthly Rates Actual'!$A$3:$U$155,21,FALSE)&gt;9.4,9.4,VLOOKUP(A55,'Monthly Rates Actual'!$A$3:$U$155,21,FALSE))</f>
        <v>9.4</v>
      </c>
      <c r="F55" s="39">
        <f t="shared" si="10"/>
        <v>5.5</v>
      </c>
      <c r="G55" s="39">
        <f t="shared" si="11"/>
        <v>1.4927601134497688</v>
      </c>
      <c r="H55" s="39">
        <f t="shared" si="12"/>
        <v>1.4741006120316467</v>
      </c>
      <c r="I55" s="39">
        <f t="shared" si="13"/>
        <v>9.4</v>
      </c>
      <c r="J55" s="39">
        <f t="shared" si="14"/>
        <v>5.5</v>
      </c>
      <c r="K55" s="39">
        <f t="shared" si="15"/>
        <v>1.4927601134497688</v>
      </c>
      <c r="L55" s="39">
        <f t="shared" si="16"/>
        <v>1.4741006120316467</v>
      </c>
      <c r="M55" s="39">
        <f t="shared" si="17"/>
        <v>9.4</v>
      </c>
      <c r="N55" s="39">
        <f t="shared" si="18"/>
        <v>5.5</v>
      </c>
      <c r="O55" s="39">
        <f t="shared" si="19"/>
        <v>1.4927601134497688</v>
      </c>
      <c r="P55" s="39">
        <f t="shared" si="20"/>
        <v>1.4741006120316467</v>
      </c>
      <c r="Q55" s="39">
        <f t="shared" si="21"/>
        <v>9.4</v>
      </c>
      <c r="R55" s="39">
        <f t="shared" si="22"/>
        <v>5.5</v>
      </c>
      <c r="S55" s="39">
        <f t="shared" si="23"/>
        <v>1.4927601134497688</v>
      </c>
      <c r="T55" s="39">
        <f t="shared" si="24"/>
        <v>1.4741006120316467</v>
      </c>
      <c r="U55" s="39">
        <f t="shared" si="25"/>
        <v>9.4</v>
      </c>
      <c r="V55" s="39">
        <f t="shared" si="26"/>
        <v>5.5</v>
      </c>
      <c r="W55" s="39">
        <f t="shared" si="27"/>
        <v>1.4927601134497688</v>
      </c>
      <c r="X55" s="39">
        <f t="shared" si="28"/>
        <v>1.4741006120316467</v>
      </c>
      <c r="Y55" s="39">
        <f t="shared" si="29"/>
        <v>9.4</v>
      </c>
      <c r="Z55" s="39">
        <f t="shared" si="30"/>
        <v>5.5</v>
      </c>
      <c r="AA55" s="39">
        <f t="shared" si="31"/>
        <v>1.4927601134497688</v>
      </c>
      <c r="AB55" s="39">
        <f t="shared" si="32"/>
        <v>1.4741006120316467</v>
      </c>
      <c r="AC55" s="39">
        <f t="shared" si="33"/>
        <v>9.4</v>
      </c>
      <c r="AD55" s="39">
        <f t="shared" si="6"/>
        <v>5.5</v>
      </c>
      <c r="AE55" s="39">
        <f t="shared" si="7"/>
        <v>1.4927601134497688</v>
      </c>
      <c r="AF55" s="39">
        <f t="shared" si="8"/>
        <v>1.4741006120316467</v>
      </c>
      <c r="AG55" s="39">
        <f t="shared" si="9"/>
        <v>9.4</v>
      </c>
    </row>
    <row r="56" spans="1:33" ht="15">
      <c r="A56" t="str">
        <f>'Monthly Data'!D56</f>
        <v>Hartlepool UA</v>
      </c>
      <c r="B56" s="38">
        <f>IF(VLOOKUP(A56,'Monthly Rates Actual'!$A$3:$U$155,18,FALSE)&lt;5.5,VLOOKUP('Monthly Rate Target'!A56,'Monthly Rates Actual'!$A$3:$U$155,18,FALSE),IF(VLOOKUP('Monthly Rate Target'!A56,'Monthly Rates Actual'!$A$3:$U$155,18,FALSE)&gt;11.2,VLOOKUP('Monthly Rate Target'!A56,'Monthly Rates Actual'!$A$3:$U$155,18,FALSE)/2,5.5))</f>
        <v>7.432299843014129</v>
      </c>
      <c r="C56" s="38">
        <f>IF(VLOOKUP(A56,'Monthly Rates Actual'!$A$3:$U$155,19,FALSE)&lt;2.6,VLOOKUP(A56,'Monthly Rates Actual'!$A$3:$U$155,19,FALSE),IF(VLOOKUP(A56,'Monthly Rates Actual'!$A$3:$U$155,19,FALSE)&gt;7.7,VLOOKUP(A56,'Monthly Rates Actual'!$A$3:$U$155,19,FALSE)*0.33,2.6))</f>
        <v>0.24529042386185246</v>
      </c>
      <c r="D56" s="38">
        <f>VLOOKUP(A56,'Monthly Rates Actual'!$A$3:$U$155,20,FALSE)</f>
        <v>0</v>
      </c>
      <c r="E56" s="38">
        <f>IF(VLOOKUP(A56,'Monthly Rates Actual'!$A$3:$U$155,21,FALSE)&gt;9.4,9.4,VLOOKUP(A56,'Monthly Rates Actual'!$A$3:$U$155,21,FALSE))</f>
        <v>9.4</v>
      </c>
      <c r="F56" s="39">
        <f t="shared" si="10"/>
        <v>7.432299843014129</v>
      </c>
      <c r="G56" s="39">
        <f t="shared" si="11"/>
        <v>0.24529042386185246</v>
      </c>
      <c r="H56" s="39">
        <f t="shared" si="12"/>
        <v>0</v>
      </c>
      <c r="I56" s="39">
        <f t="shared" si="13"/>
        <v>9.4</v>
      </c>
      <c r="J56" s="39">
        <f t="shared" si="14"/>
        <v>7.432299843014129</v>
      </c>
      <c r="K56" s="39">
        <f t="shared" si="15"/>
        <v>0.24529042386185246</v>
      </c>
      <c r="L56" s="39">
        <f t="shared" si="16"/>
        <v>0</v>
      </c>
      <c r="M56" s="39">
        <f t="shared" si="17"/>
        <v>9.4</v>
      </c>
      <c r="N56" s="39">
        <f t="shared" si="18"/>
        <v>7.432299843014129</v>
      </c>
      <c r="O56" s="39">
        <f t="shared" si="19"/>
        <v>0.24529042386185246</v>
      </c>
      <c r="P56" s="39">
        <f t="shared" si="20"/>
        <v>0</v>
      </c>
      <c r="Q56" s="39">
        <f t="shared" si="21"/>
        <v>9.4</v>
      </c>
      <c r="R56" s="39">
        <f t="shared" si="22"/>
        <v>7.432299843014129</v>
      </c>
      <c r="S56" s="39">
        <f t="shared" si="23"/>
        <v>0.24529042386185246</v>
      </c>
      <c r="T56" s="39">
        <f t="shared" si="24"/>
        <v>0</v>
      </c>
      <c r="U56" s="39">
        <f t="shared" si="25"/>
        <v>9.4</v>
      </c>
      <c r="V56" s="39">
        <f t="shared" si="26"/>
        <v>7.432299843014129</v>
      </c>
      <c r="W56" s="39">
        <f t="shared" si="27"/>
        <v>0.24529042386185246</v>
      </c>
      <c r="X56" s="39">
        <f t="shared" si="28"/>
        <v>0</v>
      </c>
      <c r="Y56" s="39">
        <f t="shared" si="29"/>
        <v>9.4</v>
      </c>
      <c r="Z56" s="39">
        <f t="shared" si="30"/>
        <v>7.432299843014129</v>
      </c>
      <c r="AA56" s="39">
        <f t="shared" si="31"/>
        <v>0.24529042386185246</v>
      </c>
      <c r="AB56" s="39">
        <f t="shared" si="32"/>
        <v>0</v>
      </c>
      <c r="AC56" s="39">
        <f t="shared" si="33"/>
        <v>9.4</v>
      </c>
      <c r="AD56" s="39">
        <f t="shared" si="6"/>
        <v>7.432299843014129</v>
      </c>
      <c r="AE56" s="39">
        <f t="shared" si="7"/>
        <v>0.24529042386185246</v>
      </c>
      <c r="AF56" s="39">
        <f t="shared" si="8"/>
        <v>0</v>
      </c>
      <c r="AG56" s="39">
        <f t="shared" si="9"/>
        <v>9.4</v>
      </c>
    </row>
    <row r="57" spans="1:33" ht="15">
      <c r="A57" t="str">
        <f>'Monthly Data'!D57</f>
        <v>Havering</v>
      </c>
      <c r="B57" s="38">
        <f>IF(VLOOKUP(A57,'Monthly Rates Actual'!$A$3:$U$155,18,FALSE)&lt;5.5,VLOOKUP('Monthly Rate Target'!A57,'Monthly Rates Actual'!$A$3:$U$155,18,FALSE),IF(VLOOKUP('Monthly Rate Target'!A57,'Monthly Rates Actual'!$A$3:$U$155,18,FALSE)&gt;11.2,VLOOKUP('Monthly Rate Target'!A57,'Monthly Rates Actual'!$A$3:$U$155,18,FALSE)/2,5.5))</f>
        <v>5.107215299913069</v>
      </c>
      <c r="C57" s="38">
        <f>IF(VLOOKUP(A57,'Monthly Rates Actual'!$A$3:$U$155,19,FALSE)&lt;2.6,VLOOKUP(A57,'Monthly Rates Actual'!$A$3:$U$155,19,FALSE),IF(VLOOKUP(A57,'Monthly Rates Actual'!$A$3:$U$155,19,FALSE)&gt;7.7,VLOOKUP(A57,'Monthly Rates Actual'!$A$3:$U$155,19,FALSE)*0.33,2.6))</f>
        <v>1.4307447116777747</v>
      </c>
      <c r="D57" s="38">
        <f>VLOOKUP(A57,'Monthly Rates Actual'!$A$3:$U$155,20,FALSE)</f>
        <v>0.07244277021153289</v>
      </c>
      <c r="E57" s="38">
        <f>IF(VLOOKUP(A57,'Monthly Rates Actual'!$A$3:$U$155,21,FALSE)&gt;9.4,9.4,VLOOKUP(A57,'Monthly Rates Actual'!$A$3:$U$155,21,FALSE))</f>
        <v>6.610402781802376</v>
      </c>
      <c r="F57" s="39">
        <f t="shared" si="10"/>
        <v>5.107215299913069</v>
      </c>
      <c r="G57" s="39">
        <f t="shared" si="11"/>
        <v>1.4307447116777747</v>
      </c>
      <c r="H57" s="39">
        <f t="shared" si="12"/>
        <v>0.07244277021153289</v>
      </c>
      <c r="I57" s="39">
        <f t="shared" si="13"/>
        <v>6.610402781802376</v>
      </c>
      <c r="J57" s="39">
        <f t="shared" si="14"/>
        <v>5.107215299913069</v>
      </c>
      <c r="K57" s="39">
        <f t="shared" si="15"/>
        <v>1.4307447116777747</v>
      </c>
      <c r="L57" s="39">
        <f t="shared" si="16"/>
        <v>0.07244277021153289</v>
      </c>
      <c r="M57" s="39">
        <f t="shared" si="17"/>
        <v>6.610402781802376</v>
      </c>
      <c r="N57" s="39">
        <f t="shared" si="18"/>
        <v>5.107215299913069</v>
      </c>
      <c r="O57" s="39">
        <f t="shared" si="19"/>
        <v>1.4307447116777747</v>
      </c>
      <c r="P57" s="39">
        <f t="shared" si="20"/>
        <v>0.07244277021153289</v>
      </c>
      <c r="Q57" s="39">
        <f t="shared" si="21"/>
        <v>6.610402781802376</v>
      </c>
      <c r="R57" s="39">
        <f t="shared" si="22"/>
        <v>5.107215299913069</v>
      </c>
      <c r="S57" s="39">
        <f t="shared" si="23"/>
        <v>1.4307447116777747</v>
      </c>
      <c r="T57" s="39">
        <f t="shared" si="24"/>
        <v>0.07244277021153289</v>
      </c>
      <c r="U57" s="39">
        <f t="shared" si="25"/>
        <v>6.610402781802376</v>
      </c>
      <c r="V57" s="39">
        <f t="shared" si="26"/>
        <v>5.107215299913069</v>
      </c>
      <c r="W57" s="39">
        <f t="shared" si="27"/>
        <v>1.4307447116777747</v>
      </c>
      <c r="X57" s="39">
        <f t="shared" si="28"/>
        <v>0.07244277021153289</v>
      </c>
      <c r="Y57" s="39">
        <f t="shared" si="29"/>
        <v>6.610402781802376</v>
      </c>
      <c r="Z57" s="39">
        <f t="shared" si="30"/>
        <v>5.107215299913069</v>
      </c>
      <c r="AA57" s="39">
        <f t="shared" si="31"/>
        <v>1.4307447116777747</v>
      </c>
      <c r="AB57" s="39">
        <f t="shared" si="32"/>
        <v>0.07244277021153289</v>
      </c>
      <c r="AC57" s="39">
        <f t="shared" si="33"/>
        <v>6.610402781802376</v>
      </c>
      <c r="AD57" s="39">
        <f t="shared" si="6"/>
        <v>5.107215299913069</v>
      </c>
      <c r="AE57" s="39">
        <f t="shared" si="7"/>
        <v>1.4307447116777747</v>
      </c>
      <c r="AF57" s="39">
        <f t="shared" si="8"/>
        <v>0.07244277021153289</v>
      </c>
      <c r="AG57" s="39">
        <f t="shared" si="9"/>
        <v>6.610402781802376</v>
      </c>
    </row>
    <row r="58" spans="1:33" ht="15">
      <c r="A58" t="str">
        <f>'Monthly Data'!D58</f>
        <v>Herefordshire UA</v>
      </c>
      <c r="B58" s="38">
        <f>IF(VLOOKUP(A58,'Monthly Rates Actual'!$A$3:$U$155,18,FALSE)&lt;5.5,VLOOKUP('Monthly Rate Target'!A58,'Monthly Rates Actual'!$A$3:$U$155,18,FALSE),IF(VLOOKUP('Monthly Rate Target'!A58,'Monthly Rates Actual'!$A$3:$U$155,18,FALSE)&gt;11.2,VLOOKUP('Monthly Rate Target'!A58,'Monthly Rates Actual'!$A$3:$U$155,18,FALSE)/2,5.5))</f>
        <v>5.5</v>
      </c>
      <c r="C58" s="38">
        <f>IF(VLOOKUP(A58,'Monthly Rates Actual'!$A$3:$U$155,19,FALSE)&lt;2.6,VLOOKUP(A58,'Monthly Rates Actual'!$A$3:$U$155,19,FALSE),IF(VLOOKUP(A58,'Monthly Rates Actual'!$A$3:$U$155,19,FALSE)&gt;7.7,VLOOKUP(A58,'Monthly Rates Actual'!$A$3:$U$155,19,FALSE)*0.33,2.6))</f>
        <v>2.7138663684651947</v>
      </c>
      <c r="D58" s="38">
        <f>VLOOKUP(A58,'Monthly Rates Actual'!$A$3:$U$155,20,FALSE)</f>
        <v>0</v>
      </c>
      <c r="E58" s="38">
        <f>IF(VLOOKUP(A58,'Monthly Rates Actual'!$A$3:$U$155,21,FALSE)&gt;9.4,9.4,VLOOKUP(A58,'Monthly Rates Actual'!$A$3:$U$155,21,FALSE))</f>
        <v>9.4</v>
      </c>
      <c r="F58" s="39">
        <f t="shared" si="10"/>
        <v>5.5</v>
      </c>
      <c r="G58" s="39">
        <f t="shared" si="11"/>
        <v>2.7138663684651947</v>
      </c>
      <c r="H58" s="39">
        <f t="shared" si="12"/>
        <v>0</v>
      </c>
      <c r="I58" s="39">
        <f t="shared" si="13"/>
        <v>9.4</v>
      </c>
      <c r="J58" s="39">
        <f t="shared" si="14"/>
        <v>5.5</v>
      </c>
      <c r="K58" s="39">
        <f t="shared" si="15"/>
        <v>2.7138663684651947</v>
      </c>
      <c r="L58" s="39">
        <f t="shared" si="16"/>
        <v>0</v>
      </c>
      <c r="M58" s="39">
        <f t="shared" si="17"/>
        <v>9.4</v>
      </c>
      <c r="N58" s="39">
        <f t="shared" si="18"/>
        <v>5.5</v>
      </c>
      <c r="O58" s="39">
        <f t="shared" si="19"/>
        <v>2.7138663684651947</v>
      </c>
      <c r="P58" s="39">
        <f t="shared" si="20"/>
        <v>0</v>
      </c>
      <c r="Q58" s="39">
        <f t="shared" si="21"/>
        <v>9.4</v>
      </c>
      <c r="R58" s="39">
        <f t="shared" si="22"/>
        <v>5.5</v>
      </c>
      <c r="S58" s="39">
        <f t="shared" si="23"/>
        <v>2.7138663684651947</v>
      </c>
      <c r="T58" s="39">
        <f t="shared" si="24"/>
        <v>0</v>
      </c>
      <c r="U58" s="39">
        <f t="shared" si="25"/>
        <v>9.4</v>
      </c>
      <c r="V58" s="39">
        <f t="shared" si="26"/>
        <v>5.5</v>
      </c>
      <c r="W58" s="39">
        <f t="shared" si="27"/>
        <v>2.7138663684651947</v>
      </c>
      <c r="X58" s="39">
        <f t="shared" si="28"/>
        <v>0</v>
      </c>
      <c r="Y58" s="39">
        <f t="shared" si="29"/>
        <v>9.4</v>
      </c>
      <c r="Z58" s="39">
        <f t="shared" si="30"/>
        <v>5.5</v>
      </c>
      <c r="AA58" s="39">
        <f t="shared" si="31"/>
        <v>2.7138663684651947</v>
      </c>
      <c r="AB58" s="39">
        <f t="shared" si="32"/>
        <v>0</v>
      </c>
      <c r="AC58" s="39">
        <f t="shared" si="33"/>
        <v>9.4</v>
      </c>
      <c r="AD58" s="39">
        <f t="shared" si="6"/>
        <v>5.5</v>
      </c>
      <c r="AE58" s="39">
        <f t="shared" si="7"/>
        <v>2.7138663684651947</v>
      </c>
      <c r="AF58" s="39">
        <f t="shared" si="8"/>
        <v>0</v>
      </c>
      <c r="AG58" s="39">
        <f t="shared" si="9"/>
        <v>9.4</v>
      </c>
    </row>
    <row r="59" spans="1:33" ht="15">
      <c r="A59" t="str">
        <f>'Monthly Data'!D59</f>
        <v>Hertfordshire</v>
      </c>
      <c r="B59" s="38">
        <f>IF(VLOOKUP(A59,'Monthly Rates Actual'!$A$3:$U$155,18,FALSE)&lt;5.5,VLOOKUP('Monthly Rate Target'!A59,'Monthly Rates Actual'!$A$3:$U$155,18,FALSE),IF(VLOOKUP('Monthly Rate Target'!A59,'Monthly Rates Actual'!$A$3:$U$155,18,FALSE)&gt;11.2,VLOOKUP('Monthly Rate Target'!A59,'Monthly Rates Actual'!$A$3:$U$155,18,FALSE)/2,5.5))</f>
        <v>7.467139873427661</v>
      </c>
      <c r="C59" s="38">
        <f>IF(VLOOKUP(A59,'Monthly Rates Actual'!$A$3:$U$155,19,FALSE)&lt;2.6,VLOOKUP(A59,'Monthly Rates Actual'!$A$3:$U$155,19,FALSE),IF(VLOOKUP(A59,'Monthly Rates Actual'!$A$3:$U$155,19,FALSE)&gt;7.7,VLOOKUP(A59,'Monthly Rates Actual'!$A$3:$U$155,19,FALSE)*0.33,2.6))</f>
        <v>2.6</v>
      </c>
      <c r="D59" s="38">
        <f>VLOOKUP(A59,'Monthly Rates Actual'!$A$3:$U$155,20,FALSE)</f>
        <v>0.28659369650905325</v>
      </c>
      <c r="E59" s="38">
        <f>IF(VLOOKUP(A59,'Monthly Rates Actual'!$A$3:$U$155,21,FALSE)&gt;9.4,9.4,VLOOKUP(A59,'Monthly Rates Actual'!$A$3:$U$155,21,FALSE))</f>
        <v>9.4</v>
      </c>
      <c r="F59" s="39">
        <f t="shared" si="10"/>
        <v>7.467139873427661</v>
      </c>
      <c r="G59" s="39">
        <f t="shared" si="11"/>
        <v>2.6</v>
      </c>
      <c r="H59" s="39">
        <f t="shared" si="12"/>
        <v>0.28659369650905325</v>
      </c>
      <c r="I59" s="39">
        <f t="shared" si="13"/>
        <v>9.4</v>
      </c>
      <c r="J59" s="39">
        <f t="shared" si="14"/>
        <v>7.467139873427661</v>
      </c>
      <c r="K59" s="39">
        <f t="shared" si="15"/>
        <v>2.6</v>
      </c>
      <c r="L59" s="39">
        <f t="shared" si="16"/>
        <v>0.28659369650905325</v>
      </c>
      <c r="M59" s="39">
        <f t="shared" si="17"/>
        <v>9.4</v>
      </c>
      <c r="N59" s="39">
        <f t="shared" si="18"/>
        <v>7.467139873427661</v>
      </c>
      <c r="O59" s="39">
        <f t="shared" si="19"/>
        <v>2.6</v>
      </c>
      <c r="P59" s="39">
        <f t="shared" si="20"/>
        <v>0.28659369650905325</v>
      </c>
      <c r="Q59" s="39">
        <f t="shared" si="21"/>
        <v>9.4</v>
      </c>
      <c r="R59" s="39">
        <f t="shared" si="22"/>
        <v>7.467139873427661</v>
      </c>
      <c r="S59" s="39">
        <f t="shared" si="23"/>
        <v>2.6</v>
      </c>
      <c r="T59" s="39">
        <f t="shared" si="24"/>
        <v>0.28659369650905325</v>
      </c>
      <c r="U59" s="39">
        <f t="shared" si="25"/>
        <v>9.4</v>
      </c>
      <c r="V59" s="39">
        <f t="shared" si="26"/>
        <v>7.467139873427661</v>
      </c>
      <c r="W59" s="39">
        <f t="shared" si="27"/>
        <v>2.6</v>
      </c>
      <c r="X59" s="39">
        <f t="shared" si="28"/>
        <v>0.28659369650905325</v>
      </c>
      <c r="Y59" s="39">
        <f t="shared" si="29"/>
        <v>9.4</v>
      </c>
      <c r="Z59" s="39">
        <f t="shared" si="30"/>
        <v>7.467139873427661</v>
      </c>
      <c r="AA59" s="39">
        <f t="shared" si="31"/>
        <v>2.6</v>
      </c>
      <c r="AB59" s="39">
        <f t="shared" si="32"/>
        <v>0.28659369650905325</v>
      </c>
      <c r="AC59" s="39">
        <f t="shared" si="33"/>
        <v>9.4</v>
      </c>
      <c r="AD59" s="39">
        <f t="shared" si="6"/>
        <v>7.467139873427661</v>
      </c>
      <c r="AE59" s="39">
        <f t="shared" si="7"/>
        <v>2.6</v>
      </c>
      <c r="AF59" s="39">
        <f t="shared" si="8"/>
        <v>0.28659369650905325</v>
      </c>
      <c r="AG59" s="39">
        <f t="shared" si="9"/>
        <v>9.4</v>
      </c>
    </row>
    <row r="60" spans="1:33" ht="15">
      <c r="A60" t="str">
        <f>'Monthly Data'!D60</f>
        <v>Hillingdon</v>
      </c>
      <c r="B60" s="38">
        <f>IF(VLOOKUP(A60,'Monthly Rates Actual'!$A$3:$U$155,18,FALSE)&lt;5.5,VLOOKUP('Monthly Rate Target'!A60,'Monthly Rates Actual'!$A$3:$U$155,18,FALSE),IF(VLOOKUP('Monthly Rate Target'!A60,'Monthly Rates Actual'!$A$3:$U$155,18,FALSE)&gt;11.2,VLOOKUP('Monthly Rate Target'!A60,'Monthly Rates Actual'!$A$3:$U$155,18,FALSE)/2,5.5))</f>
        <v>5.5</v>
      </c>
      <c r="C60" s="38">
        <f>IF(VLOOKUP(A60,'Monthly Rates Actual'!$A$3:$U$155,19,FALSE)&lt;2.6,VLOOKUP(A60,'Monthly Rates Actual'!$A$3:$U$155,19,FALSE),IF(VLOOKUP(A60,'Monthly Rates Actual'!$A$3:$U$155,19,FALSE)&gt;7.7,VLOOKUP(A60,'Monthly Rates Actual'!$A$3:$U$155,19,FALSE)*0.33,2.6))</f>
        <v>2.6</v>
      </c>
      <c r="D60" s="38">
        <f>VLOOKUP(A60,'Monthly Rates Actual'!$A$3:$U$155,20,FALSE)</f>
        <v>1.7361111111111112</v>
      </c>
      <c r="E60" s="38">
        <f>IF(VLOOKUP(A60,'Monthly Rates Actual'!$A$3:$U$155,21,FALSE)&gt;9.4,9.4,VLOOKUP(A60,'Monthly Rates Actual'!$A$3:$U$155,21,FALSE))</f>
        <v>9.4</v>
      </c>
      <c r="F60" s="39">
        <f t="shared" si="10"/>
        <v>5.5</v>
      </c>
      <c r="G60" s="39">
        <f t="shared" si="11"/>
        <v>2.6</v>
      </c>
      <c r="H60" s="39">
        <f t="shared" si="12"/>
        <v>1.7361111111111112</v>
      </c>
      <c r="I60" s="39">
        <f t="shared" si="13"/>
        <v>9.4</v>
      </c>
      <c r="J60" s="39">
        <f t="shared" si="14"/>
        <v>5.5</v>
      </c>
      <c r="K60" s="39">
        <f t="shared" si="15"/>
        <v>2.6</v>
      </c>
      <c r="L60" s="39">
        <f t="shared" si="16"/>
        <v>1.7361111111111112</v>
      </c>
      <c r="M60" s="39">
        <f t="shared" si="17"/>
        <v>9.4</v>
      </c>
      <c r="N60" s="39">
        <f t="shared" si="18"/>
        <v>5.5</v>
      </c>
      <c r="O60" s="39">
        <f t="shared" si="19"/>
        <v>2.6</v>
      </c>
      <c r="P60" s="39">
        <f t="shared" si="20"/>
        <v>1.7361111111111112</v>
      </c>
      <c r="Q60" s="39">
        <f t="shared" si="21"/>
        <v>9.4</v>
      </c>
      <c r="R60" s="39">
        <f t="shared" si="22"/>
        <v>5.5</v>
      </c>
      <c r="S60" s="39">
        <f t="shared" si="23"/>
        <v>2.6</v>
      </c>
      <c r="T60" s="39">
        <f t="shared" si="24"/>
        <v>1.7361111111111112</v>
      </c>
      <c r="U60" s="39">
        <f t="shared" si="25"/>
        <v>9.4</v>
      </c>
      <c r="V60" s="39">
        <f t="shared" si="26"/>
        <v>5.5</v>
      </c>
      <c r="W60" s="39">
        <f t="shared" si="27"/>
        <v>2.6</v>
      </c>
      <c r="X60" s="39">
        <f t="shared" si="28"/>
        <v>1.7361111111111112</v>
      </c>
      <c r="Y60" s="39">
        <f t="shared" si="29"/>
        <v>9.4</v>
      </c>
      <c r="Z60" s="39">
        <f t="shared" si="30"/>
        <v>5.5</v>
      </c>
      <c r="AA60" s="39">
        <f t="shared" si="31"/>
        <v>2.6</v>
      </c>
      <c r="AB60" s="39">
        <f t="shared" si="32"/>
        <v>1.7361111111111112</v>
      </c>
      <c r="AC60" s="39">
        <f t="shared" si="33"/>
        <v>9.4</v>
      </c>
      <c r="AD60" s="39">
        <f t="shared" si="6"/>
        <v>5.5</v>
      </c>
      <c r="AE60" s="39">
        <f t="shared" si="7"/>
        <v>2.6</v>
      </c>
      <c r="AF60" s="39">
        <f t="shared" si="8"/>
        <v>1.7361111111111112</v>
      </c>
      <c r="AG60" s="39">
        <f t="shared" si="9"/>
        <v>9.4</v>
      </c>
    </row>
    <row r="61" spans="1:33" ht="15">
      <c r="A61" t="str">
        <f>'Monthly Data'!D61</f>
        <v>Hounslow</v>
      </c>
      <c r="B61" s="38">
        <f>IF(VLOOKUP(A61,'Monthly Rates Actual'!$A$3:$U$155,18,FALSE)&lt;5.5,VLOOKUP('Monthly Rate Target'!A61,'Monthly Rates Actual'!$A$3:$U$155,18,FALSE),IF(VLOOKUP('Monthly Rate Target'!A61,'Monthly Rates Actual'!$A$3:$U$155,18,FALSE)&gt;11.2,VLOOKUP('Monthly Rate Target'!A61,'Monthly Rates Actual'!$A$3:$U$155,18,FALSE)/2,5.5))</f>
        <v>2.9604130808950084</v>
      </c>
      <c r="C61" s="38">
        <f>IF(VLOOKUP(A61,'Monthly Rates Actual'!$A$3:$U$155,19,FALSE)&lt;2.6,VLOOKUP(A61,'Monthly Rates Actual'!$A$3:$U$155,19,FALSE),IF(VLOOKUP(A61,'Monthly Rates Actual'!$A$3:$U$155,19,FALSE)&gt;7.7,VLOOKUP(A61,'Monthly Rates Actual'!$A$3:$U$155,19,FALSE)*0.33,2.6))</f>
        <v>2.6</v>
      </c>
      <c r="D61" s="38">
        <f>VLOOKUP(A61,'Monthly Rates Actual'!$A$3:$U$155,20,FALSE)</f>
        <v>0.48192771084337344</v>
      </c>
      <c r="E61" s="38">
        <f>IF(VLOOKUP(A61,'Monthly Rates Actual'!$A$3:$U$155,21,FALSE)&gt;9.4,9.4,VLOOKUP(A61,'Monthly Rates Actual'!$A$3:$U$155,21,FALSE))</f>
        <v>6.798623063683304</v>
      </c>
      <c r="F61" s="39">
        <f t="shared" si="10"/>
        <v>2.9604130808950084</v>
      </c>
      <c r="G61" s="39">
        <f t="shared" si="11"/>
        <v>2.6</v>
      </c>
      <c r="H61" s="39">
        <f t="shared" si="12"/>
        <v>0.48192771084337344</v>
      </c>
      <c r="I61" s="39">
        <f t="shared" si="13"/>
        <v>6.798623063683304</v>
      </c>
      <c r="J61" s="39">
        <f t="shared" si="14"/>
        <v>2.9604130808950084</v>
      </c>
      <c r="K61" s="39">
        <f t="shared" si="15"/>
        <v>2.6</v>
      </c>
      <c r="L61" s="39">
        <f t="shared" si="16"/>
        <v>0.48192771084337344</v>
      </c>
      <c r="M61" s="39">
        <f t="shared" si="17"/>
        <v>6.798623063683304</v>
      </c>
      <c r="N61" s="39">
        <f t="shared" si="18"/>
        <v>2.9604130808950084</v>
      </c>
      <c r="O61" s="39">
        <f t="shared" si="19"/>
        <v>2.6</v>
      </c>
      <c r="P61" s="39">
        <f t="shared" si="20"/>
        <v>0.48192771084337344</v>
      </c>
      <c r="Q61" s="39">
        <f t="shared" si="21"/>
        <v>6.798623063683304</v>
      </c>
      <c r="R61" s="39">
        <f t="shared" si="22"/>
        <v>2.9604130808950084</v>
      </c>
      <c r="S61" s="39">
        <f t="shared" si="23"/>
        <v>2.6</v>
      </c>
      <c r="T61" s="39">
        <f t="shared" si="24"/>
        <v>0.48192771084337344</v>
      </c>
      <c r="U61" s="39">
        <f t="shared" si="25"/>
        <v>6.798623063683304</v>
      </c>
      <c r="V61" s="39">
        <f t="shared" si="26"/>
        <v>2.9604130808950084</v>
      </c>
      <c r="W61" s="39">
        <f t="shared" si="27"/>
        <v>2.6</v>
      </c>
      <c r="X61" s="39">
        <f t="shared" si="28"/>
        <v>0.48192771084337344</v>
      </c>
      <c r="Y61" s="39">
        <f t="shared" si="29"/>
        <v>6.798623063683304</v>
      </c>
      <c r="Z61" s="39">
        <f t="shared" si="30"/>
        <v>2.9604130808950084</v>
      </c>
      <c r="AA61" s="39">
        <f t="shared" si="31"/>
        <v>2.6</v>
      </c>
      <c r="AB61" s="39">
        <f t="shared" si="32"/>
        <v>0.48192771084337344</v>
      </c>
      <c r="AC61" s="39">
        <f t="shared" si="33"/>
        <v>6.798623063683304</v>
      </c>
      <c r="AD61" s="39">
        <f t="shared" si="6"/>
        <v>2.9604130808950084</v>
      </c>
      <c r="AE61" s="39">
        <f t="shared" si="7"/>
        <v>2.6</v>
      </c>
      <c r="AF61" s="39">
        <f t="shared" si="8"/>
        <v>0.48192771084337344</v>
      </c>
      <c r="AG61" s="39">
        <f t="shared" si="9"/>
        <v>6.798623063683304</v>
      </c>
    </row>
    <row r="62" spans="1:33" ht="15">
      <c r="A62" t="str">
        <f>'Monthly Data'!D62</f>
        <v>Isle Of Wight UA</v>
      </c>
      <c r="B62" s="38">
        <f>IF(VLOOKUP(A62,'Monthly Rates Actual'!$A$3:$U$155,18,FALSE)&lt;5.5,VLOOKUP('Monthly Rate Target'!A62,'Monthly Rates Actual'!$A$3:$U$155,18,FALSE),IF(VLOOKUP('Monthly Rate Target'!A62,'Monthly Rates Actual'!$A$3:$U$155,18,FALSE)&gt;11.2,VLOOKUP('Monthly Rate Target'!A62,'Monthly Rates Actual'!$A$3:$U$155,18,FALSE)/2,5.5))</f>
        <v>4.144851657940664</v>
      </c>
      <c r="C62" s="38">
        <f>IF(VLOOKUP(A62,'Monthly Rates Actual'!$A$3:$U$155,19,FALSE)&lt;2.6,VLOOKUP(A62,'Monthly Rates Actual'!$A$3:$U$155,19,FALSE),IF(VLOOKUP(A62,'Monthly Rates Actual'!$A$3:$U$155,19,FALSE)&gt;7.7,VLOOKUP(A62,'Monthly Rates Actual'!$A$3:$U$155,19,FALSE)*0.33,2.6))</f>
        <v>4.535340314136127</v>
      </c>
      <c r="D62" s="38">
        <f>VLOOKUP(A62,'Monthly Rates Actual'!$A$3:$U$155,20,FALSE)</f>
        <v>0</v>
      </c>
      <c r="E62" s="38">
        <f>IF(VLOOKUP(A62,'Monthly Rates Actual'!$A$3:$U$155,21,FALSE)&gt;9.4,9.4,VLOOKUP(A62,'Monthly Rates Actual'!$A$3:$U$155,21,FALSE))</f>
        <v>9.4</v>
      </c>
      <c r="F62" s="39">
        <f t="shared" si="10"/>
        <v>4.144851657940664</v>
      </c>
      <c r="G62" s="39">
        <f t="shared" si="11"/>
        <v>4.535340314136127</v>
      </c>
      <c r="H62" s="39">
        <f t="shared" si="12"/>
        <v>0</v>
      </c>
      <c r="I62" s="39">
        <f t="shared" si="13"/>
        <v>9.4</v>
      </c>
      <c r="J62" s="39">
        <f t="shared" si="14"/>
        <v>4.144851657940664</v>
      </c>
      <c r="K62" s="39">
        <f t="shared" si="15"/>
        <v>4.535340314136127</v>
      </c>
      <c r="L62" s="39">
        <f t="shared" si="16"/>
        <v>0</v>
      </c>
      <c r="M62" s="39">
        <f t="shared" si="17"/>
        <v>9.4</v>
      </c>
      <c r="N62" s="39">
        <f t="shared" si="18"/>
        <v>4.144851657940664</v>
      </c>
      <c r="O62" s="39">
        <f t="shared" si="19"/>
        <v>4.535340314136127</v>
      </c>
      <c r="P62" s="39">
        <f t="shared" si="20"/>
        <v>0</v>
      </c>
      <c r="Q62" s="39">
        <f t="shared" si="21"/>
        <v>9.4</v>
      </c>
      <c r="R62" s="39">
        <f t="shared" si="22"/>
        <v>4.144851657940664</v>
      </c>
      <c r="S62" s="39">
        <f t="shared" si="23"/>
        <v>4.535340314136127</v>
      </c>
      <c r="T62" s="39">
        <f t="shared" si="24"/>
        <v>0</v>
      </c>
      <c r="U62" s="39">
        <f t="shared" si="25"/>
        <v>9.4</v>
      </c>
      <c r="V62" s="39">
        <f t="shared" si="26"/>
        <v>4.144851657940664</v>
      </c>
      <c r="W62" s="39">
        <f t="shared" si="27"/>
        <v>4.535340314136127</v>
      </c>
      <c r="X62" s="39">
        <f t="shared" si="28"/>
        <v>0</v>
      </c>
      <c r="Y62" s="39">
        <f t="shared" si="29"/>
        <v>9.4</v>
      </c>
      <c r="Z62" s="39">
        <f t="shared" si="30"/>
        <v>4.144851657940664</v>
      </c>
      <c r="AA62" s="39">
        <f t="shared" si="31"/>
        <v>4.535340314136127</v>
      </c>
      <c r="AB62" s="39">
        <f t="shared" si="32"/>
        <v>0</v>
      </c>
      <c r="AC62" s="39">
        <f t="shared" si="33"/>
        <v>9.4</v>
      </c>
      <c r="AD62" s="39">
        <f t="shared" si="6"/>
        <v>4.144851657940664</v>
      </c>
      <c r="AE62" s="39">
        <f t="shared" si="7"/>
        <v>4.535340314136127</v>
      </c>
      <c r="AF62" s="39">
        <f t="shared" si="8"/>
        <v>0</v>
      </c>
      <c r="AG62" s="39">
        <f t="shared" si="9"/>
        <v>9.4</v>
      </c>
    </row>
    <row r="63" spans="1:33" ht="15">
      <c r="A63" t="str">
        <f>'Monthly Data'!D63</f>
        <v>Islington</v>
      </c>
      <c r="B63" s="38">
        <f>IF(VLOOKUP(A63,'Monthly Rates Actual'!$A$3:$U$155,18,FALSE)&lt;5.5,VLOOKUP('Monthly Rate Target'!A63,'Monthly Rates Actual'!$A$3:$U$155,18,FALSE),IF(VLOOKUP('Monthly Rate Target'!A63,'Monthly Rates Actual'!$A$3:$U$155,18,FALSE)&gt;11.2,VLOOKUP('Monthly Rate Target'!A63,'Monthly Rates Actual'!$A$3:$U$155,18,FALSE)/2,5.5))</f>
        <v>5.5</v>
      </c>
      <c r="C63" s="38">
        <f>IF(VLOOKUP(A63,'Monthly Rates Actual'!$A$3:$U$155,19,FALSE)&lt;2.6,VLOOKUP(A63,'Monthly Rates Actual'!$A$3:$U$155,19,FALSE),IF(VLOOKUP(A63,'Monthly Rates Actual'!$A$3:$U$155,19,FALSE)&gt;7.7,VLOOKUP(A63,'Monthly Rates Actual'!$A$3:$U$155,19,FALSE)*0.33,2.6))</f>
        <v>2.5483630952380953</v>
      </c>
      <c r="D63" s="38">
        <f>VLOOKUP(A63,'Monthly Rates Actual'!$A$3:$U$155,20,FALSE)</f>
        <v>0.3348214285714286</v>
      </c>
      <c r="E63" s="38">
        <f>IF(VLOOKUP(A63,'Monthly Rates Actual'!$A$3:$U$155,21,FALSE)&gt;9.4,9.4,VLOOKUP(A63,'Monthly Rates Actual'!$A$3:$U$155,21,FALSE))</f>
        <v>9.300595238095239</v>
      </c>
      <c r="F63" s="39">
        <f t="shared" si="10"/>
        <v>5.5</v>
      </c>
      <c r="G63" s="39">
        <f t="shared" si="11"/>
        <v>2.5483630952380953</v>
      </c>
      <c r="H63" s="39">
        <f t="shared" si="12"/>
        <v>0.3348214285714286</v>
      </c>
      <c r="I63" s="39">
        <f t="shared" si="13"/>
        <v>9.300595238095239</v>
      </c>
      <c r="J63" s="39">
        <f t="shared" si="14"/>
        <v>5.5</v>
      </c>
      <c r="K63" s="39">
        <f t="shared" si="15"/>
        <v>2.5483630952380953</v>
      </c>
      <c r="L63" s="39">
        <f t="shared" si="16"/>
        <v>0.3348214285714286</v>
      </c>
      <c r="M63" s="39">
        <f t="shared" si="17"/>
        <v>9.300595238095239</v>
      </c>
      <c r="N63" s="39">
        <f t="shared" si="18"/>
        <v>5.5</v>
      </c>
      <c r="O63" s="39">
        <f t="shared" si="19"/>
        <v>2.5483630952380953</v>
      </c>
      <c r="P63" s="39">
        <f t="shared" si="20"/>
        <v>0.3348214285714286</v>
      </c>
      <c r="Q63" s="39">
        <f t="shared" si="21"/>
        <v>9.300595238095239</v>
      </c>
      <c r="R63" s="39">
        <f t="shared" si="22"/>
        <v>5.5</v>
      </c>
      <c r="S63" s="39">
        <f t="shared" si="23"/>
        <v>2.5483630952380953</v>
      </c>
      <c r="T63" s="39">
        <f t="shared" si="24"/>
        <v>0.3348214285714286</v>
      </c>
      <c r="U63" s="39">
        <f t="shared" si="25"/>
        <v>9.300595238095239</v>
      </c>
      <c r="V63" s="39">
        <f t="shared" si="26"/>
        <v>5.5</v>
      </c>
      <c r="W63" s="39">
        <f t="shared" si="27"/>
        <v>2.5483630952380953</v>
      </c>
      <c r="X63" s="39">
        <f t="shared" si="28"/>
        <v>0.3348214285714286</v>
      </c>
      <c r="Y63" s="39">
        <f t="shared" si="29"/>
        <v>9.300595238095239</v>
      </c>
      <c r="Z63" s="39">
        <f t="shared" si="30"/>
        <v>5.5</v>
      </c>
      <c r="AA63" s="39">
        <f t="shared" si="31"/>
        <v>2.5483630952380953</v>
      </c>
      <c r="AB63" s="39">
        <f t="shared" si="32"/>
        <v>0.3348214285714286</v>
      </c>
      <c r="AC63" s="39">
        <f t="shared" si="33"/>
        <v>9.300595238095239</v>
      </c>
      <c r="AD63" s="39">
        <f t="shared" si="6"/>
        <v>5.5</v>
      </c>
      <c r="AE63" s="39">
        <f t="shared" si="7"/>
        <v>2.5483630952380953</v>
      </c>
      <c r="AF63" s="39">
        <f t="shared" si="8"/>
        <v>0.3348214285714286</v>
      </c>
      <c r="AG63" s="39">
        <f t="shared" si="9"/>
        <v>9.300595238095239</v>
      </c>
    </row>
    <row r="64" spans="1:33" ht="15">
      <c r="A64" t="str">
        <f>'Monthly Data'!D64</f>
        <v>Kensington &amp; Chelsea</v>
      </c>
      <c r="B64" s="38">
        <f>IF(VLOOKUP(A64,'Monthly Rates Actual'!$A$3:$U$155,18,FALSE)&lt;5.5,VLOOKUP('Monthly Rate Target'!A64,'Monthly Rates Actual'!$A$3:$U$155,18,FALSE),IF(VLOOKUP('Monthly Rate Target'!A64,'Monthly Rates Actual'!$A$3:$U$155,18,FALSE)&gt;11.2,VLOOKUP('Monthly Rate Target'!A64,'Monthly Rates Actual'!$A$3:$U$155,18,FALSE)/2,5.5))</f>
        <v>3.3151326053042123</v>
      </c>
      <c r="C64" s="38">
        <f>IF(VLOOKUP(A64,'Monthly Rates Actual'!$A$3:$U$155,19,FALSE)&lt;2.6,VLOOKUP(A64,'Monthly Rates Actual'!$A$3:$U$155,19,FALSE),IF(VLOOKUP(A64,'Monthly Rates Actual'!$A$3:$U$155,19,FALSE)&gt;7.7,VLOOKUP(A64,'Monthly Rates Actual'!$A$3:$U$155,19,FALSE)*0.33,2.6))</f>
        <v>2.6</v>
      </c>
      <c r="D64" s="38">
        <f>VLOOKUP(A64,'Monthly Rates Actual'!$A$3:$U$155,20,FALSE)</f>
        <v>1.4486293737463785</v>
      </c>
      <c r="E64" s="38">
        <f>IF(VLOOKUP(A64,'Monthly Rates Actual'!$A$3:$U$155,21,FALSE)&gt;9.4,9.4,VLOOKUP(A64,'Monthly Rates Actual'!$A$3:$U$155,21,FALSE))</f>
        <v>7.633162469355917</v>
      </c>
      <c r="F64" s="39">
        <f t="shared" si="10"/>
        <v>3.3151326053042123</v>
      </c>
      <c r="G64" s="39">
        <f t="shared" si="11"/>
        <v>2.6</v>
      </c>
      <c r="H64" s="39">
        <f t="shared" si="12"/>
        <v>1.4486293737463785</v>
      </c>
      <c r="I64" s="39">
        <f t="shared" si="13"/>
        <v>7.633162469355917</v>
      </c>
      <c r="J64" s="39">
        <f t="shared" si="14"/>
        <v>3.3151326053042123</v>
      </c>
      <c r="K64" s="39">
        <f t="shared" si="15"/>
        <v>2.6</v>
      </c>
      <c r="L64" s="39">
        <f t="shared" si="16"/>
        <v>1.4486293737463785</v>
      </c>
      <c r="M64" s="39">
        <f t="shared" si="17"/>
        <v>7.633162469355917</v>
      </c>
      <c r="N64" s="39">
        <f t="shared" si="18"/>
        <v>3.3151326053042123</v>
      </c>
      <c r="O64" s="39">
        <f t="shared" si="19"/>
        <v>2.6</v>
      </c>
      <c r="P64" s="39">
        <f t="shared" si="20"/>
        <v>1.4486293737463785</v>
      </c>
      <c r="Q64" s="39">
        <f t="shared" si="21"/>
        <v>7.633162469355917</v>
      </c>
      <c r="R64" s="39">
        <f t="shared" si="22"/>
        <v>3.3151326053042123</v>
      </c>
      <c r="S64" s="39">
        <f t="shared" si="23"/>
        <v>2.6</v>
      </c>
      <c r="T64" s="39">
        <f t="shared" si="24"/>
        <v>1.4486293737463785</v>
      </c>
      <c r="U64" s="39">
        <f t="shared" si="25"/>
        <v>7.633162469355917</v>
      </c>
      <c r="V64" s="39">
        <f t="shared" si="26"/>
        <v>3.3151326053042123</v>
      </c>
      <c r="W64" s="39">
        <f t="shared" si="27"/>
        <v>2.6</v>
      </c>
      <c r="X64" s="39">
        <f t="shared" si="28"/>
        <v>1.4486293737463785</v>
      </c>
      <c r="Y64" s="39">
        <f t="shared" si="29"/>
        <v>7.633162469355917</v>
      </c>
      <c r="Z64" s="39">
        <f t="shared" si="30"/>
        <v>3.3151326053042123</v>
      </c>
      <c r="AA64" s="39">
        <f t="shared" si="31"/>
        <v>2.6</v>
      </c>
      <c r="AB64" s="39">
        <f t="shared" si="32"/>
        <v>1.4486293737463785</v>
      </c>
      <c r="AC64" s="39">
        <f t="shared" si="33"/>
        <v>7.633162469355917</v>
      </c>
      <c r="AD64" s="39">
        <f t="shared" si="6"/>
        <v>3.3151326053042123</v>
      </c>
      <c r="AE64" s="39">
        <f t="shared" si="7"/>
        <v>2.6</v>
      </c>
      <c r="AF64" s="39">
        <f t="shared" si="8"/>
        <v>1.4486293737463785</v>
      </c>
      <c r="AG64" s="39">
        <f t="shared" si="9"/>
        <v>7.633162469355917</v>
      </c>
    </row>
    <row r="65" spans="1:33" ht="15">
      <c r="A65" t="str">
        <f>'Monthly Data'!D65</f>
        <v>Kent</v>
      </c>
      <c r="B65" s="38">
        <f>IF(VLOOKUP(A65,'Monthly Rates Actual'!$A$3:$U$155,18,FALSE)&lt;5.5,VLOOKUP('Monthly Rate Target'!A65,'Monthly Rates Actual'!$A$3:$U$155,18,FALSE),IF(VLOOKUP('Monthly Rate Target'!A65,'Monthly Rates Actual'!$A$3:$U$155,18,FALSE)&gt;11.2,VLOOKUP('Monthly Rate Target'!A65,'Monthly Rates Actual'!$A$3:$U$155,18,FALSE)/2,5.5))</f>
        <v>5.5</v>
      </c>
      <c r="C65" s="38">
        <f>IF(VLOOKUP(A65,'Monthly Rates Actual'!$A$3:$U$155,19,FALSE)&lt;2.6,VLOOKUP(A65,'Monthly Rates Actual'!$A$3:$U$155,19,FALSE),IF(VLOOKUP(A65,'Monthly Rates Actual'!$A$3:$U$155,19,FALSE)&gt;7.7,VLOOKUP(A65,'Monthly Rates Actual'!$A$3:$U$155,19,FALSE)*0.33,2.6))</f>
        <v>2.6</v>
      </c>
      <c r="D65" s="38">
        <f>VLOOKUP(A65,'Monthly Rates Actual'!$A$3:$U$155,20,FALSE)</f>
        <v>0.5199962182093222</v>
      </c>
      <c r="E65" s="38">
        <f>IF(VLOOKUP(A65,'Monthly Rates Actual'!$A$3:$U$155,21,FALSE)&gt;9.4,9.4,VLOOKUP(A65,'Monthly Rates Actual'!$A$3:$U$155,21,FALSE))</f>
        <v>9.4</v>
      </c>
      <c r="F65" s="39">
        <f t="shared" si="10"/>
        <v>5.5</v>
      </c>
      <c r="G65" s="39">
        <f t="shared" si="11"/>
        <v>2.6</v>
      </c>
      <c r="H65" s="39">
        <f t="shared" si="12"/>
        <v>0.5199962182093222</v>
      </c>
      <c r="I65" s="39">
        <f t="shared" si="13"/>
        <v>9.4</v>
      </c>
      <c r="J65" s="39">
        <f t="shared" si="14"/>
        <v>5.5</v>
      </c>
      <c r="K65" s="39">
        <f t="shared" si="15"/>
        <v>2.6</v>
      </c>
      <c r="L65" s="39">
        <f t="shared" si="16"/>
        <v>0.5199962182093222</v>
      </c>
      <c r="M65" s="39">
        <f t="shared" si="17"/>
        <v>9.4</v>
      </c>
      <c r="N65" s="39">
        <f t="shared" si="18"/>
        <v>5.5</v>
      </c>
      <c r="O65" s="39">
        <f t="shared" si="19"/>
        <v>2.6</v>
      </c>
      <c r="P65" s="39">
        <f t="shared" si="20"/>
        <v>0.5199962182093222</v>
      </c>
      <c r="Q65" s="39">
        <f t="shared" si="21"/>
        <v>9.4</v>
      </c>
      <c r="R65" s="39">
        <f t="shared" si="22"/>
        <v>5.5</v>
      </c>
      <c r="S65" s="39">
        <f t="shared" si="23"/>
        <v>2.6</v>
      </c>
      <c r="T65" s="39">
        <f t="shared" si="24"/>
        <v>0.5199962182093222</v>
      </c>
      <c r="U65" s="39">
        <f t="shared" si="25"/>
        <v>9.4</v>
      </c>
      <c r="V65" s="39">
        <f t="shared" si="26"/>
        <v>5.5</v>
      </c>
      <c r="W65" s="39">
        <f t="shared" si="27"/>
        <v>2.6</v>
      </c>
      <c r="X65" s="39">
        <f t="shared" si="28"/>
        <v>0.5199962182093222</v>
      </c>
      <c r="Y65" s="39">
        <f t="shared" si="29"/>
        <v>9.4</v>
      </c>
      <c r="Z65" s="39">
        <f t="shared" si="30"/>
        <v>5.5</v>
      </c>
      <c r="AA65" s="39">
        <f t="shared" si="31"/>
        <v>2.6</v>
      </c>
      <c r="AB65" s="39">
        <f t="shared" si="32"/>
        <v>0.5199962182093222</v>
      </c>
      <c r="AC65" s="39">
        <f t="shared" si="33"/>
        <v>9.4</v>
      </c>
      <c r="AD65" s="39">
        <f t="shared" si="6"/>
        <v>5.5</v>
      </c>
      <c r="AE65" s="39">
        <f t="shared" si="7"/>
        <v>2.6</v>
      </c>
      <c r="AF65" s="39">
        <f t="shared" si="8"/>
        <v>0.5199962182093222</v>
      </c>
      <c r="AG65" s="39">
        <f t="shared" si="9"/>
        <v>9.4</v>
      </c>
    </row>
    <row r="66" spans="1:33" ht="15">
      <c r="A66" t="str">
        <f>'Monthly Data'!D66</f>
        <v>Kingston Upon Hull UA</v>
      </c>
      <c r="B66" s="38">
        <f>IF(VLOOKUP(A66,'Monthly Rates Actual'!$A$3:$U$155,18,FALSE)&lt;5.5,VLOOKUP('Monthly Rate Target'!A66,'Monthly Rates Actual'!$A$3:$U$155,18,FALSE),IF(VLOOKUP('Monthly Rate Target'!A66,'Monthly Rates Actual'!$A$3:$U$155,18,FALSE)&gt;11.2,VLOOKUP('Monthly Rate Target'!A66,'Monthly Rates Actual'!$A$3:$U$155,18,FALSE)/2,5.5))</f>
        <v>3.410521897299567</v>
      </c>
      <c r="C66" s="38">
        <f>IF(VLOOKUP(A66,'Monthly Rates Actual'!$A$3:$U$155,19,FALSE)&lt;2.6,VLOOKUP(A66,'Monthly Rates Actual'!$A$3:$U$155,19,FALSE),IF(VLOOKUP(A66,'Monthly Rates Actual'!$A$3:$U$155,19,FALSE)&gt;7.7,VLOOKUP(A66,'Monthly Rates Actual'!$A$3:$U$155,19,FALSE)*0.33,2.6))</f>
        <v>2.6</v>
      </c>
      <c r="D66" s="38">
        <f>VLOOKUP(A66,'Monthly Rates Actual'!$A$3:$U$155,20,FALSE)</f>
        <v>0.01748985588358752</v>
      </c>
      <c r="E66" s="38">
        <f>IF(VLOOKUP(A66,'Monthly Rates Actual'!$A$3:$U$155,21,FALSE)&gt;9.4,9.4,VLOOKUP(A66,'Monthly Rates Actual'!$A$3:$U$155,21,FALSE))</f>
        <v>7.8354554358472095</v>
      </c>
      <c r="F66" s="39">
        <f t="shared" si="10"/>
        <v>3.410521897299567</v>
      </c>
      <c r="G66" s="39">
        <f t="shared" si="11"/>
        <v>2.6</v>
      </c>
      <c r="H66" s="39">
        <f t="shared" si="12"/>
        <v>0.01748985588358752</v>
      </c>
      <c r="I66" s="39">
        <f t="shared" si="13"/>
        <v>7.8354554358472095</v>
      </c>
      <c r="J66" s="39">
        <f t="shared" si="14"/>
        <v>3.410521897299567</v>
      </c>
      <c r="K66" s="39">
        <f t="shared" si="15"/>
        <v>2.6</v>
      </c>
      <c r="L66" s="39">
        <f t="shared" si="16"/>
        <v>0.01748985588358752</v>
      </c>
      <c r="M66" s="39">
        <f t="shared" si="17"/>
        <v>7.8354554358472095</v>
      </c>
      <c r="N66" s="39">
        <f t="shared" si="18"/>
        <v>3.410521897299567</v>
      </c>
      <c r="O66" s="39">
        <f t="shared" si="19"/>
        <v>2.6</v>
      </c>
      <c r="P66" s="39">
        <f t="shared" si="20"/>
        <v>0.01748985588358752</v>
      </c>
      <c r="Q66" s="39">
        <f t="shared" si="21"/>
        <v>7.8354554358472095</v>
      </c>
      <c r="R66" s="39">
        <f t="shared" si="22"/>
        <v>3.410521897299567</v>
      </c>
      <c r="S66" s="39">
        <f t="shared" si="23"/>
        <v>2.6</v>
      </c>
      <c r="T66" s="39">
        <f t="shared" si="24"/>
        <v>0.01748985588358752</v>
      </c>
      <c r="U66" s="39">
        <f t="shared" si="25"/>
        <v>7.8354554358472095</v>
      </c>
      <c r="V66" s="39">
        <f t="shared" si="26"/>
        <v>3.410521897299567</v>
      </c>
      <c r="W66" s="39">
        <f t="shared" si="27"/>
        <v>2.6</v>
      </c>
      <c r="X66" s="39">
        <f t="shared" si="28"/>
        <v>0.01748985588358752</v>
      </c>
      <c r="Y66" s="39">
        <f t="shared" si="29"/>
        <v>7.8354554358472095</v>
      </c>
      <c r="Z66" s="39">
        <f t="shared" si="30"/>
        <v>3.410521897299567</v>
      </c>
      <c r="AA66" s="39">
        <f t="shared" si="31"/>
        <v>2.6</v>
      </c>
      <c r="AB66" s="39">
        <f t="shared" si="32"/>
        <v>0.01748985588358752</v>
      </c>
      <c r="AC66" s="39">
        <f t="shared" si="33"/>
        <v>7.8354554358472095</v>
      </c>
      <c r="AD66" s="39">
        <f t="shared" si="6"/>
        <v>3.410521897299567</v>
      </c>
      <c r="AE66" s="39">
        <f t="shared" si="7"/>
        <v>2.6</v>
      </c>
      <c r="AF66" s="39">
        <f t="shared" si="8"/>
        <v>0.01748985588358752</v>
      </c>
      <c r="AG66" s="39">
        <f t="shared" si="9"/>
        <v>7.8354554358472095</v>
      </c>
    </row>
    <row r="67" spans="1:33" ht="15">
      <c r="A67" t="str">
        <f>'Monthly Data'!D67</f>
        <v>Kingston Upon Thames</v>
      </c>
      <c r="B67" s="38">
        <f>IF(VLOOKUP(A67,'Monthly Rates Actual'!$A$3:$U$155,18,FALSE)&lt;5.5,VLOOKUP('Monthly Rate Target'!A67,'Monthly Rates Actual'!$A$3:$U$155,18,FALSE),IF(VLOOKUP('Monthly Rate Target'!A67,'Monthly Rates Actual'!$A$3:$U$155,18,FALSE)&gt;11.2,VLOOKUP('Monthly Rate Target'!A67,'Monthly Rates Actual'!$A$3:$U$155,18,FALSE)/2,5.5))</f>
        <v>5.5</v>
      </c>
      <c r="C67" s="38">
        <f>IF(VLOOKUP(A67,'Monthly Rates Actual'!$A$3:$U$155,19,FALSE)&lt;2.6,VLOOKUP(A67,'Monthly Rates Actual'!$A$3:$U$155,19,FALSE),IF(VLOOKUP(A67,'Monthly Rates Actual'!$A$3:$U$155,19,FALSE)&gt;7.7,VLOOKUP(A67,'Monthly Rates Actual'!$A$3:$U$155,19,FALSE)*0.33,2.6))</f>
        <v>0.8028592147518906</v>
      </c>
      <c r="D67" s="38">
        <f>VLOOKUP(A67,'Monthly Rates Actual'!$A$3:$U$155,20,FALSE)</f>
        <v>0</v>
      </c>
      <c r="E67" s="38">
        <f>IF(VLOOKUP(A67,'Monthly Rates Actual'!$A$3:$U$155,21,FALSE)&gt;9.4,9.4,VLOOKUP(A67,'Monthly Rates Actual'!$A$3:$U$155,21,FALSE))</f>
        <v>8.209882937946752</v>
      </c>
      <c r="F67" s="39">
        <f t="shared" si="10"/>
        <v>5.5</v>
      </c>
      <c r="G67" s="39">
        <f t="shared" si="11"/>
        <v>0.8028592147518906</v>
      </c>
      <c r="H67" s="39">
        <f t="shared" si="12"/>
        <v>0</v>
      </c>
      <c r="I67" s="39">
        <f t="shared" si="13"/>
        <v>8.209882937946752</v>
      </c>
      <c r="J67" s="39">
        <f t="shared" si="14"/>
        <v>5.5</v>
      </c>
      <c r="K67" s="39">
        <f t="shared" si="15"/>
        <v>0.8028592147518906</v>
      </c>
      <c r="L67" s="39">
        <f t="shared" si="16"/>
        <v>0</v>
      </c>
      <c r="M67" s="39">
        <f t="shared" si="17"/>
        <v>8.209882937946752</v>
      </c>
      <c r="N67" s="39">
        <f t="shared" si="18"/>
        <v>5.5</v>
      </c>
      <c r="O67" s="39">
        <f t="shared" si="19"/>
        <v>0.8028592147518906</v>
      </c>
      <c r="P67" s="39">
        <f t="shared" si="20"/>
        <v>0</v>
      </c>
      <c r="Q67" s="39">
        <f t="shared" si="21"/>
        <v>8.209882937946752</v>
      </c>
      <c r="R67" s="39">
        <f t="shared" si="22"/>
        <v>5.5</v>
      </c>
      <c r="S67" s="39">
        <f t="shared" si="23"/>
        <v>0.8028592147518906</v>
      </c>
      <c r="T67" s="39">
        <f t="shared" si="24"/>
        <v>0</v>
      </c>
      <c r="U67" s="39">
        <f t="shared" si="25"/>
        <v>8.209882937946752</v>
      </c>
      <c r="V67" s="39">
        <f t="shared" si="26"/>
        <v>5.5</v>
      </c>
      <c r="W67" s="39">
        <f t="shared" si="27"/>
        <v>0.8028592147518906</v>
      </c>
      <c r="X67" s="39">
        <f t="shared" si="28"/>
        <v>0</v>
      </c>
      <c r="Y67" s="39">
        <f t="shared" si="29"/>
        <v>8.209882937946752</v>
      </c>
      <c r="Z67" s="39">
        <f t="shared" si="30"/>
        <v>5.5</v>
      </c>
      <c r="AA67" s="39">
        <f t="shared" si="31"/>
        <v>0.8028592147518906</v>
      </c>
      <c r="AB67" s="39">
        <f t="shared" si="32"/>
        <v>0</v>
      </c>
      <c r="AC67" s="39">
        <f t="shared" si="33"/>
        <v>8.209882937946752</v>
      </c>
      <c r="AD67" s="39">
        <f t="shared" si="6"/>
        <v>5.5</v>
      </c>
      <c r="AE67" s="39">
        <f t="shared" si="7"/>
        <v>0.8028592147518906</v>
      </c>
      <c r="AF67" s="39">
        <f t="shared" si="8"/>
        <v>0</v>
      </c>
      <c r="AG67" s="39">
        <f t="shared" si="9"/>
        <v>8.209882937946752</v>
      </c>
    </row>
    <row r="68" spans="1:33" ht="15">
      <c r="A68" t="str">
        <f>'Monthly Data'!D68</f>
        <v>Kirklees</v>
      </c>
      <c r="B68" s="38">
        <f>IF(VLOOKUP(A68,'Monthly Rates Actual'!$A$3:$U$155,18,FALSE)&lt;5.5,VLOOKUP('Monthly Rate Target'!A68,'Monthly Rates Actual'!$A$3:$U$155,18,FALSE),IF(VLOOKUP('Monthly Rate Target'!A68,'Monthly Rates Actual'!$A$3:$U$155,18,FALSE)&gt;11.2,VLOOKUP('Monthly Rate Target'!A68,'Monthly Rates Actual'!$A$3:$U$155,18,FALSE)/2,5.5))</f>
        <v>5.5</v>
      </c>
      <c r="C68" s="38">
        <f>IF(VLOOKUP(A68,'Monthly Rates Actual'!$A$3:$U$155,19,FALSE)&lt;2.6,VLOOKUP(A68,'Monthly Rates Actual'!$A$3:$U$155,19,FALSE),IF(VLOOKUP(A68,'Monthly Rates Actual'!$A$3:$U$155,19,FALSE)&gt;7.7,VLOOKUP(A68,'Monthly Rates Actual'!$A$3:$U$155,19,FALSE)*0.33,2.6))</f>
        <v>1.2577685705830128</v>
      </c>
      <c r="D68" s="38">
        <f>VLOOKUP(A68,'Monthly Rates Actual'!$A$3:$U$155,20,FALSE)</f>
        <v>1.4585887625248384</v>
      </c>
      <c r="E68" s="38">
        <f>IF(VLOOKUP(A68,'Monthly Rates Actual'!$A$3:$U$155,21,FALSE)&gt;9.4,9.4,VLOOKUP(A68,'Monthly Rates Actual'!$A$3:$U$155,21,FALSE))</f>
        <v>8.371031158838202</v>
      </c>
      <c r="F68" s="39">
        <f aca="true" t="shared" si="34" ref="F68:F131">B68</f>
        <v>5.5</v>
      </c>
      <c r="G68" s="39">
        <f aca="true" t="shared" si="35" ref="G68:G131">C68</f>
        <v>1.2577685705830128</v>
      </c>
      <c r="H68" s="39">
        <f aca="true" t="shared" si="36" ref="H68:H131">D68</f>
        <v>1.4585887625248384</v>
      </c>
      <c r="I68" s="39">
        <f aca="true" t="shared" si="37" ref="I68:I131">E68</f>
        <v>8.371031158838202</v>
      </c>
      <c r="J68" s="39">
        <f aca="true" t="shared" si="38" ref="J68:J131">F68</f>
        <v>5.5</v>
      </c>
      <c r="K68" s="39">
        <f aca="true" t="shared" si="39" ref="K68:K131">G68</f>
        <v>1.2577685705830128</v>
      </c>
      <c r="L68" s="39">
        <f aca="true" t="shared" si="40" ref="L68:L131">H68</f>
        <v>1.4585887625248384</v>
      </c>
      <c r="M68" s="39">
        <f aca="true" t="shared" si="41" ref="M68:M131">I68</f>
        <v>8.371031158838202</v>
      </c>
      <c r="N68" s="39">
        <f aca="true" t="shared" si="42" ref="N68:N131">J68</f>
        <v>5.5</v>
      </c>
      <c r="O68" s="39">
        <f aca="true" t="shared" si="43" ref="O68:O131">K68</f>
        <v>1.2577685705830128</v>
      </c>
      <c r="P68" s="39">
        <f aca="true" t="shared" si="44" ref="P68:P131">L68</f>
        <v>1.4585887625248384</v>
      </c>
      <c r="Q68" s="39">
        <f aca="true" t="shared" si="45" ref="Q68:Q131">M68</f>
        <v>8.371031158838202</v>
      </c>
      <c r="R68" s="39">
        <f aca="true" t="shared" si="46" ref="R68:R131">N68</f>
        <v>5.5</v>
      </c>
      <c r="S68" s="39">
        <f aca="true" t="shared" si="47" ref="S68:S131">O68</f>
        <v>1.2577685705830128</v>
      </c>
      <c r="T68" s="39">
        <f aca="true" t="shared" si="48" ref="T68:T131">P68</f>
        <v>1.4585887625248384</v>
      </c>
      <c r="U68" s="39">
        <f aca="true" t="shared" si="49" ref="U68:U131">Q68</f>
        <v>8.371031158838202</v>
      </c>
      <c r="V68" s="39">
        <f aca="true" t="shared" si="50" ref="V68:V131">R68</f>
        <v>5.5</v>
      </c>
      <c r="W68" s="39">
        <f aca="true" t="shared" si="51" ref="W68:W131">S68</f>
        <v>1.2577685705830128</v>
      </c>
      <c r="X68" s="39">
        <f aca="true" t="shared" si="52" ref="X68:X131">T68</f>
        <v>1.4585887625248384</v>
      </c>
      <c r="Y68" s="39">
        <f aca="true" t="shared" si="53" ref="Y68:Y131">U68</f>
        <v>8.371031158838202</v>
      </c>
      <c r="Z68" s="39">
        <f t="shared" si="30"/>
        <v>5.5</v>
      </c>
      <c r="AA68" s="39">
        <f t="shared" si="31"/>
        <v>1.2577685705830128</v>
      </c>
      <c r="AB68" s="39">
        <f t="shared" si="32"/>
        <v>1.4585887625248384</v>
      </c>
      <c r="AC68" s="39">
        <f t="shared" si="33"/>
        <v>8.371031158838202</v>
      </c>
      <c r="AD68" s="39">
        <f aca="true" t="shared" si="54" ref="AD68:AD131">Z68</f>
        <v>5.5</v>
      </c>
      <c r="AE68" s="39">
        <f aca="true" t="shared" si="55" ref="AE68:AE131">AA68</f>
        <v>1.2577685705830128</v>
      </c>
      <c r="AF68" s="39">
        <f aca="true" t="shared" si="56" ref="AF68:AF131">AB68</f>
        <v>1.4585887625248384</v>
      </c>
      <c r="AG68" s="39">
        <f aca="true" t="shared" si="57" ref="AG68:AG131">AC68</f>
        <v>8.371031158838202</v>
      </c>
    </row>
    <row r="69" spans="1:33" ht="15">
      <c r="A69" t="str">
        <f>'Monthly Data'!D69</f>
        <v>Knowsley</v>
      </c>
      <c r="B69" s="38">
        <f>IF(VLOOKUP(A69,'Monthly Rates Actual'!$A$3:$U$155,18,FALSE)&lt;5.5,VLOOKUP('Monthly Rate Target'!A69,'Monthly Rates Actual'!$A$3:$U$155,18,FALSE),IF(VLOOKUP('Monthly Rate Target'!A69,'Monthly Rates Actual'!$A$3:$U$155,18,FALSE)&gt;11.2,VLOOKUP('Monthly Rate Target'!A69,'Monthly Rates Actual'!$A$3:$U$155,18,FALSE)/2,5.5))</f>
        <v>4.681299603174604</v>
      </c>
      <c r="C69" s="38">
        <f>IF(VLOOKUP(A69,'Monthly Rates Actual'!$A$3:$U$155,19,FALSE)&lt;2.6,VLOOKUP(A69,'Monthly Rates Actual'!$A$3:$U$155,19,FALSE),IF(VLOOKUP(A69,'Monthly Rates Actual'!$A$3:$U$155,19,FALSE)&gt;7.7,VLOOKUP(A69,'Monthly Rates Actual'!$A$3:$U$155,19,FALSE)*0.33,2.6))</f>
        <v>2.6</v>
      </c>
      <c r="D69" s="38">
        <f>VLOOKUP(A69,'Monthly Rates Actual'!$A$3:$U$155,20,FALSE)</f>
        <v>0.8680555555555556</v>
      </c>
      <c r="E69" s="38">
        <f>IF(VLOOKUP(A69,'Monthly Rates Actual'!$A$3:$U$155,21,FALSE)&gt;9.4,9.4,VLOOKUP(A69,'Monthly Rates Actual'!$A$3:$U$155,21,FALSE))</f>
        <v>9.4</v>
      </c>
      <c r="F69" s="39">
        <f t="shared" si="34"/>
        <v>4.681299603174604</v>
      </c>
      <c r="G69" s="39">
        <f t="shared" si="35"/>
        <v>2.6</v>
      </c>
      <c r="H69" s="39">
        <f t="shared" si="36"/>
        <v>0.8680555555555556</v>
      </c>
      <c r="I69" s="39">
        <f t="shared" si="37"/>
        <v>9.4</v>
      </c>
      <c r="J69" s="39">
        <f t="shared" si="38"/>
        <v>4.681299603174604</v>
      </c>
      <c r="K69" s="39">
        <f t="shared" si="39"/>
        <v>2.6</v>
      </c>
      <c r="L69" s="39">
        <f t="shared" si="40"/>
        <v>0.8680555555555556</v>
      </c>
      <c r="M69" s="39">
        <f t="shared" si="41"/>
        <v>9.4</v>
      </c>
      <c r="N69" s="39">
        <f t="shared" si="42"/>
        <v>4.681299603174604</v>
      </c>
      <c r="O69" s="39">
        <f t="shared" si="43"/>
        <v>2.6</v>
      </c>
      <c r="P69" s="39">
        <f t="shared" si="44"/>
        <v>0.8680555555555556</v>
      </c>
      <c r="Q69" s="39">
        <f t="shared" si="45"/>
        <v>9.4</v>
      </c>
      <c r="R69" s="39">
        <f t="shared" si="46"/>
        <v>4.681299603174604</v>
      </c>
      <c r="S69" s="39">
        <f t="shared" si="47"/>
        <v>2.6</v>
      </c>
      <c r="T69" s="39">
        <f t="shared" si="48"/>
        <v>0.8680555555555556</v>
      </c>
      <c r="U69" s="39">
        <f t="shared" si="49"/>
        <v>9.4</v>
      </c>
      <c r="V69" s="39">
        <f t="shared" si="50"/>
        <v>4.681299603174604</v>
      </c>
      <c r="W69" s="39">
        <f t="shared" si="51"/>
        <v>2.6</v>
      </c>
      <c r="X69" s="39">
        <f t="shared" si="52"/>
        <v>0.8680555555555556</v>
      </c>
      <c r="Y69" s="39">
        <f t="shared" si="53"/>
        <v>9.4</v>
      </c>
      <c r="Z69" s="39">
        <f t="shared" si="30"/>
        <v>4.681299603174604</v>
      </c>
      <c r="AA69" s="39">
        <f t="shared" si="31"/>
        <v>2.6</v>
      </c>
      <c r="AB69" s="39">
        <f t="shared" si="32"/>
        <v>0.8680555555555556</v>
      </c>
      <c r="AC69" s="39">
        <f t="shared" si="33"/>
        <v>9.4</v>
      </c>
      <c r="AD69" s="39">
        <f t="shared" si="54"/>
        <v>4.681299603174604</v>
      </c>
      <c r="AE69" s="39">
        <f t="shared" si="55"/>
        <v>2.6</v>
      </c>
      <c r="AF69" s="39">
        <f t="shared" si="56"/>
        <v>0.8680555555555556</v>
      </c>
      <c r="AG69" s="39">
        <f t="shared" si="57"/>
        <v>9.4</v>
      </c>
    </row>
    <row r="70" spans="1:33" ht="15">
      <c r="A70" t="str">
        <f>'Monthly Data'!D70</f>
        <v>Lambeth</v>
      </c>
      <c r="B70" s="38">
        <f>IF(VLOOKUP(A70,'Monthly Rates Actual'!$A$3:$U$155,18,FALSE)&lt;5.5,VLOOKUP('Monthly Rate Target'!A70,'Monthly Rates Actual'!$A$3:$U$155,18,FALSE),IF(VLOOKUP('Monthly Rate Target'!A70,'Monthly Rates Actual'!$A$3:$U$155,18,FALSE)&gt;11.2,VLOOKUP('Monthly Rate Target'!A70,'Monthly Rates Actual'!$A$3:$U$155,18,FALSE)/2,5.5))</f>
        <v>3.170705380754493</v>
      </c>
      <c r="C70" s="38">
        <f>IF(VLOOKUP(A70,'Monthly Rates Actual'!$A$3:$U$155,19,FALSE)&lt;2.6,VLOOKUP(A70,'Monthly Rates Actual'!$A$3:$U$155,19,FALSE),IF(VLOOKUP(A70,'Monthly Rates Actual'!$A$3:$U$155,19,FALSE)&gt;7.7,VLOOKUP(A70,'Monthly Rates Actual'!$A$3:$U$155,19,FALSE)*0.33,2.6))</f>
        <v>1.2008203356899996</v>
      </c>
      <c r="D70" s="38">
        <f>VLOOKUP(A70,'Monthly Rates Actual'!$A$3:$U$155,20,FALSE)</f>
        <v>0.37778617302606726</v>
      </c>
      <c r="E70" s="38">
        <f>IF(VLOOKUP(A70,'Monthly Rates Actual'!$A$3:$U$155,21,FALSE)&gt;9.4,9.4,VLOOKUP(A70,'Monthly Rates Actual'!$A$3:$U$155,21,FALSE))</f>
        <v>4.74931188947056</v>
      </c>
      <c r="F70" s="39">
        <f t="shared" si="34"/>
        <v>3.170705380754493</v>
      </c>
      <c r="G70" s="39">
        <f t="shared" si="35"/>
        <v>1.2008203356899996</v>
      </c>
      <c r="H70" s="39">
        <f t="shared" si="36"/>
        <v>0.37778617302606726</v>
      </c>
      <c r="I70" s="39">
        <f t="shared" si="37"/>
        <v>4.74931188947056</v>
      </c>
      <c r="J70" s="39">
        <f t="shared" si="38"/>
        <v>3.170705380754493</v>
      </c>
      <c r="K70" s="39">
        <f t="shared" si="39"/>
        <v>1.2008203356899996</v>
      </c>
      <c r="L70" s="39">
        <f t="shared" si="40"/>
        <v>0.37778617302606726</v>
      </c>
      <c r="M70" s="39">
        <f t="shared" si="41"/>
        <v>4.74931188947056</v>
      </c>
      <c r="N70" s="39">
        <f t="shared" si="42"/>
        <v>3.170705380754493</v>
      </c>
      <c r="O70" s="39">
        <f t="shared" si="43"/>
        <v>1.2008203356899996</v>
      </c>
      <c r="P70" s="39">
        <f t="shared" si="44"/>
        <v>0.37778617302606726</v>
      </c>
      <c r="Q70" s="39">
        <f t="shared" si="45"/>
        <v>4.74931188947056</v>
      </c>
      <c r="R70" s="39">
        <f t="shared" si="46"/>
        <v>3.170705380754493</v>
      </c>
      <c r="S70" s="39">
        <f t="shared" si="47"/>
        <v>1.2008203356899996</v>
      </c>
      <c r="T70" s="39">
        <f t="shared" si="48"/>
        <v>0.37778617302606726</v>
      </c>
      <c r="U70" s="39">
        <f t="shared" si="49"/>
        <v>4.74931188947056</v>
      </c>
      <c r="V70" s="39">
        <f t="shared" si="50"/>
        <v>3.170705380754493</v>
      </c>
      <c r="W70" s="39">
        <f t="shared" si="51"/>
        <v>1.2008203356899996</v>
      </c>
      <c r="X70" s="39">
        <f t="shared" si="52"/>
        <v>0.37778617302606726</v>
      </c>
      <c r="Y70" s="39">
        <f t="shared" si="53"/>
        <v>4.74931188947056</v>
      </c>
      <c r="Z70" s="39">
        <f t="shared" si="30"/>
        <v>3.170705380754493</v>
      </c>
      <c r="AA70" s="39">
        <f t="shared" si="31"/>
        <v>1.2008203356899996</v>
      </c>
      <c r="AB70" s="39">
        <f t="shared" si="32"/>
        <v>0.37778617302606726</v>
      </c>
      <c r="AC70" s="39">
        <f t="shared" si="33"/>
        <v>4.74931188947056</v>
      </c>
      <c r="AD70" s="39">
        <f t="shared" si="54"/>
        <v>3.170705380754493</v>
      </c>
      <c r="AE70" s="39">
        <f t="shared" si="55"/>
        <v>1.2008203356899996</v>
      </c>
      <c r="AF70" s="39">
        <f t="shared" si="56"/>
        <v>0.37778617302606726</v>
      </c>
      <c r="AG70" s="39">
        <f t="shared" si="57"/>
        <v>4.74931188947056</v>
      </c>
    </row>
    <row r="71" spans="1:33" ht="15">
      <c r="A71" t="str">
        <f>'Monthly Data'!D71</f>
        <v>Lancashire</v>
      </c>
      <c r="B71" s="38">
        <f>IF(VLOOKUP(A71,'Monthly Rates Actual'!$A$3:$U$155,18,FALSE)&lt;5.5,VLOOKUP('Monthly Rate Target'!A71,'Monthly Rates Actual'!$A$3:$U$155,18,FALSE),IF(VLOOKUP('Monthly Rate Target'!A71,'Monthly Rates Actual'!$A$3:$U$155,18,FALSE)&gt;11.2,VLOOKUP('Monthly Rate Target'!A71,'Monthly Rates Actual'!$A$3:$U$155,18,FALSE)/2,5.5))</f>
        <v>5.5</v>
      </c>
      <c r="C71" s="38">
        <f>IF(VLOOKUP(A71,'Monthly Rates Actual'!$A$3:$U$155,19,FALSE)&lt;2.6,VLOOKUP(A71,'Monthly Rates Actual'!$A$3:$U$155,19,FALSE),IF(VLOOKUP(A71,'Monthly Rates Actual'!$A$3:$U$155,19,FALSE)&gt;7.7,VLOOKUP(A71,'Monthly Rates Actual'!$A$3:$U$155,19,FALSE)*0.33,2.6))</f>
        <v>2.6</v>
      </c>
      <c r="D71" s="38">
        <f>VLOOKUP(A71,'Monthly Rates Actual'!$A$3:$U$155,20,FALSE)</f>
        <v>0.622749099639856</v>
      </c>
      <c r="E71" s="38">
        <f>IF(VLOOKUP(A71,'Monthly Rates Actual'!$A$3:$U$155,21,FALSE)&gt;9.4,9.4,VLOOKUP(A71,'Monthly Rates Actual'!$A$3:$U$155,21,FALSE))</f>
        <v>9.4</v>
      </c>
      <c r="F71" s="39">
        <f t="shared" si="34"/>
        <v>5.5</v>
      </c>
      <c r="G71" s="39">
        <f t="shared" si="35"/>
        <v>2.6</v>
      </c>
      <c r="H71" s="39">
        <f t="shared" si="36"/>
        <v>0.622749099639856</v>
      </c>
      <c r="I71" s="39">
        <f t="shared" si="37"/>
        <v>9.4</v>
      </c>
      <c r="J71" s="39">
        <f t="shared" si="38"/>
        <v>5.5</v>
      </c>
      <c r="K71" s="39">
        <f t="shared" si="39"/>
        <v>2.6</v>
      </c>
      <c r="L71" s="39">
        <f t="shared" si="40"/>
        <v>0.622749099639856</v>
      </c>
      <c r="M71" s="39">
        <f t="shared" si="41"/>
        <v>9.4</v>
      </c>
      <c r="N71" s="39">
        <f t="shared" si="42"/>
        <v>5.5</v>
      </c>
      <c r="O71" s="39">
        <f t="shared" si="43"/>
        <v>2.6</v>
      </c>
      <c r="P71" s="39">
        <f t="shared" si="44"/>
        <v>0.622749099639856</v>
      </c>
      <c r="Q71" s="39">
        <f t="shared" si="45"/>
        <v>9.4</v>
      </c>
      <c r="R71" s="39">
        <f t="shared" si="46"/>
        <v>5.5</v>
      </c>
      <c r="S71" s="39">
        <f t="shared" si="47"/>
        <v>2.6</v>
      </c>
      <c r="T71" s="39">
        <f t="shared" si="48"/>
        <v>0.622749099639856</v>
      </c>
      <c r="U71" s="39">
        <f t="shared" si="49"/>
        <v>9.4</v>
      </c>
      <c r="V71" s="39">
        <f t="shared" si="50"/>
        <v>5.5</v>
      </c>
      <c r="W71" s="39">
        <f t="shared" si="51"/>
        <v>2.6</v>
      </c>
      <c r="X71" s="39">
        <f t="shared" si="52"/>
        <v>0.622749099639856</v>
      </c>
      <c r="Y71" s="39">
        <f t="shared" si="53"/>
        <v>9.4</v>
      </c>
      <c r="Z71" s="39">
        <f t="shared" si="30"/>
        <v>5.5</v>
      </c>
      <c r="AA71" s="39">
        <f t="shared" si="31"/>
        <v>2.6</v>
      </c>
      <c r="AB71" s="39">
        <f t="shared" si="32"/>
        <v>0.622749099639856</v>
      </c>
      <c r="AC71" s="39">
        <f t="shared" si="33"/>
        <v>9.4</v>
      </c>
      <c r="AD71" s="39">
        <f t="shared" si="54"/>
        <v>5.5</v>
      </c>
      <c r="AE71" s="39">
        <f t="shared" si="55"/>
        <v>2.6</v>
      </c>
      <c r="AF71" s="39">
        <f t="shared" si="56"/>
        <v>0.622749099639856</v>
      </c>
      <c r="AG71" s="39">
        <f t="shared" si="57"/>
        <v>9.4</v>
      </c>
    </row>
    <row r="72" spans="1:33" ht="15">
      <c r="A72" t="str">
        <f>'Monthly Data'!D72</f>
        <v>Leeds</v>
      </c>
      <c r="B72" s="38">
        <f>IF(VLOOKUP(A72,'Monthly Rates Actual'!$A$3:$U$155,18,FALSE)&lt;5.5,VLOOKUP('Monthly Rate Target'!A72,'Monthly Rates Actual'!$A$3:$U$155,18,FALSE),IF(VLOOKUP('Monthly Rate Target'!A72,'Monthly Rates Actual'!$A$3:$U$155,18,FALSE)&gt;11.2,VLOOKUP('Monthly Rate Target'!A72,'Monthly Rates Actual'!$A$3:$U$155,18,FALSE)/2,5.5))</f>
        <v>5.5</v>
      </c>
      <c r="C72" s="38">
        <f>IF(VLOOKUP(A72,'Monthly Rates Actual'!$A$3:$U$155,19,FALSE)&lt;2.6,VLOOKUP(A72,'Monthly Rates Actual'!$A$3:$U$155,19,FALSE),IF(VLOOKUP(A72,'Monthly Rates Actual'!$A$3:$U$155,19,FALSE)&gt;7.7,VLOOKUP(A72,'Monthly Rates Actual'!$A$3:$U$155,19,FALSE)*0.33,2.6))</f>
        <v>2.6</v>
      </c>
      <c r="D72" s="38">
        <f>VLOOKUP(A72,'Monthly Rates Actual'!$A$3:$U$155,20,FALSE)</f>
        <v>0.3242016534284325</v>
      </c>
      <c r="E72" s="38">
        <f>IF(VLOOKUP(A72,'Monthly Rates Actual'!$A$3:$U$155,21,FALSE)&gt;9.4,9.4,VLOOKUP(A72,'Monthly Rates Actual'!$A$3:$U$155,21,FALSE))</f>
        <v>9.4</v>
      </c>
      <c r="F72" s="39">
        <f t="shared" si="34"/>
        <v>5.5</v>
      </c>
      <c r="G72" s="39">
        <f t="shared" si="35"/>
        <v>2.6</v>
      </c>
      <c r="H72" s="39">
        <f t="shared" si="36"/>
        <v>0.3242016534284325</v>
      </c>
      <c r="I72" s="39">
        <f t="shared" si="37"/>
        <v>9.4</v>
      </c>
      <c r="J72" s="39">
        <f t="shared" si="38"/>
        <v>5.5</v>
      </c>
      <c r="K72" s="39">
        <f t="shared" si="39"/>
        <v>2.6</v>
      </c>
      <c r="L72" s="39">
        <f t="shared" si="40"/>
        <v>0.3242016534284325</v>
      </c>
      <c r="M72" s="39">
        <f t="shared" si="41"/>
        <v>9.4</v>
      </c>
      <c r="N72" s="39">
        <f t="shared" si="42"/>
        <v>5.5</v>
      </c>
      <c r="O72" s="39">
        <f t="shared" si="43"/>
        <v>2.6</v>
      </c>
      <c r="P72" s="39">
        <f t="shared" si="44"/>
        <v>0.3242016534284325</v>
      </c>
      <c r="Q72" s="39">
        <f t="shared" si="45"/>
        <v>9.4</v>
      </c>
      <c r="R72" s="39">
        <f t="shared" si="46"/>
        <v>5.5</v>
      </c>
      <c r="S72" s="39">
        <f t="shared" si="47"/>
        <v>2.6</v>
      </c>
      <c r="T72" s="39">
        <f t="shared" si="48"/>
        <v>0.3242016534284325</v>
      </c>
      <c r="U72" s="39">
        <f t="shared" si="49"/>
        <v>9.4</v>
      </c>
      <c r="V72" s="39">
        <f t="shared" si="50"/>
        <v>5.5</v>
      </c>
      <c r="W72" s="39">
        <f t="shared" si="51"/>
        <v>2.6</v>
      </c>
      <c r="X72" s="39">
        <f t="shared" si="52"/>
        <v>0.3242016534284325</v>
      </c>
      <c r="Y72" s="39">
        <f t="shared" si="53"/>
        <v>9.4</v>
      </c>
      <c r="Z72" s="39">
        <f t="shared" si="30"/>
        <v>5.5</v>
      </c>
      <c r="AA72" s="39">
        <f t="shared" si="31"/>
        <v>2.6</v>
      </c>
      <c r="AB72" s="39">
        <f t="shared" si="32"/>
        <v>0.3242016534284325</v>
      </c>
      <c r="AC72" s="39">
        <f t="shared" si="33"/>
        <v>9.4</v>
      </c>
      <c r="AD72" s="39">
        <f t="shared" si="54"/>
        <v>5.5</v>
      </c>
      <c r="AE72" s="39">
        <f t="shared" si="55"/>
        <v>2.6</v>
      </c>
      <c r="AF72" s="39">
        <f t="shared" si="56"/>
        <v>0.3242016534284325</v>
      </c>
      <c r="AG72" s="39">
        <f t="shared" si="57"/>
        <v>9.4</v>
      </c>
    </row>
    <row r="73" spans="1:33" ht="15">
      <c r="A73" t="str">
        <f>'Monthly Data'!D73</f>
        <v>Leicester UA</v>
      </c>
      <c r="B73" s="38">
        <f>IF(VLOOKUP(A73,'Monthly Rates Actual'!$A$3:$U$155,18,FALSE)&lt;5.5,VLOOKUP('Monthly Rate Target'!A73,'Monthly Rates Actual'!$A$3:$U$155,18,FALSE),IF(VLOOKUP('Monthly Rate Target'!A73,'Monthly Rates Actual'!$A$3:$U$155,18,FALSE)&gt;11.2,VLOOKUP('Monthly Rate Target'!A73,'Monthly Rates Actual'!$A$3:$U$155,18,FALSE)/2,5.5))</f>
        <v>5.5</v>
      </c>
      <c r="C73" s="38">
        <f>IF(VLOOKUP(A73,'Monthly Rates Actual'!$A$3:$U$155,19,FALSE)&lt;2.6,VLOOKUP(A73,'Monthly Rates Actual'!$A$3:$U$155,19,FALSE),IF(VLOOKUP(A73,'Monthly Rates Actual'!$A$3:$U$155,19,FALSE)&gt;7.7,VLOOKUP(A73,'Monthly Rates Actual'!$A$3:$U$155,19,FALSE)*0.33,2.6))</f>
        <v>0.8891523414344992</v>
      </c>
      <c r="D73" s="38">
        <f>VLOOKUP(A73,'Monthly Rates Actual'!$A$3:$U$155,20,FALSE)</f>
        <v>2.9773131432882476</v>
      </c>
      <c r="E73" s="38">
        <f>IF(VLOOKUP(A73,'Monthly Rates Actual'!$A$3:$U$155,21,FALSE)&gt;9.4,9.4,VLOOKUP(A73,'Monthly Rates Actual'!$A$3:$U$155,21,FALSE))</f>
        <v>9.4</v>
      </c>
      <c r="F73" s="39">
        <f t="shared" si="34"/>
        <v>5.5</v>
      </c>
      <c r="G73" s="39">
        <f t="shared" si="35"/>
        <v>0.8891523414344992</v>
      </c>
      <c r="H73" s="39">
        <f t="shared" si="36"/>
        <v>2.9773131432882476</v>
      </c>
      <c r="I73" s="39">
        <f t="shared" si="37"/>
        <v>9.4</v>
      </c>
      <c r="J73" s="39">
        <f t="shared" si="38"/>
        <v>5.5</v>
      </c>
      <c r="K73" s="39">
        <f t="shared" si="39"/>
        <v>0.8891523414344992</v>
      </c>
      <c r="L73" s="39">
        <f t="shared" si="40"/>
        <v>2.9773131432882476</v>
      </c>
      <c r="M73" s="39">
        <f t="shared" si="41"/>
        <v>9.4</v>
      </c>
      <c r="N73" s="39">
        <f t="shared" si="42"/>
        <v>5.5</v>
      </c>
      <c r="O73" s="39">
        <f t="shared" si="43"/>
        <v>0.8891523414344992</v>
      </c>
      <c r="P73" s="39">
        <f t="shared" si="44"/>
        <v>2.9773131432882476</v>
      </c>
      <c r="Q73" s="39">
        <f t="shared" si="45"/>
        <v>9.4</v>
      </c>
      <c r="R73" s="39">
        <f t="shared" si="46"/>
        <v>5.5</v>
      </c>
      <c r="S73" s="39">
        <f t="shared" si="47"/>
        <v>0.8891523414344992</v>
      </c>
      <c r="T73" s="39">
        <f t="shared" si="48"/>
        <v>2.9773131432882476</v>
      </c>
      <c r="U73" s="39">
        <f t="shared" si="49"/>
        <v>9.4</v>
      </c>
      <c r="V73" s="39">
        <f t="shared" si="50"/>
        <v>5.5</v>
      </c>
      <c r="W73" s="39">
        <f t="shared" si="51"/>
        <v>0.8891523414344992</v>
      </c>
      <c r="X73" s="39">
        <f t="shared" si="52"/>
        <v>2.9773131432882476</v>
      </c>
      <c r="Y73" s="39">
        <f t="shared" si="53"/>
        <v>9.4</v>
      </c>
      <c r="Z73" s="39">
        <f t="shared" si="30"/>
        <v>5.5</v>
      </c>
      <c r="AA73" s="39">
        <f t="shared" si="31"/>
        <v>0.8891523414344992</v>
      </c>
      <c r="AB73" s="39">
        <f t="shared" si="32"/>
        <v>2.9773131432882476</v>
      </c>
      <c r="AC73" s="39">
        <f t="shared" si="33"/>
        <v>9.4</v>
      </c>
      <c r="AD73" s="39">
        <f t="shared" si="54"/>
        <v>5.5</v>
      </c>
      <c r="AE73" s="39">
        <f t="shared" si="55"/>
        <v>0.8891523414344992</v>
      </c>
      <c r="AF73" s="39">
        <f t="shared" si="56"/>
        <v>2.9773131432882476</v>
      </c>
      <c r="AG73" s="39">
        <f t="shared" si="57"/>
        <v>9.4</v>
      </c>
    </row>
    <row r="74" spans="1:33" ht="15">
      <c r="A74" t="str">
        <f>'Monthly Data'!D74</f>
        <v>Leicestershire</v>
      </c>
      <c r="B74" s="38">
        <f>IF(VLOOKUP(A74,'Monthly Rates Actual'!$A$3:$U$155,18,FALSE)&lt;5.5,VLOOKUP('Monthly Rate Target'!A74,'Monthly Rates Actual'!$A$3:$U$155,18,FALSE),IF(VLOOKUP('Monthly Rate Target'!A74,'Monthly Rates Actual'!$A$3:$U$155,18,FALSE)&gt;11.2,VLOOKUP('Monthly Rate Target'!A74,'Monthly Rates Actual'!$A$3:$U$155,18,FALSE)/2,5.5))</f>
        <v>5.5</v>
      </c>
      <c r="C74" s="38">
        <f>IF(VLOOKUP(A74,'Monthly Rates Actual'!$A$3:$U$155,19,FALSE)&lt;2.6,VLOOKUP(A74,'Monthly Rates Actual'!$A$3:$U$155,19,FALSE),IF(VLOOKUP(A74,'Monthly Rates Actual'!$A$3:$U$155,19,FALSE)&gt;7.7,VLOOKUP(A74,'Monthly Rates Actual'!$A$3:$U$155,19,FALSE)*0.33,2.6))</f>
        <v>1.3278388278388278</v>
      </c>
      <c r="D74" s="38">
        <f>VLOOKUP(A74,'Monthly Rates Actual'!$A$3:$U$155,20,FALSE)</f>
        <v>1.7333856619570904</v>
      </c>
      <c r="E74" s="38">
        <f>IF(VLOOKUP(A74,'Monthly Rates Actual'!$A$3:$U$155,21,FALSE)&gt;9.4,9.4,VLOOKUP(A74,'Monthly Rates Actual'!$A$3:$U$155,21,FALSE))</f>
        <v>9.4</v>
      </c>
      <c r="F74" s="39">
        <f t="shared" si="34"/>
        <v>5.5</v>
      </c>
      <c r="G74" s="39">
        <f t="shared" si="35"/>
        <v>1.3278388278388278</v>
      </c>
      <c r="H74" s="39">
        <f t="shared" si="36"/>
        <v>1.7333856619570904</v>
      </c>
      <c r="I74" s="39">
        <f t="shared" si="37"/>
        <v>9.4</v>
      </c>
      <c r="J74" s="39">
        <f t="shared" si="38"/>
        <v>5.5</v>
      </c>
      <c r="K74" s="39">
        <f t="shared" si="39"/>
        <v>1.3278388278388278</v>
      </c>
      <c r="L74" s="39">
        <f t="shared" si="40"/>
        <v>1.7333856619570904</v>
      </c>
      <c r="M74" s="39">
        <f t="shared" si="41"/>
        <v>9.4</v>
      </c>
      <c r="N74" s="39">
        <f t="shared" si="42"/>
        <v>5.5</v>
      </c>
      <c r="O74" s="39">
        <f t="shared" si="43"/>
        <v>1.3278388278388278</v>
      </c>
      <c r="P74" s="39">
        <f t="shared" si="44"/>
        <v>1.7333856619570904</v>
      </c>
      <c r="Q74" s="39">
        <f t="shared" si="45"/>
        <v>9.4</v>
      </c>
      <c r="R74" s="39">
        <f t="shared" si="46"/>
        <v>5.5</v>
      </c>
      <c r="S74" s="39">
        <f t="shared" si="47"/>
        <v>1.3278388278388278</v>
      </c>
      <c r="T74" s="39">
        <f t="shared" si="48"/>
        <v>1.7333856619570904</v>
      </c>
      <c r="U74" s="39">
        <f t="shared" si="49"/>
        <v>9.4</v>
      </c>
      <c r="V74" s="39">
        <f t="shared" si="50"/>
        <v>5.5</v>
      </c>
      <c r="W74" s="39">
        <f t="shared" si="51"/>
        <v>1.3278388278388278</v>
      </c>
      <c r="X74" s="39">
        <f t="shared" si="52"/>
        <v>1.7333856619570904</v>
      </c>
      <c r="Y74" s="39">
        <f t="shared" si="53"/>
        <v>9.4</v>
      </c>
      <c r="Z74" s="39">
        <f t="shared" si="30"/>
        <v>5.5</v>
      </c>
      <c r="AA74" s="39">
        <f t="shared" si="31"/>
        <v>1.3278388278388278</v>
      </c>
      <c r="AB74" s="39">
        <f t="shared" si="32"/>
        <v>1.7333856619570904</v>
      </c>
      <c r="AC74" s="39">
        <f t="shared" si="33"/>
        <v>9.4</v>
      </c>
      <c r="AD74" s="39">
        <f t="shared" si="54"/>
        <v>5.5</v>
      </c>
      <c r="AE74" s="39">
        <f t="shared" si="55"/>
        <v>1.3278388278388278</v>
      </c>
      <c r="AF74" s="39">
        <f t="shared" si="56"/>
        <v>1.7333856619570904</v>
      </c>
      <c r="AG74" s="39">
        <f t="shared" si="57"/>
        <v>9.4</v>
      </c>
    </row>
    <row r="75" spans="1:33" ht="15">
      <c r="A75" t="str">
        <f>'Monthly Data'!D75</f>
        <v>Lewisham</v>
      </c>
      <c r="B75" s="38">
        <f>IF(VLOOKUP(A75,'Monthly Rates Actual'!$A$3:$U$155,18,FALSE)&lt;5.5,VLOOKUP('Monthly Rate Target'!A75,'Monthly Rates Actual'!$A$3:$U$155,18,FALSE),IF(VLOOKUP('Monthly Rate Target'!A75,'Monthly Rates Actual'!$A$3:$U$155,18,FALSE)&gt;11.2,VLOOKUP('Monthly Rate Target'!A75,'Monthly Rates Actual'!$A$3:$U$155,18,FALSE)/2,5.5))</f>
        <v>3.164750489236791</v>
      </c>
      <c r="C75" s="38">
        <f>IF(VLOOKUP(A75,'Monthly Rates Actual'!$A$3:$U$155,19,FALSE)&lt;2.6,VLOOKUP(A75,'Monthly Rates Actual'!$A$3:$U$155,19,FALSE),IF(VLOOKUP(A75,'Monthly Rates Actual'!$A$3:$U$155,19,FALSE)&gt;7.7,VLOOKUP(A75,'Monthly Rates Actual'!$A$3:$U$155,19,FALSE)*0.33,2.6))</f>
        <v>1.6817514677103718</v>
      </c>
      <c r="D75" s="38">
        <f>VLOOKUP(A75,'Monthly Rates Actual'!$A$3:$U$155,20,FALSE)</f>
        <v>0.25990704500978473</v>
      </c>
      <c r="E75" s="38">
        <f>IF(VLOOKUP(A75,'Monthly Rates Actual'!$A$3:$U$155,21,FALSE)&gt;9.4,9.4,VLOOKUP(A75,'Monthly Rates Actual'!$A$3:$U$155,21,FALSE))</f>
        <v>5.106409001956948</v>
      </c>
      <c r="F75" s="39">
        <f t="shared" si="34"/>
        <v>3.164750489236791</v>
      </c>
      <c r="G75" s="39">
        <f t="shared" si="35"/>
        <v>1.6817514677103718</v>
      </c>
      <c r="H75" s="39">
        <f t="shared" si="36"/>
        <v>0.25990704500978473</v>
      </c>
      <c r="I75" s="39">
        <f t="shared" si="37"/>
        <v>5.106409001956948</v>
      </c>
      <c r="J75" s="39">
        <f t="shared" si="38"/>
        <v>3.164750489236791</v>
      </c>
      <c r="K75" s="39">
        <f t="shared" si="39"/>
        <v>1.6817514677103718</v>
      </c>
      <c r="L75" s="39">
        <f t="shared" si="40"/>
        <v>0.25990704500978473</v>
      </c>
      <c r="M75" s="39">
        <f t="shared" si="41"/>
        <v>5.106409001956948</v>
      </c>
      <c r="N75" s="39">
        <f t="shared" si="42"/>
        <v>3.164750489236791</v>
      </c>
      <c r="O75" s="39">
        <f t="shared" si="43"/>
        <v>1.6817514677103718</v>
      </c>
      <c r="P75" s="39">
        <f t="shared" si="44"/>
        <v>0.25990704500978473</v>
      </c>
      <c r="Q75" s="39">
        <f t="shared" si="45"/>
        <v>5.106409001956948</v>
      </c>
      <c r="R75" s="39">
        <f t="shared" si="46"/>
        <v>3.164750489236791</v>
      </c>
      <c r="S75" s="39">
        <f t="shared" si="47"/>
        <v>1.6817514677103718</v>
      </c>
      <c r="T75" s="39">
        <f t="shared" si="48"/>
        <v>0.25990704500978473</v>
      </c>
      <c r="U75" s="39">
        <f t="shared" si="49"/>
        <v>5.106409001956948</v>
      </c>
      <c r="V75" s="39">
        <f t="shared" si="50"/>
        <v>3.164750489236791</v>
      </c>
      <c r="W75" s="39">
        <f t="shared" si="51"/>
        <v>1.6817514677103718</v>
      </c>
      <c r="X75" s="39">
        <f t="shared" si="52"/>
        <v>0.25990704500978473</v>
      </c>
      <c r="Y75" s="39">
        <f t="shared" si="53"/>
        <v>5.106409001956948</v>
      </c>
      <c r="Z75" s="39">
        <f t="shared" si="30"/>
        <v>3.164750489236791</v>
      </c>
      <c r="AA75" s="39">
        <f t="shared" si="31"/>
        <v>1.6817514677103718</v>
      </c>
      <c r="AB75" s="39">
        <f t="shared" si="32"/>
        <v>0.25990704500978473</v>
      </c>
      <c r="AC75" s="39">
        <f t="shared" si="33"/>
        <v>5.106409001956948</v>
      </c>
      <c r="AD75" s="39">
        <f t="shared" si="54"/>
        <v>3.164750489236791</v>
      </c>
      <c r="AE75" s="39">
        <f t="shared" si="55"/>
        <v>1.6817514677103718</v>
      </c>
      <c r="AF75" s="39">
        <f t="shared" si="56"/>
        <v>0.25990704500978473</v>
      </c>
      <c r="AG75" s="39">
        <f t="shared" si="57"/>
        <v>5.106409001956948</v>
      </c>
    </row>
    <row r="76" spans="1:33" ht="15">
      <c r="A76" t="str">
        <f>'Monthly Data'!D76</f>
        <v>Lincolnshire</v>
      </c>
      <c r="B76" s="38">
        <f>IF(VLOOKUP(A76,'Monthly Rates Actual'!$A$3:$U$155,18,FALSE)&lt;5.5,VLOOKUP('Monthly Rate Target'!A76,'Monthly Rates Actual'!$A$3:$U$155,18,FALSE),IF(VLOOKUP('Monthly Rate Target'!A76,'Monthly Rates Actual'!$A$3:$U$155,18,FALSE)&gt;11.2,VLOOKUP('Monthly Rate Target'!A76,'Monthly Rates Actual'!$A$3:$U$155,18,FALSE)/2,5.5))</f>
        <v>5.654613020796113</v>
      </c>
      <c r="C76" s="38">
        <f>IF(VLOOKUP(A76,'Monthly Rates Actual'!$A$3:$U$155,19,FALSE)&lt;2.6,VLOOKUP(A76,'Monthly Rates Actual'!$A$3:$U$155,19,FALSE),IF(VLOOKUP(A76,'Monthly Rates Actual'!$A$3:$U$155,19,FALSE)&gt;7.7,VLOOKUP(A76,'Monthly Rates Actual'!$A$3:$U$155,19,FALSE)*0.33,2.6))</f>
        <v>2.6</v>
      </c>
      <c r="D76" s="38">
        <f>VLOOKUP(A76,'Monthly Rates Actual'!$A$3:$U$155,20,FALSE)</f>
        <v>0.8516162843326425</v>
      </c>
      <c r="E76" s="38">
        <f>IF(VLOOKUP(A76,'Monthly Rates Actual'!$A$3:$U$155,21,FALSE)&gt;9.4,9.4,VLOOKUP(A76,'Monthly Rates Actual'!$A$3:$U$155,21,FALSE))</f>
        <v>9.4</v>
      </c>
      <c r="F76" s="39">
        <f t="shared" si="34"/>
        <v>5.654613020796113</v>
      </c>
      <c r="G76" s="39">
        <f t="shared" si="35"/>
        <v>2.6</v>
      </c>
      <c r="H76" s="39">
        <f t="shared" si="36"/>
        <v>0.8516162843326425</v>
      </c>
      <c r="I76" s="39">
        <f t="shared" si="37"/>
        <v>9.4</v>
      </c>
      <c r="J76" s="39">
        <f t="shared" si="38"/>
        <v>5.654613020796113</v>
      </c>
      <c r="K76" s="39">
        <f t="shared" si="39"/>
        <v>2.6</v>
      </c>
      <c r="L76" s="39">
        <f t="shared" si="40"/>
        <v>0.8516162843326425</v>
      </c>
      <c r="M76" s="39">
        <f t="shared" si="41"/>
        <v>9.4</v>
      </c>
      <c r="N76" s="39">
        <f t="shared" si="42"/>
        <v>5.654613020796113</v>
      </c>
      <c r="O76" s="39">
        <f t="shared" si="43"/>
        <v>2.6</v>
      </c>
      <c r="P76" s="39">
        <f t="shared" si="44"/>
        <v>0.8516162843326425</v>
      </c>
      <c r="Q76" s="39">
        <f t="shared" si="45"/>
        <v>9.4</v>
      </c>
      <c r="R76" s="39">
        <f t="shared" si="46"/>
        <v>5.654613020796113</v>
      </c>
      <c r="S76" s="39">
        <f t="shared" si="47"/>
        <v>2.6</v>
      </c>
      <c r="T76" s="39">
        <f t="shared" si="48"/>
        <v>0.8516162843326425</v>
      </c>
      <c r="U76" s="39">
        <f t="shared" si="49"/>
        <v>9.4</v>
      </c>
      <c r="V76" s="39">
        <f t="shared" si="50"/>
        <v>5.654613020796113</v>
      </c>
      <c r="W76" s="39">
        <f t="shared" si="51"/>
        <v>2.6</v>
      </c>
      <c r="X76" s="39">
        <f t="shared" si="52"/>
        <v>0.8516162843326425</v>
      </c>
      <c r="Y76" s="39">
        <f t="shared" si="53"/>
        <v>9.4</v>
      </c>
      <c r="Z76" s="39">
        <f t="shared" si="30"/>
        <v>5.654613020796113</v>
      </c>
      <c r="AA76" s="39">
        <f t="shared" si="31"/>
        <v>2.6</v>
      </c>
      <c r="AB76" s="39">
        <f t="shared" si="32"/>
        <v>0.8516162843326425</v>
      </c>
      <c r="AC76" s="39">
        <f t="shared" si="33"/>
        <v>9.4</v>
      </c>
      <c r="AD76" s="39">
        <f t="shared" si="54"/>
        <v>5.654613020796113</v>
      </c>
      <c r="AE76" s="39">
        <f t="shared" si="55"/>
        <v>2.6</v>
      </c>
      <c r="AF76" s="39">
        <f t="shared" si="56"/>
        <v>0.8516162843326425</v>
      </c>
      <c r="AG76" s="39">
        <f t="shared" si="57"/>
        <v>9.4</v>
      </c>
    </row>
    <row r="77" spans="1:33" ht="15">
      <c r="A77" t="str">
        <f>'Monthly Data'!D77</f>
        <v>Liverpool</v>
      </c>
      <c r="B77" s="38">
        <f>IF(VLOOKUP(A77,'Monthly Rates Actual'!$A$3:$U$155,18,FALSE)&lt;5.5,VLOOKUP('Monthly Rate Target'!A77,'Monthly Rates Actual'!$A$3:$U$155,18,FALSE),IF(VLOOKUP('Monthly Rate Target'!A77,'Monthly Rates Actual'!$A$3:$U$155,18,FALSE)&gt;11.2,VLOOKUP('Monthly Rate Target'!A77,'Monthly Rates Actual'!$A$3:$U$155,18,FALSE)/2,5.5))</f>
        <v>5.5</v>
      </c>
      <c r="C77" s="38">
        <f>IF(VLOOKUP(A77,'Monthly Rates Actual'!$A$3:$U$155,19,FALSE)&lt;2.6,VLOOKUP(A77,'Monthly Rates Actual'!$A$3:$U$155,19,FALSE),IF(VLOOKUP(A77,'Monthly Rates Actual'!$A$3:$U$155,19,FALSE)&gt;7.7,VLOOKUP(A77,'Monthly Rates Actual'!$A$3:$U$155,19,FALSE)*0.33,2.6))</f>
        <v>2.6</v>
      </c>
      <c r="D77" s="38">
        <f>VLOOKUP(A77,'Monthly Rates Actual'!$A$3:$U$155,20,FALSE)</f>
        <v>0.618586711301943</v>
      </c>
      <c r="E77" s="38">
        <f>IF(VLOOKUP(A77,'Monthly Rates Actual'!$A$3:$U$155,21,FALSE)&gt;9.4,9.4,VLOOKUP(A77,'Monthly Rates Actual'!$A$3:$U$155,21,FALSE))</f>
        <v>9.4</v>
      </c>
      <c r="F77" s="39">
        <f t="shared" si="34"/>
        <v>5.5</v>
      </c>
      <c r="G77" s="39">
        <f t="shared" si="35"/>
        <v>2.6</v>
      </c>
      <c r="H77" s="39">
        <f t="shared" si="36"/>
        <v>0.618586711301943</v>
      </c>
      <c r="I77" s="39">
        <f t="shared" si="37"/>
        <v>9.4</v>
      </c>
      <c r="J77" s="39">
        <f t="shared" si="38"/>
        <v>5.5</v>
      </c>
      <c r="K77" s="39">
        <f t="shared" si="39"/>
        <v>2.6</v>
      </c>
      <c r="L77" s="39">
        <f t="shared" si="40"/>
        <v>0.618586711301943</v>
      </c>
      <c r="M77" s="39">
        <f t="shared" si="41"/>
        <v>9.4</v>
      </c>
      <c r="N77" s="39">
        <f t="shared" si="42"/>
        <v>5.5</v>
      </c>
      <c r="O77" s="39">
        <f t="shared" si="43"/>
        <v>2.6</v>
      </c>
      <c r="P77" s="39">
        <f t="shared" si="44"/>
        <v>0.618586711301943</v>
      </c>
      <c r="Q77" s="39">
        <f t="shared" si="45"/>
        <v>9.4</v>
      </c>
      <c r="R77" s="39">
        <f t="shared" si="46"/>
        <v>5.5</v>
      </c>
      <c r="S77" s="39">
        <f t="shared" si="47"/>
        <v>2.6</v>
      </c>
      <c r="T77" s="39">
        <f t="shared" si="48"/>
        <v>0.618586711301943</v>
      </c>
      <c r="U77" s="39">
        <f t="shared" si="49"/>
        <v>9.4</v>
      </c>
      <c r="V77" s="39">
        <f t="shared" si="50"/>
        <v>5.5</v>
      </c>
      <c r="W77" s="39">
        <f t="shared" si="51"/>
        <v>2.6</v>
      </c>
      <c r="X77" s="39">
        <f t="shared" si="52"/>
        <v>0.618586711301943</v>
      </c>
      <c r="Y77" s="39">
        <f t="shared" si="53"/>
        <v>9.4</v>
      </c>
      <c r="Z77" s="39">
        <f t="shared" si="30"/>
        <v>5.5</v>
      </c>
      <c r="AA77" s="39">
        <f t="shared" si="31"/>
        <v>2.6</v>
      </c>
      <c r="AB77" s="39">
        <f t="shared" si="32"/>
        <v>0.618586711301943</v>
      </c>
      <c r="AC77" s="39">
        <f t="shared" si="33"/>
        <v>9.4</v>
      </c>
      <c r="AD77" s="39">
        <f t="shared" si="54"/>
        <v>5.5</v>
      </c>
      <c r="AE77" s="39">
        <f t="shared" si="55"/>
        <v>2.6</v>
      </c>
      <c r="AF77" s="39">
        <f t="shared" si="56"/>
        <v>0.618586711301943</v>
      </c>
      <c r="AG77" s="39">
        <f t="shared" si="57"/>
        <v>9.4</v>
      </c>
    </row>
    <row r="78" spans="1:33" ht="15">
      <c r="A78" t="str">
        <f>'Monthly Data'!D78</f>
        <v>Luton UA</v>
      </c>
      <c r="B78" s="38">
        <f>IF(VLOOKUP(A78,'Monthly Rates Actual'!$A$3:$U$155,18,FALSE)&lt;5.5,VLOOKUP('Monthly Rate Target'!A78,'Monthly Rates Actual'!$A$3:$U$155,18,FALSE),IF(VLOOKUP('Monthly Rate Target'!A78,'Monthly Rates Actual'!$A$3:$U$155,18,FALSE)&gt;11.2,VLOOKUP('Monthly Rate Target'!A78,'Monthly Rates Actual'!$A$3:$U$155,18,FALSE)/2,5.5))</f>
        <v>3.1492897346555884</v>
      </c>
      <c r="C78" s="38">
        <f>IF(VLOOKUP(A78,'Monthly Rates Actual'!$A$3:$U$155,19,FALSE)&lt;2.6,VLOOKUP(A78,'Monthly Rates Actual'!$A$3:$U$155,19,FALSE),IF(VLOOKUP(A78,'Monthly Rates Actual'!$A$3:$U$155,19,FALSE)&gt;7.7,VLOOKUP(A78,'Monthly Rates Actual'!$A$3:$U$155,19,FALSE)*0.33,2.6))</f>
        <v>0.491378540159028</v>
      </c>
      <c r="D78" s="38">
        <f>VLOOKUP(A78,'Monthly Rates Actual'!$A$3:$U$155,20,FALSE)</f>
        <v>0</v>
      </c>
      <c r="E78" s="38">
        <f>IF(VLOOKUP(A78,'Monthly Rates Actual'!$A$3:$U$155,21,FALSE)&gt;9.4,9.4,VLOOKUP(A78,'Monthly Rates Actual'!$A$3:$U$155,21,FALSE))</f>
        <v>3.640668274814616</v>
      </c>
      <c r="F78" s="39">
        <f t="shared" si="34"/>
        <v>3.1492897346555884</v>
      </c>
      <c r="G78" s="39">
        <f t="shared" si="35"/>
        <v>0.491378540159028</v>
      </c>
      <c r="H78" s="39">
        <f t="shared" si="36"/>
        <v>0</v>
      </c>
      <c r="I78" s="39">
        <f t="shared" si="37"/>
        <v>3.640668274814616</v>
      </c>
      <c r="J78" s="39">
        <f t="shared" si="38"/>
        <v>3.1492897346555884</v>
      </c>
      <c r="K78" s="39">
        <f t="shared" si="39"/>
        <v>0.491378540159028</v>
      </c>
      <c r="L78" s="39">
        <f t="shared" si="40"/>
        <v>0</v>
      </c>
      <c r="M78" s="39">
        <f t="shared" si="41"/>
        <v>3.640668274814616</v>
      </c>
      <c r="N78" s="39">
        <f t="shared" si="42"/>
        <v>3.1492897346555884</v>
      </c>
      <c r="O78" s="39">
        <f t="shared" si="43"/>
        <v>0.491378540159028</v>
      </c>
      <c r="P78" s="39">
        <f t="shared" si="44"/>
        <v>0</v>
      </c>
      <c r="Q78" s="39">
        <f t="shared" si="45"/>
        <v>3.640668274814616</v>
      </c>
      <c r="R78" s="39">
        <f t="shared" si="46"/>
        <v>3.1492897346555884</v>
      </c>
      <c r="S78" s="39">
        <f t="shared" si="47"/>
        <v>0.491378540159028</v>
      </c>
      <c r="T78" s="39">
        <f t="shared" si="48"/>
        <v>0</v>
      </c>
      <c r="U78" s="39">
        <f t="shared" si="49"/>
        <v>3.640668274814616</v>
      </c>
      <c r="V78" s="39">
        <f t="shared" si="50"/>
        <v>3.1492897346555884</v>
      </c>
      <c r="W78" s="39">
        <f t="shared" si="51"/>
        <v>0.491378540159028</v>
      </c>
      <c r="X78" s="39">
        <f t="shared" si="52"/>
        <v>0</v>
      </c>
      <c r="Y78" s="39">
        <f t="shared" si="53"/>
        <v>3.640668274814616</v>
      </c>
      <c r="Z78" s="39">
        <f t="shared" si="30"/>
        <v>3.1492897346555884</v>
      </c>
      <c r="AA78" s="39">
        <f t="shared" si="31"/>
        <v>0.491378540159028</v>
      </c>
      <c r="AB78" s="39">
        <f t="shared" si="32"/>
        <v>0</v>
      </c>
      <c r="AC78" s="39">
        <f t="shared" si="33"/>
        <v>3.640668274814616</v>
      </c>
      <c r="AD78" s="39">
        <f t="shared" si="54"/>
        <v>3.1492897346555884</v>
      </c>
      <c r="AE78" s="39">
        <f t="shared" si="55"/>
        <v>0.491378540159028</v>
      </c>
      <c r="AF78" s="39">
        <f t="shared" si="56"/>
        <v>0</v>
      </c>
      <c r="AG78" s="39">
        <f t="shared" si="57"/>
        <v>3.640668274814616</v>
      </c>
    </row>
    <row r="79" spans="1:33" ht="15">
      <c r="A79" t="str">
        <f>'Monthly Data'!D79</f>
        <v>Manchester</v>
      </c>
      <c r="B79" s="38">
        <f>IF(VLOOKUP(A79,'Monthly Rates Actual'!$A$3:$U$155,18,FALSE)&lt;5.5,VLOOKUP('Monthly Rate Target'!A79,'Monthly Rates Actual'!$A$3:$U$155,18,FALSE),IF(VLOOKUP('Monthly Rate Target'!A79,'Monthly Rates Actual'!$A$3:$U$155,18,FALSE)&gt;11.2,VLOOKUP('Monthly Rate Target'!A79,'Monthly Rates Actual'!$A$3:$U$155,18,FALSE)/2,5.5))</f>
        <v>5.5</v>
      </c>
      <c r="C79" s="38">
        <f>IF(VLOOKUP(A79,'Monthly Rates Actual'!$A$3:$U$155,19,FALSE)&lt;2.6,VLOOKUP(A79,'Monthly Rates Actual'!$A$3:$U$155,19,FALSE),IF(VLOOKUP(A79,'Monthly Rates Actual'!$A$3:$U$155,19,FALSE)&gt;7.7,VLOOKUP(A79,'Monthly Rates Actual'!$A$3:$U$155,19,FALSE)*0.33,2.6))</f>
        <v>3.8036477049291473</v>
      </c>
      <c r="D79" s="38">
        <f>VLOOKUP(A79,'Monthly Rates Actual'!$A$3:$U$155,20,FALSE)</f>
        <v>0.957692046918435</v>
      </c>
      <c r="E79" s="38">
        <f>IF(VLOOKUP(A79,'Monthly Rates Actual'!$A$3:$U$155,21,FALSE)&gt;9.4,9.4,VLOOKUP(A79,'Monthly Rates Actual'!$A$3:$U$155,21,FALSE))</f>
        <v>9.4</v>
      </c>
      <c r="F79" s="39">
        <f t="shared" si="34"/>
        <v>5.5</v>
      </c>
      <c r="G79" s="39">
        <f t="shared" si="35"/>
        <v>3.8036477049291473</v>
      </c>
      <c r="H79" s="39">
        <f t="shared" si="36"/>
        <v>0.957692046918435</v>
      </c>
      <c r="I79" s="39">
        <f t="shared" si="37"/>
        <v>9.4</v>
      </c>
      <c r="J79" s="39">
        <f t="shared" si="38"/>
        <v>5.5</v>
      </c>
      <c r="K79" s="39">
        <f t="shared" si="39"/>
        <v>3.8036477049291473</v>
      </c>
      <c r="L79" s="39">
        <f t="shared" si="40"/>
        <v>0.957692046918435</v>
      </c>
      <c r="M79" s="39">
        <f t="shared" si="41"/>
        <v>9.4</v>
      </c>
      <c r="N79" s="39">
        <f t="shared" si="42"/>
        <v>5.5</v>
      </c>
      <c r="O79" s="39">
        <f t="shared" si="43"/>
        <v>3.8036477049291473</v>
      </c>
      <c r="P79" s="39">
        <f t="shared" si="44"/>
        <v>0.957692046918435</v>
      </c>
      <c r="Q79" s="39">
        <f t="shared" si="45"/>
        <v>9.4</v>
      </c>
      <c r="R79" s="39">
        <f t="shared" si="46"/>
        <v>5.5</v>
      </c>
      <c r="S79" s="39">
        <f t="shared" si="47"/>
        <v>3.8036477049291473</v>
      </c>
      <c r="T79" s="39">
        <f t="shared" si="48"/>
        <v>0.957692046918435</v>
      </c>
      <c r="U79" s="39">
        <f t="shared" si="49"/>
        <v>9.4</v>
      </c>
      <c r="V79" s="39">
        <f t="shared" si="50"/>
        <v>5.5</v>
      </c>
      <c r="W79" s="39">
        <f t="shared" si="51"/>
        <v>3.8036477049291473</v>
      </c>
      <c r="X79" s="39">
        <f t="shared" si="52"/>
        <v>0.957692046918435</v>
      </c>
      <c r="Y79" s="39">
        <f t="shared" si="53"/>
        <v>9.4</v>
      </c>
      <c r="Z79" s="39">
        <f t="shared" si="30"/>
        <v>5.5</v>
      </c>
      <c r="AA79" s="39">
        <f t="shared" si="31"/>
        <v>3.8036477049291473</v>
      </c>
      <c r="AB79" s="39">
        <f t="shared" si="32"/>
        <v>0.957692046918435</v>
      </c>
      <c r="AC79" s="39">
        <f t="shared" si="33"/>
        <v>9.4</v>
      </c>
      <c r="AD79" s="39">
        <f t="shared" si="54"/>
        <v>5.5</v>
      </c>
      <c r="AE79" s="39">
        <f t="shared" si="55"/>
        <v>3.8036477049291473</v>
      </c>
      <c r="AF79" s="39">
        <f t="shared" si="56"/>
        <v>0.957692046918435</v>
      </c>
      <c r="AG79" s="39">
        <f t="shared" si="57"/>
        <v>9.4</v>
      </c>
    </row>
    <row r="80" spans="1:33" ht="15">
      <c r="A80" t="str">
        <f>'Monthly Data'!D80</f>
        <v>Medway Towns UA</v>
      </c>
      <c r="B80" s="38">
        <f>IF(VLOOKUP(A80,'Monthly Rates Actual'!$A$3:$U$155,18,FALSE)&lt;5.5,VLOOKUP('Monthly Rate Target'!A80,'Monthly Rates Actual'!$A$3:$U$155,18,FALSE),IF(VLOOKUP('Monthly Rate Target'!A80,'Monthly Rates Actual'!$A$3:$U$155,18,FALSE)&gt;11.2,VLOOKUP('Monthly Rate Target'!A80,'Monthly Rates Actual'!$A$3:$U$155,18,FALSE)/2,5.5))</f>
        <v>5.5</v>
      </c>
      <c r="C80" s="38">
        <f>IF(VLOOKUP(A80,'Monthly Rates Actual'!$A$3:$U$155,19,FALSE)&lt;2.6,VLOOKUP(A80,'Monthly Rates Actual'!$A$3:$U$155,19,FALSE),IF(VLOOKUP(A80,'Monthly Rates Actual'!$A$3:$U$155,19,FALSE)&gt;7.7,VLOOKUP(A80,'Monthly Rates Actual'!$A$3:$U$155,19,FALSE)*0.33,2.6))</f>
        <v>2.6</v>
      </c>
      <c r="D80" s="38">
        <f>VLOOKUP(A80,'Monthly Rates Actual'!$A$3:$U$155,20,FALSE)</f>
        <v>0.29928172386272944</v>
      </c>
      <c r="E80" s="38">
        <f>IF(VLOOKUP(A80,'Monthly Rates Actual'!$A$3:$U$155,21,FALSE)&gt;9.4,9.4,VLOOKUP(A80,'Monthly Rates Actual'!$A$3:$U$155,21,FALSE))</f>
        <v>9.4</v>
      </c>
      <c r="F80" s="39">
        <f t="shared" si="34"/>
        <v>5.5</v>
      </c>
      <c r="G80" s="39">
        <f t="shared" si="35"/>
        <v>2.6</v>
      </c>
      <c r="H80" s="39">
        <f t="shared" si="36"/>
        <v>0.29928172386272944</v>
      </c>
      <c r="I80" s="39">
        <f t="shared" si="37"/>
        <v>9.4</v>
      </c>
      <c r="J80" s="39">
        <f t="shared" si="38"/>
        <v>5.5</v>
      </c>
      <c r="K80" s="39">
        <f t="shared" si="39"/>
        <v>2.6</v>
      </c>
      <c r="L80" s="39">
        <f t="shared" si="40"/>
        <v>0.29928172386272944</v>
      </c>
      <c r="M80" s="39">
        <f t="shared" si="41"/>
        <v>9.4</v>
      </c>
      <c r="N80" s="39">
        <f t="shared" si="42"/>
        <v>5.5</v>
      </c>
      <c r="O80" s="39">
        <f t="shared" si="43"/>
        <v>2.6</v>
      </c>
      <c r="P80" s="39">
        <f t="shared" si="44"/>
        <v>0.29928172386272944</v>
      </c>
      <c r="Q80" s="39">
        <f t="shared" si="45"/>
        <v>9.4</v>
      </c>
      <c r="R80" s="39">
        <f t="shared" si="46"/>
        <v>5.5</v>
      </c>
      <c r="S80" s="39">
        <f t="shared" si="47"/>
        <v>2.6</v>
      </c>
      <c r="T80" s="39">
        <f t="shared" si="48"/>
        <v>0.29928172386272944</v>
      </c>
      <c r="U80" s="39">
        <f t="shared" si="49"/>
        <v>9.4</v>
      </c>
      <c r="V80" s="39">
        <f t="shared" si="50"/>
        <v>5.5</v>
      </c>
      <c r="W80" s="39">
        <f t="shared" si="51"/>
        <v>2.6</v>
      </c>
      <c r="X80" s="39">
        <f t="shared" si="52"/>
        <v>0.29928172386272944</v>
      </c>
      <c r="Y80" s="39">
        <f t="shared" si="53"/>
        <v>9.4</v>
      </c>
      <c r="Z80" s="39">
        <f t="shared" si="30"/>
        <v>5.5</v>
      </c>
      <c r="AA80" s="39">
        <f t="shared" si="31"/>
        <v>2.6</v>
      </c>
      <c r="AB80" s="39">
        <f t="shared" si="32"/>
        <v>0.29928172386272944</v>
      </c>
      <c r="AC80" s="39">
        <f t="shared" si="33"/>
        <v>9.4</v>
      </c>
      <c r="AD80" s="39">
        <f t="shared" si="54"/>
        <v>5.5</v>
      </c>
      <c r="AE80" s="39">
        <f t="shared" si="55"/>
        <v>2.6</v>
      </c>
      <c r="AF80" s="39">
        <f t="shared" si="56"/>
        <v>0.29928172386272944</v>
      </c>
      <c r="AG80" s="39">
        <f t="shared" si="57"/>
        <v>9.4</v>
      </c>
    </row>
    <row r="81" spans="1:33" ht="15">
      <c r="A81" t="str">
        <f>'Monthly Data'!D81</f>
        <v>Merton</v>
      </c>
      <c r="B81" s="38">
        <f>IF(VLOOKUP(A81,'Monthly Rates Actual'!$A$3:$U$155,18,FALSE)&lt;5.5,VLOOKUP('Monthly Rate Target'!A81,'Monthly Rates Actual'!$A$3:$U$155,18,FALSE),IF(VLOOKUP('Monthly Rate Target'!A81,'Monthly Rates Actual'!$A$3:$U$155,18,FALSE)&gt;11.2,VLOOKUP('Monthly Rate Target'!A81,'Monthly Rates Actual'!$A$3:$U$155,18,FALSE)/2,5.5))</f>
        <v>1.3762295821676742</v>
      </c>
      <c r="C81" s="38">
        <f>IF(VLOOKUP(A81,'Monthly Rates Actual'!$A$3:$U$155,19,FALSE)&lt;2.6,VLOOKUP(A81,'Monthly Rates Actual'!$A$3:$U$155,19,FALSE),IF(VLOOKUP(A81,'Monthly Rates Actual'!$A$3:$U$155,19,FALSE)&gt;7.7,VLOOKUP(A81,'Monthly Rates Actual'!$A$3:$U$155,19,FALSE)*0.33,2.6))</f>
        <v>1.669524411154228</v>
      </c>
      <c r="D81" s="38">
        <f>VLOOKUP(A81,'Monthly Rates Actual'!$A$3:$U$155,20,FALSE)</f>
        <v>0.6317119393556538</v>
      </c>
      <c r="E81" s="38">
        <f>IF(VLOOKUP(A81,'Monthly Rates Actual'!$A$3:$U$155,21,FALSE)&gt;9.4,9.4,VLOOKUP(A81,'Monthly Rates Actual'!$A$3:$U$155,21,FALSE))</f>
        <v>3.6774659326775563</v>
      </c>
      <c r="F81" s="39">
        <f t="shared" si="34"/>
        <v>1.3762295821676742</v>
      </c>
      <c r="G81" s="39">
        <f t="shared" si="35"/>
        <v>1.669524411154228</v>
      </c>
      <c r="H81" s="39">
        <f t="shared" si="36"/>
        <v>0.6317119393556538</v>
      </c>
      <c r="I81" s="39">
        <f t="shared" si="37"/>
        <v>3.6774659326775563</v>
      </c>
      <c r="J81" s="39">
        <f t="shared" si="38"/>
        <v>1.3762295821676742</v>
      </c>
      <c r="K81" s="39">
        <f t="shared" si="39"/>
        <v>1.669524411154228</v>
      </c>
      <c r="L81" s="39">
        <f t="shared" si="40"/>
        <v>0.6317119393556538</v>
      </c>
      <c r="M81" s="39">
        <f t="shared" si="41"/>
        <v>3.6774659326775563</v>
      </c>
      <c r="N81" s="39">
        <f t="shared" si="42"/>
        <v>1.3762295821676742</v>
      </c>
      <c r="O81" s="39">
        <f t="shared" si="43"/>
        <v>1.669524411154228</v>
      </c>
      <c r="P81" s="39">
        <f t="shared" si="44"/>
        <v>0.6317119393556538</v>
      </c>
      <c r="Q81" s="39">
        <f t="shared" si="45"/>
        <v>3.6774659326775563</v>
      </c>
      <c r="R81" s="39">
        <f t="shared" si="46"/>
        <v>1.3762295821676742</v>
      </c>
      <c r="S81" s="39">
        <f t="shared" si="47"/>
        <v>1.669524411154228</v>
      </c>
      <c r="T81" s="39">
        <f t="shared" si="48"/>
        <v>0.6317119393556538</v>
      </c>
      <c r="U81" s="39">
        <f t="shared" si="49"/>
        <v>3.6774659326775563</v>
      </c>
      <c r="V81" s="39">
        <f t="shared" si="50"/>
        <v>1.3762295821676742</v>
      </c>
      <c r="W81" s="39">
        <f t="shared" si="51"/>
        <v>1.669524411154228</v>
      </c>
      <c r="X81" s="39">
        <f t="shared" si="52"/>
        <v>0.6317119393556538</v>
      </c>
      <c r="Y81" s="39">
        <f t="shared" si="53"/>
        <v>3.6774659326775563</v>
      </c>
      <c r="Z81" s="39">
        <f t="shared" si="30"/>
        <v>1.3762295821676742</v>
      </c>
      <c r="AA81" s="39">
        <f t="shared" si="31"/>
        <v>1.669524411154228</v>
      </c>
      <c r="AB81" s="39">
        <f t="shared" si="32"/>
        <v>0.6317119393556538</v>
      </c>
      <c r="AC81" s="39">
        <f t="shared" si="33"/>
        <v>3.6774659326775563</v>
      </c>
      <c r="AD81" s="39">
        <f t="shared" si="54"/>
        <v>1.3762295821676742</v>
      </c>
      <c r="AE81" s="39">
        <f t="shared" si="55"/>
        <v>1.669524411154228</v>
      </c>
      <c r="AF81" s="39">
        <f t="shared" si="56"/>
        <v>0.6317119393556538</v>
      </c>
      <c r="AG81" s="39">
        <f t="shared" si="57"/>
        <v>3.6774659326775563</v>
      </c>
    </row>
    <row r="82" spans="1:33" ht="15">
      <c r="A82" t="str">
        <f>'Monthly Data'!D82</f>
        <v>Middlesbrough UA</v>
      </c>
      <c r="B82" s="38">
        <f>IF(VLOOKUP(A82,'Monthly Rates Actual'!$A$3:$U$155,18,FALSE)&lt;5.5,VLOOKUP('Monthly Rate Target'!A82,'Monthly Rates Actual'!$A$3:$U$155,18,FALSE),IF(VLOOKUP('Monthly Rate Target'!A82,'Monthly Rates Actual'!$A$3:$U$155,18,FALSE)&gt;11.2,VLOOKUP('Monthly Rate Target'!A82,'Monthly Rates Actual'!$A$3:$U$155,18,FALSE)/2,5.5))</f>
        <v>5.5</v>
      </c>
      <c r="C82" s="38">
        <f>IF(VLOOKUP(A82,'Monthly Rates Actual'!$A$3:$U$155,19,FALSE)&lt;2.6,VLOOKUP(A82,'Monthly Rates Actual'!$A$3:$U$155,19,FALSE),IF(VLOOKUP(A82,'Monthly Rates Actual'!$A$3:$U$155,19,FALSE)&gt;7.7,VLOOKUP(A82,'Monthly Rates Actual'!$A$3:$U$155,19,FALSE)*0.33,2.6))</f>
        <v>2.6</v>
      </c>
      <c r="D82" s="38">
        <f>VLOOKUP(A82,'Monthly Rates Actual'!$A$3:$U$155,20,FALSE)</f>
        <v>0</v>
      </c>
      <c r="E82" s="38">
        <f>IF(VLOOKUP(A82,'Monthly Rates Actual'!$A$3:$U$155,21,FALSE)&gt;9.4,9.4,VLOOKUP(A82,'Monthly Rates Actual'!$A$3:$U$155,21,FALSE))</f>
        <v>9.4</v>
      </c>
      <c r="F82" s="39">
        <f t="shared" si="34"/>
        <v>5.5</v>
      </c>
      <c r="G82" s="39">
        <f t="shared" si="35"/>
        <v>2.6</v>
      </c>
      <c r="H82" s="39">
        <f t="shared" si="36"/>
        <v>0</v>
      </c>
      <c r="I82" s="39">
        <f t="shared" si="37"/>
        <v>9.4</v>
      </c>
      <c r="J82" s="39">
        <f t="shared" si="38"/>
        <v>5.5</v>
      </c>
      <c r="K82" s="39">
        <f t="shared" si="39"/>
        <v>2.6</v>
      </c>
      <c r="L82" s="39">
        <f t="shared" si="40"/>
        <v>0</v>
      </c>
      <c r="M82" s="39">
        <f t="shared" si="41"/>
        <v>9.4</v>
      </c>
      <c r="N82" s="39">
        <f t="shared" si="42"/>
        <v>5.5</v>
      </c>
      <c r="O82" s="39">
        <f t="shared" si="43"/>
        <v>2.6</v>
      </c>
      <c r="P82" s="39">
        <f t="shared" si="44"/>
        <v>0</v>
      </c>
      <c r="Q82" s="39">
        <f t="shared" si="45"/>
        <v>9.4</v>
      </c>
      <c r="R82" s="39">
        <f t="shared" si="46"/>
        <v>5.5</v>
      </c>
      <c r="S82" s="39">
        <f t="shared" si="47"/>
        <v>2.6</v>
      </c>
      <c r="T82" s="39">
        <f t="shared" si="48"/>
        <v>0</v>
      </c>
      <c r="U82" s="39">
        <f t="shared" si="49"/>
        <v>9.4</v>
      </c>
      <c r="V82" s="39">
        <f t="shared" si="50"/>
        <v>5.5</v>
      </c>
      <c r="W82" s="39">
        <f t="shared" si="51"/>
        <v>2.6</v>
      </c>
      <c r="X82" s="39">
        <f t="shared" si="52"/>
        <v>0</v>
      </c>
      <c r="Y82" s="39">
        <f t="shared" si="53"/>
        <v>9.4</v>
      </c>
      <c r="Z82" s="39">
        <f t="shared" si="30"/>
        <v>5.5</v>
      </c>
      <c r="AA82" s="39">
        <f t="shared" si="31"/>
        <v>2.6</v>
      </c>
      <c r="AB82" s="39">
        <f t="shared" si="32"/>
        <v>0</v>
      </c>
      <c r="AC82" s="39">
        <f t="shared" si="33"/>
        <v>9.4</v>
      </c>
      <c r="AD82" s="39">
        <f t="shared" si="54"/>
        <v>5.5</v>
      </c>
      <c r="AE82" s="39">
        <f t="shared" si="55"/>
        <v>2.6</v>
      </c>
      <c r="AF82" s="39">
        <f t="shared" si="56"/>
        <v>0</v>
      </c>
      <c r="AG82" s="39">
        <f t="shared" si="57"/>
        <v>9.4</v>
      </c>
    </row>
    <row r="83" spans="1:33" ht="15">
      <c r="A83" t="str">
        <f>'Monthly Data'!D83</f>
        <v>Milton Keynes UA</v>
      </c>
      <c r="B83" s="38">
        <f>IF(VLOOKUP(A83,'Monthly Rates Actual'!$A$3:$U$155,18,FALSE)&lt;5.5,VLOOKUP('Monthly Rate Target'!A83,'Monthly Rates Actual'!$A$3:$U$155,18,FALSE),IF(VLOOKUP('Monthly Rate Target'!A83,'Monthly Rates Actual'!$A$3:$U$155,18,FALSE)&gt;11.2,VLOOKUP('Monthly Rate Target'!A83,'Monthly Rates Actual'!$A$3:$U$155,18,FALSE)/2,5.5))</f>
        <v>6.426037216711317</v>
      </c>
      <c r="C83" s="38">
        <f>IF(VLOOKUP(A83,'Monthly Rates Actual'!$A$3:$U$155,19,FALSE)&lt;2.6,VLOOKUP(A83,'Monthly Rates Actual'!$A$3:$U$155,19,FALSE),IF(VLOOKUP(A83,'Monthly Rates Actual'!$A$3:$U$155,19,FALSE)&gt;7.7,VLOOKUP(A83,'Monthly Rates Actual'!$A$3:$U$155,19,FALSE)*0.33,2.6))</f>
        <v>2.353196727246398</v>
      </c>
      <c r="D83" s="38">
        <f>VLOOKUP(A83,'Monthly Rates Actual'!$A$3:$U$155,20,FALSE)</f>
        <v>0.01810151328651075</v>
      </c>
      <c r="E83" s="38">
        <f>IF(VLOOKUP(A83,'Monthly Rates Actual'!$A$3:$U$155,21,FALSE)&gt;9.4,9.4,VLOOKUP(A83,'Monthly Rates Actual'!$A$3:$U$155,21,FALSE))</f>
        <v>9.4</v>
      </c>
      <c r="F83" s="39">
        <f t="shared" si="34"/>
        <v>6.426037216711317</v>
      </c>
      <c r="G83" s="39">
        <f t="shared" si="35"/>
        <v>2.353196727246398</v>
      </c>
      <c r="H83" s="39">
        <f t="shared" si="36"/>
        <v>0.01810151328651075</v>
      </c>
      <c r="I83" s="39">
        <f t="shared" si="37"/>
        <v>9.4</v>
      </c>
      <c r="J83" s="39">
        <f t="shared" si="38"/>
        <v>6.426037216711317</v>
      </c>
      <c r="K83" s="39">
        <f t="shared" si="39"/>
        <v>2.353196727246398</v>
      </c>
      <c r="L83" s="39">
        <f t="shared" si="40"/>
        <v>0.01810151328651075</v>
      </c>
      <c r="M83" s="39">
        <f t="shared" si="41"/>
        <v>9.4</v>
      </c>
      <c r="N83" s="39">
        <f t="shared" si="42"/>
        <v>6.426037216711317</v>
      </c>
      <c r="O83" s="39">
        <f t="shared" si="43"/>
        <v>2.353196727246398</v>
      </c>
      <c r="P83" s="39">
        <f t="shared" si="44"/>
        <v>0.01810151328651075</v>
      </c>
      <c r="Q83" s="39">
        <f t="shared" si="45"/>
        <v>9.4</v>
      </c>
      <c r="R83" s="39">
        <f t="shared" si="46"/>
        <v>6.426037216711317</v>
      </c>
      <c r="S83" s="39">
        <f t="shared" si="47"/>
        <v>2.353196727246398</v>
      </c>
      <c r="T83" s="39">
        <f t="shared" si="48"/>
        <v>0.01810151328651075</v>
      </c>
      <c r="U83" s="39">
        <f t="shared" si="49"/>
        <v>9.4</v>
      </c>
      <c r="V83" s="39">
        <f t="shared" si="50"/>
        <v>6.426037216711317</v>
      </c>
      <c r="W83" s="39">
        <f t="shared" si="51"/>
        <v>2.353196727246398</v>
      </c>
      <c r="X83" s="39">
        <f t="shared" si="52"/>
        <v>0.01810151328651075</v>
      </c>
      <c r="Y83" s="39">
        <f t="shared" si="53"/>
        <v>9.4</v>
      </c>
      <c r="Z83" s="39">
        <f t="shared" si="30"/>
        <v>6.426037216711317</v>
      </c>
      <c r="AA83" s="39">
        <f t="shared" si="31"/>
        <v>2.353196727246398</v>
      </c>
      <c r="AB83" s="39">
        <f t="shared" si="32"/>
        <v>0.01810151328651075</v>
      </c>
      <c r="AC83" s="39">
        <f t="shared" si="33"/>
        <v>9.4</v>
      </c>
      <c r="AD83" s="39">
        <f t="shared" si="54"/>
        <v>6.426037216711317</v>
      </c>
      <c r="AE83" s="39">
        <f t="shared" si="55"/>
        <v>2.353196727246398</v>
      </c>
      <c r="AF83" s="39">
        <f t="shared" si="56"/>
        <v>0.01810151328651075</v>
      </c>
      <c r="AG83" s="39">
        <f t="shared" si="57"/>
        <v>9.4</v>
      </c>
    </row>
    <row r="84" spans="1:33" ht="15">
      <c r="A84" t="str">
        <f>'Monthly Data'!D84</f>
        <v>Newcastle Upon Tyne</v>
      </c>
      <c r="B84" s="38">
        <f>IF(VLOOKUP(A84,'Monthly Rates Actual'!$A$3:$U$155,18,FALSE)&lt;5.5,VLOOKUP('Monthly Rate Target'!A84,'Monthly Rates Actual'!$A$3:$U$155,18,FALSE),IF(VLOOKUP('Monthly Rate Target'!A84,'Monthly Rates Actual'!$A$3:$U$155,18,FALSE)&gt;11.2,VLOOKUP('Monthly Rate Target'!A84,'Monthly Rates Actual'!$A$3:$U$155,18,FALSE)/2,5.5))</f>
        <v>4.042845208258742</v>
      </c>
      <c r="C84" s="38">
        <f>IF(VLOOKUP(A84,'Monthly Rates Actual'!$A$3:$U$155,19,FALSE)&lt;2.6,VLOOKUP(A84,'Monthly Rates Actual'!$A$3:$U$155,19,FALSE),IF(VLOOKUP(A84,'Monthly Rates Actual'!$A$3:$U$155,19,FALSE)&gt;7.7,VLOOKUP(A84,'Monthly Rates Actual'!$A$3:$U$155,19,FALSE)*0.33,2.6))</f>
        <v>0.9249313760591956</v>
      </c>
      <c r="D84" s="38">
        <f>VLOOKUP(A84,'Monthly Rates Actual'!$A$3:$U$155,20,FALSE)</f>
        <v>0</v>
      </c>
      <c r="E84" s="38">
        <f>IF(VLOOKUP(A84,'Monthly Rates Actual'!$A$3:$U$155,21,FALSE)&gt;9.4,9.4,VLOOKUP(A84,'Monthly Rates Actual'!$A$3:$U$155,21,FALSE))</f>
        <v>4.967776584317937</v>
      </c>
      <c r="F84" s="39">
        <f t="shared" si="34"/>
        <v>4.042845208258742</v>
      </c>
      <c r="G84" s="39">
        <f t="shared" si="35"/>
        <v>0.9249313760591956</v>
      </c>
      <c r="H84" s="39">
        <f t="shared" si="36"/>
        <v>0</v>
      </c>
      <c r="I84" s="39">
        <f t="shared" si="37"/>
        <v>4.967776584317937</v>
      </c>
      <c r="J84" s="39">
        <f t="shared" si="38"/>
        <v>4.042845208258742</v>
      </c>
      <c r="K84" s="39">
        <f t="shared" si="39"/>
        <v>0.9249313760591956</v>
      </c>
      <c r="L84" s="39">
        <f t="shared" si="40"/>
        <v>0</v>
      </c>
      <c r="M84" s="39">
        <f t="shared" si="41"/>
        <v>4.967776584317937</v>
      </c>
      <c r="N84" s="39">
        <f t="shared" si="42"/>
        <v>4.042845208258742</v>
      </c>
      <c r="O84" s="39">
        <f t="shared" si="43"/>
        <v>0.9249313760591956</v>
      </c>
      <c r="P84" s="39">
        <f t="shared" si="44"/>
        <v>0</v>
      </c>
      <c r="Q84" s="39">
        <f t="shared" si="45"/>
        <v>4.967776584317937</v>
      </c>
      <c r="R84" s="39">
        <f t="shared" si="46"/>
        <v>4.042845208258742</v>
      </c>
      <c r="S84" s="39">
        <f t="shared" si="47"/>
        <v>0.9249313760591956</v>
      </c>
      <c r="T84" s="39">
        <f t="shared" si="48"/>
        <v>0</v>
      </c>
      <c r="U84" s="39">
        <f t="shared" si="49"/>
        <v>4.967776584317937</v>
      </c>
      <c r="V84" s="39">
        <f t="shared" si="50"/>
        <v>4.042845208258742</v>
      </c>
      <c r="W84" s="39">
        <f t="shared" si="51"/>
        <v>0.9249313760591956</v>
      </c>
      <c r="X84" s="39">
        <f t="shared" si="52"/>
        <v>0</v>
      </c>
      <c r="Y84" s="39">
        <f t="shared" si="53"/>
        <v>4.967776584317937</v>
      </c>
      <c r="Z84" s="39">
        <f aca="true" t="shared" si="58" ref="Z84:Z147">V84</f>
        <v>4.042845208258742</v>
      </c>
      <c r="AA84" s="39">
        <f aca="true" t="shared" si="59" ref="AA84:AA147">W84</f>
        <v>0.9249313760591956</v>
      </c>
      <c r="AB84" s="39">
        <f aca="true" t="shared" si="60" ref="AB84:AB147">X84</f>
        <v>0</v>
      </c>
      <c r="AC84" s="39">
        <f aca="true" t="shared" si="61" ref="AC84:AC147">Y84</f>
        <v>4.967776584317937</v>
      </c>
      <c r="AD84" s="39">
        <f t="shared" si="54"/>
        <v>4.042845208258742</v>
      </c>
      <c r="AE84" s="39">
        <f t="shared" si="55"/>
        <v>0.9249313760591956</v>
      </c>
      <c r="AF84" s="39">
        <f t="shared" si="56"/>
        <v>0</v>
      </c>
      <c r="AG84" s="39">
        <f t="shared" si="57"/>
        <v>4.967776584317937</v>
      </c>
    </row>
    <row r="85" spans="1:33" ht="15">
      <c r="A85" t="str">
        <f>'Monthly Data'!D85</f>
        <v>Newham</v>
      </c>
      <c r="B85" s="38">
        <f>IF(VLOOKUP(A85,'Monthly Rates Actual'!$A$3:$U$155,18,FALSE)&lt;5.5,VLOOKUP('Monthly Rate Target'!A85,'Monthly Rates Actual'!$A$3:$U$155,18,FALSE),IF(VLOOKUP('Monthly Rate Target'!A85,'Monthly Rates Actual'!$A$3:$U$155,18,FALSE)&gt;11.2,VLOOKUP('Monthly Rate Target'!A85,'Monthly Rates Actual'!$A$3:$U$155,18,FALSE)/2,5.5))</f>
        <v>2.0679633355689693</v>
      </c>
      <c r="C85" s="38">
        <f>IF(VLOOKUP(A85,'Monthly Rates Actual'!$A$3:$U$155,19,FALSE)&lt;2.6,VLOOKUP(A85,'Monthly Rates Actual'!$A$3:$U$155,19,FALSE),IF(VLOOKUP(A85,'Monthly Rates Actual'!$A$3:$U$155,19,FALSE)&gt;7.7,VLOOKUP(A85,'Monthly Rates Actual'!$A$3:$U$155,19,FALSE)*0.33,2.6))</f>
        <v>1.8164542812430138</v>
      </c>
      <c r="D85" s="38">
        <f>VLOOKUP(A85,'Monthly Rates Actual'!$A$3:$U$155,20,FALSE)</f>
        <v>0</v>
      </c>
      <c r="E85" s="38">
        <f>IF(VLOOKUP(A85,'Monthly Rates Actual'!$A$3:$U$155,21,FALSE)&gt;9.4,9.4,VLOOKUP(A85,'Monthly Rates Actual'!$A$3:$U$155,21,FALSE))</f>
        <v>3.884417616811983</v>
      </c>
      <c r="F85" s="39">
        <f t="shared" si="34"/>
        <v>2.0679633355689693</v>
      </c>
      <c r="G85" s="39">
        <f t="shared" si="35"/>
        <v>1.8164542812430138</v>
      </c>
      <c r="H85" s="39">
        <f t="shared" si="36"/>
        <v>0</v>
      </c>
      <c r="I85" s="39">
        <f t="shared" si="37"/>
        <v>3.884417616811983</v>
      </c>
      <c r="J85" s="39">
        <f t="shared" si="38"/>
        <v>2.0679633355689693</v>
      </c>
      <c r="K85" s="39">
        <f t="shared" si="39"/>
        <v>1.8164542812430138</v>
      </c>
      <c r="L85" s="39">
        <f t="shared" si="40"/>
        <v>0</v>
      </c>
      <c r="M85" s="39">
        <f t="shared" si="41"/>
        <v>3.884417616811983</v>
      </c>
      <c r="N85" s="39">
        <f t="shared" si="42"/>
        <v>2.0679633355689693</v>
      </c>
      <c r="O85" s="39">
        <f t="shared" si="43"/>
        <v>1.8164542812430138</v>
      </c>
      <c r="P85" s="39">
        <f t="shared" si="44"/>
        <v>0</v>
      </c>
      <c r="Q85" s="39">
        <f t="shared" si="45"/>
        <v>3.884417616811983</v>
      </c>
      <c r="R85" s="39">
        <f t="shared" si="46"/>
        <v>2.0679633355689693</v>
      </c>
      <c r="S85" s="39">
        <f t="shared" si="47"/>
        <v>1.8164542812430138</v>
      </c>
      <c r="T85" s="39">
        <f t="shared" si="48"/>
        <v>0</v>
      </c>
      <c r="U85" s="39">
        <f t="shared" si="49"/>
        <v>3.884417616811983</v>
      </c>
      <c r="V85" s="39">
        <f t="shared" si="50"/>
        <v>2.0679633355689693</v>
      </c>
      <c r="W85" s="39">
        <f t="shared" si="51"/>
        <v>1.8164542812430138</v>
      </c>
      <c r="X85" s="39">
        <f t="shared" si="52"/>
        <v>0</v>
      </c>
      <c r="Y85" s="39">
        <f t="shared" si="53"/>
        <v>3.884417616811983</v>
      </c>
      <c r="Z85" s="39">
        <f t="shared" si="58"/>
        <v>2.0679633355689693</v>
      </c>
      <c r="AA85" s="39">
        <f t="shared" si="59"/>
        <v>1.8164542812430138</v>
      </c>
      <c r="AB85" s="39">
        <f t="shared" si="60"/>
        <v>0</v>
      </c>
      <c r="AC85" s="39">
        <f t="shared" si="61"/>
        <v>3.884417616811983</v>
      </c>
      <c r="AD85" s="39">
        <f t="shared" si="54"/>
        <v>2.0679633355689693</v>
      </c>
      <c r="AE85" s="39">
        <f t="shared" si="55"/>
        <v>1.8164542812430138</v>
      </c>
      <c r="AF85" s="39">
        <f t="shared" si="56"/>
        <v>0</v>
      </c>
      <c r="AG85" s="39">
        <f t="shared" si="57"/>
        <v>3.884417616811983</v>
      </c>
    </row>
    <row r="86" spans="1:33" ht="15">
      <c r="A86" t="str">
        <f>'Monthly Data'!D86</f>
        <v>Norfolk</v>
      </c>
      <c r="B86" s="38">
        <f>IF(VLOOKUP(A86,'Monthly Rates Actual'!$A$3:$U$155,18,FALSE)&lt;5.5,VLOOKUP('Monthly Rate Target'!A86,'Monthly Rates Actual'!$A$3:$U$155,18,FALSE),IF(VLOOKUP('Monthly Rate Target'!A86,'Monthly Rates Actual'!$A$3:$U$155,18,FALSE)&gt;11.2,VLOOKUP('Monthly Rate Target'!A86,'Monthly Rates Actual'!$A$3:$U$155,18,FALSE)/2,5.5))</f>
        <v>5.310747848061282</v>
      </c>
      <c r="C86" s="38">
        <f>IF(VLOOKUP(A86,'Monthly Rates Actual'!$A$3:$U$155,19,FALSE)&lt;2.6,VLOOKUP(A86,'Monthly Rates Actual'!$A$3:$U$155,19,FALSE),IF(VLOOKUP(A86,'Monthly Rates Actual'!$A$3:$U$155,19,FALSE)&gt;7.7,VLOOKUP(A86,'Monthly Rates Actual'!$A$3:$U$155,19,FALSE)*0.33,2.6))</f>
        <v>2.6</v>
      </c>
      <c r="D86" s="38">
        <f>VLOOKUP(A86,'Monthly Rates Actual'!$A$3:$U$155,20,FALSE)</f>
        <v>0.19742557055989893</v>
      </c>
      <c r="E86" s="38">
        <f>IF(VLOOKUP(A86,'Monthly Rates Actual'!$A$3:$U$155,21,FALSE)&gt;9.4,9.4,VLOOKUP(A86,'Monthly Rates Actual'!$A$3:$U$155,21,FALSE))</f>
        <v>9.4</v>
      </c>
      <c r="F86" s="39">
        <f t="shared" si="34"/>
        <v>5.310747848061282</v>
      </c>
      <c r="G86" s="39">
        <f t="shared" si="35"/>
        <v>2.6</v>
      </c>
      <c r="H86" s="39">
        <f t="shared" si="36"/>
        <v>0.19742557055989893</v>
      </c>
      <c r="I86" s="39">
        <f t="shared" si="37"/>
        <v>9.4</v>
      </c>
      <c r="J86" s="39">
        <f t="shared" si="38"/>
        <v>5.310747848061282</v>
      </c>
      <c r="K86" s="39">
        <f t="shared" si="39"/>
        <v>2.6</v>
      </c>
      <c r="L86" s="39">
        <f t="shared" si="40"/>
        <v>0.19742557055989893</v>
      </c>
      <c r="M86" s="39">
        <f t="shared" si="41"/>
        <v>9.4</v>
      </c>
      <c r="N86" s="39">
        <f t="shared" si="42"/>
        <v>5.310747848061282</v>
      </c>
      <c r="O86" s="39">
        <f t="shared" si="43"/>
        <v>2.6</v>
      </c>
      <c r="P86" s="39">
        <f t="shared" si="44"/>
        <v>0.19742557055989893</v>
      </c>
      <c r="Q86" s="39">
        <f t="shared" si="45"/>
        <v>9.4</v>
      </c>
      <c r="R86" s="39">
        <f t="shared" si="46"/>
        <v>5.310747848061282</v>
      </c>
      <c r="S86" s="39">
        <f t="shared" si="47"/>
        <v>2.6</v>
      </c>
      <c r="T86" s="39">
        <f t="shared" si="48"/>
        <v>0.19742557055989893</v>
      </c>
      <c r="U86" s="39">
        <f t="shared" si="49"/>
        <v>9.4</v>
      </c>
      <c r="V86" s="39">
        <f t="shared" si="50"/>
        <v>5.310747848061282</v>
      </c>
      <c r="W86" s="39">
        <f t="shared" si="51"/>
        <v>2.6</v>
      </c>
      <c r="X86" s="39">
        <f t="shared" si="52"/>
        <v>0.19742557055989893</v>
      </c>
      <c r="Y86" s="39">
        <f t="shared" si="53"/>
        <v>9.4</v>
      </c>
      <c r="Z86" s="39">
        <f t="shared" si="58"/>
        <v>5.310747848061282</v>
      </c>
      <c r="AA86" s="39">
        <f t="shared" si="59"/>
        <v>2.6</v>
      </c>
      <c r="AB86" s="39">
        <f t="shared" si="60"/>
        <v>0.19742557055989893</v>
      </c>
      <c r="AC86" s="39">
        <f t="shared" si="61"/>
        <v>9.4</v>
      </c>
      <c r="AD86" s="39">
        <f t="shared" si="54"/>
        <v>5.310747848061282</v>
      </c>
      <c r="AE86" s="39">
        <f t="shared" si="55"/>
        <v>2.6</v>
      </c>
      <c r="AF86" s="39">
        <f t="shared" si="56"/>
        <v>0.19742557055989893</v>
      </c>
      <c r="AG86" s="39">
        <f t="shared" si="57"/>
        <v>9.4</v>
      </c>
    </row>
    <row r="87" spans="1:33" ht="15">
      <c r="A87" t="str">
        <f>'Monthly Data'!D87</f>
        <v>North East Lincolnshire UA</v>
      </c>
      <c r="B87" s="38">
        <f>IF(VLOOKUP(A87,'Monthly Rates Actual'!$A$3:$U$155,18,FALSE)&lt;5.5,VLOOKUP('Monthly Rate Target'!A87,'Monthly Rates Actual'!$A$3:$U$155,18,FALSE),IF(VLOOKUP('Monthly Rate Target'!A87,'Monthly Rates Actual'!$A$3:$U$155,18,FALSE)&gt;11.2,VLOOKUP('Monthly Rate Target'!A87,'Monthly Rates Actual'!$A$3:$U$155,18,FALSE)/2,5.5))</f>
        <v>5.5</v>
      </c>
      <c r="C87" s="38">
        <f>IF(VLOOKUP(A87,'Monthly Rates Actual'!$A$3:$U$155,19,FALSE)&lt;2.6,VLOOKUP(A87,'Monthly Rates Actual'!$A$3:$U$155,19,FALSE),IF(VLOOKUP(A87,'Monthly Rates Actual'!$A$3:$U$155,19,FALSE)&gt;7.7,VLOOKUP(A87,'Monthly Rates Actual'!$A$3:$U$155,19,FALSE)*0.33,2.6))</f>
        <v>0.7720462083952876</v>
      </c>
      <c r="D87" s="38">
        <f>VLOOKUP(A87,'Monthly Rates Actual'!$A$3:$U$155,20,FALSE)</f>
        <v>0.31453734416104306</v>
      </c>
      <c r="E87" s="38">
        <f>IF(VLOOKUP(A87,'Monthly Rates Actual'!$A$3:$U$155,21,FALSE)&gt;9.4,9.4,VLOOKUP(A87,'Monthly Rates Actual'!$A$3:$U$155,21,FALSE))</f>
        <v>9.4</v>
      </c>
      <c r="F87" s="39">
        <f t="shared" si="34"/>
        <v>5.5</v>
      </c>
      <c r="G87" s="39">
        <f t="shared" si="35"/>
        <v>0.7720462083952876</v>
      </c>
      <c r="H87" s="39">
        <f t="shared" si="36"/>
        <v>0.31453734416104306</v>
      </c>
      <c r="I87" s="39">
        <f t="shared" si="37"/>
        <v>9.4</v>
      </c>
      <c r="J87" s="39">
        <f t="shared" si="38"/>
        <v>5.5</v>
      </c>
      <c r="K87" s="39">
        <f t="shared" si="39"/>
        <v>0.7720462083952876</v>
      </c>
      <c r="L87" s="39">
        <f t="shared" si="40"/>
        <v>0.31453734416104306</v>
      </c>
      <c r="M87" s="39">
        <f t="shared" si="41"/>
        <v>9.4</v>
      </c>
      <c r="N87" s="39">
        <f t="shared" si="42"/>
        <v>5.5</v>
      </c>
      <c r="O87" s="39">
        <f t="shared" si="43"/>
        <v>0.7720462083952876</v>
      </c>
      <c r="P87" s="39">
        <f t="shared" si="44"/>
        <v>0.31453734416104306</v>
      </c>
      <c r="Q87" s="39">
        <f t="shared" si="45"/>
        <v>9.4</v>
      </c>
      <c r="R87" s="39">
        <f t="shared" si="46"/>
        <v>5.5</v>
      </c>
      <c r="S87" s="39">
        <f t="shared" si="47"/>
        <v>0.7720462083952876</v>
      </c>
      <c r="T87" s="39">
        <f t="shared" si="48"/>
        <v>0.31453734416104306</v>
      </c>
      <c r="U87" s="39">
        <f t="shared" si="49"/>
        <v>9.4</v>
      </c>
      <c r="V87" s="39">
        <f t="shared" si="50"/>
        <v>5.5</v>
      </c>
      <c r="W87" s="39">
        <f t="shared" si="51"/>
        <v>0.7720462083952876</v>
      </c>
      <c r="X87" s="39">
        <f t="shared" si="52"/>
        <v>0.31453734416104306</v>
      </c>
      <c r="Y87" s="39">
        <f t="shared" si="53"/>
        <v>9.4</v>
      </c>
      <c r="Z87" s="39">
        <f t="shared" si="58"/>
        <v>5.5</v>
      </c>
      <c r="AA87" s="39">
        <f t="shared" si="59"/>
        <v>0.7720462083952876</v>
      </c>
      <c r="AB87" s="39">
        <f t="shared" si="60"/>
        <v>0.31453734416104306</v>
      </c>
      <c r="AC87" s="39">
        <f t="shared" si="61"/>
        <v>9.4</v>
      </c>
      <c r="AD87" s="39">
        <f t="shared" si="54"/>
        <v>5.5</v>
      </c>
      <c r="AE87" s="39">
        <f t="shared" si="55"/>
        <v>0.7720462083952876</v>
      </c>
      <c r="AF87" s="39">
        <f t="shared" si="56"/>
        <v>0.31453734416104306</v>
      </c>
      <c r="AG87" s="39">
        <f t="shared" si="57"/>
        <v>9.4</v>
      </c>
    </row>
    <row r="88" spans="1:33" ht="15">
      <c r="A88" t="str">
        <f>'Monthly Data'!D88</f>
        <v>North Lincolnshire UA</v>
      </c>
      <c r="B88" s="38">
        <f>IF(VLOOKUP(A88,'Monthly Rates Actual'!$A$3:$U$155,18,FALSE)&lt;5.5,VLOOKUP('Monthly Rate Target'!A88,'Monthly Rates Actual'!$A$3:$U$155,18,FALSE),IF(VLOOKUP('Monthly Rate Target'!A88,'Monthly Rates Actual'!$A$3:$U$155,18,FALSE)&gt;11.2,VLOOKUP('Monthly Rate Target'!A88,'Monthly Rates Actual'!$A$3:$U$155,18,FALSE)/2,5.5))</f>
        <v>5.143490187803334</v>
      </c>
      <c r="C88" s="38">
        <f>IF(VLOOKUP(A88,'Monthly Rates Actual'!$A$3:$U$155,19,FALSE)&lt;2.6,VLOOKUP(A88,'Monthly Rates Actual'!$A$3:$U$155,19,FALSE),IF(VLOOKUP(A88,'Monthly Rates Actual'!$A$3:$U$155,19,FALSE)&gt;7.7,VLOOKUP(A88,'Monthly Rates Actual'!$A$3:$U$155,19,FALSE)*0.33,2.6))</f>
        <v>2.3211648027009915</v>
      </c>
      <c r="D88" s="38">
        <f>VLOOKUP(A88,'Monthly Rates Actual'!$A$3:$U$155,20,FALSE)</f>
        <v>2.242034184427094</v>
      </c>
      <c r="E88" s="38">
        <f>IF(VLOOKUP(A88,'Monthly Rates Actual'!$A$3:$U$155,21,FALSE)&gt;9.4,9.4,VLOOKUP(A88,'Monthly Rates Actual'!$A$3:$U$155,21,FALSE))</f>
        <v>9.4</v>
      </c>
      <c r="F88" s="39">
        <f t="shared" si="34"/>
        <v>5.143490187803334</v>
      </c>
      <c r="G88" s="39">
        <f t="shared" si="35"/>
        <v>2.3211648027009915</v>
      </c>
      <c r="H88" s="39">
        <f t="shared" si="36"/>
        <v>2.242034184427094</v>
      </c>
      <c r="I88" s="39">
        <f t="shared" si="37"/>
        <v>9.4</v>
      </c>
      <c r="J88" s="39">
        <f t="shared" si="38"/>
        <v>5.143490187803334</v>
      </c>
      <c r="K88" s="39">
        <f t="shared" si="39"/>
        <v>2.3211648027009915</v>
      </c>
      <c r="L88" s="39">
        <f t="shared" si="40"/>
        <v>2.242034184427094</v>
      </c>
      <c r="M88" s="39">
        <f t="shared" si="41"/>
        <v>9.4</v>
      </c>
      <c r="N88" s="39">
        <f t="shared" si="42"/>
        <v>5.143490187803334</v>
      </c>
      <c r="O88" s="39">
        <f t="shared" si="43"/>
        <v>2.3211648027009915</v>
      </c>
      <c r="P88" s="39">
        <f t="shared" si="44"/>
        <v>2.242034184427094</v>
      </c>
      <c r="Q88" s="39">
        <f t="shared" si="45"/>
        <v>9.4</v>
      </c>
      <c r="R88" s="39">
        <f t="shared" si="46"/>
        <v>5.143490187803334</v>
      </c>
      <c r="S88" s="39">
        <f t="shared" si="47"/>
        <v>2.3211648027009915</v>
      </c>
      <c r="T88" s="39">
        <f t="shared" si="48"/>
        <v>2.242034184427094</v>
      </c>
      <c r="U88" s="39">
        <f t="shared" si="49"/>
        <v>9.4</v>
      </c>
      <c r="V88" s="39">
        <f t="shared" si="50"/>
        <v>5.143490187803334</v>
      </c>
      <c r="W88" s="39">
        <f t="shared" si="51"/>
        <v>2.3211648027009915</v>
      </c>
      <c r="X88" s="39">
        <f t="shared" si="52"/>
        <v>2.242034184427094</v>
      </c>
      <c r="Y88" s="39">
        <f t="shared" si="53"/>
        <v>9.4</v>
      </c>
      <c r="Z88" s="39">
        <f t="shared" si="58"/>
        <v>5.143490187803334</v>
      </c>
      <c r="AA88" s="39">
        <f t="shared" si="59"/>
        <v>2.3211648027009915</v>
      </c>
      <c r="AB88" s="39">
        <f t="shared" si="60"/>
        <v>2.242034184427094</v>
      </c>
      <c r="AC88" s="39">
        <f t="shared" si="61"/>
        <v>9.4</v>
      </c>
      <c r="AD88" s="39">
        <f t="shared" si="54"/>
        <v>5.143490187803334</v>
      </c>
      <c r="AE88" s="39">
        <f t="shared" si="55"/>
        <v>2.3211648027009915</v>
      </c>
      <c r="AF88" s="39">
        <f t="shared" si="56"/>
        <v>2.242034184427094</v>
      </c>
      <c r="AG88" s="39">
        <f t="shared" si="57"/>
        <v>9.4</v>
      </c>
    </row>
    <row r="89" spans="1:33" ht="15">
      <c r="A89" t="str">
        <f>'Monthly Data'!D89</f>
        <v>North Somerset UA</v>
      </c>
      <c r="B89" s="38">
        <f>IF(VLOOKUP(A89,'Monthly Rates Actual'!$A$3:$U$155,18,FALSE)&lt;5.5,VLOOKUP('Monthly Rate Target'!A89,'Monthly Rates Actual'!$A$3:$U$155,18,FALSE),IF(VLOOKUP('Monthly Rate Target'!A89,'Monthly Rates Actual'!$A$3:$U$155,18,FALSE)&gt;11.2,VLOOKUP('Monthly Rate Target'!A89,'Monthly Rates Actual'!$A$3:$U$155,18,FALSE)/2,5.5))</f>
        <v>5.5</v>
      </c>
      <c r="C89" s="38">
        <f>IF(VLOOKUP(A89,'Monthly Rates Actual'!$A$3:$U$155,19,FALSE)&lt;2.6,VLOOKUP(A89,'Monthly Rates Actual'!$A$3:$U$155,19,FALSE),IF(VLOOKUP(A89,'Monthly Rates Actual'!$A$3:$U$155,19,FALSE)&gt;7.7,VLOOKUP(A89,'Monthly Rates Actual'!$A$3:$U$155,19,FALSE)*0.33,2.6))</f>
        <v>2.740213523131673</v>
      </c>
      <c r="D89" s="38">
        <f>VLOOKUP(A89,'Monthly Rates Actual'!$A$3:$U$155,20,FALSE)</f>
        <v>2.965599051008304</v>
      </c>
      <c r="E89" s="38">
        <f>IF(VLOOKUP(A89,'Monthly Rates Actual'!$A$3:$U$155,21,FALSE)&gt;9.4,9.4,VLOOKUP(A89,'Monthly Rates Actual'!$A$3:$U$155,21,FALSE))</f>
        <v>9.4</v>
      </c>
      <c r="F89" s="39">
        <f t="shared" si="34"/>
        <v>5.5</v>
      </c>
      <c r="G89" s="39">
        <f t="shared" si="35"/>
        <v>2.740213523131673</v>
      </c>
      <c r="H89" s="39">
        <f t="shared" si="36"/>
        <v>2.965599051008304</v>
      </c>
      <c r="I89" s="39">
        <f t="shared" si="37"/>
        <v>9.4</v>
      </c>
      <c r="J89" s="39">
        <f t="shared" si="38"/>
        <v>5.5</v>
      </c>
      <c r="K89" s="39">
        <f t="shared" si="39"/>
        <v>2.740213523131673</v>
      </c>
      <c r="L89" s="39">
        <f t="shared" si="40"/>
        <v>2.965599051008304</v>
      </c>
      <c r="M89" s="39">
        <f t="shared" si="41"/>
        <v>9.4</v>
      </c>
      <c r="N89" s="39">
        <f t="shared" si="42"/>
        <v>5.5</v>
      </c>
      <c r="O89" s="39">
        <f t="shared" si="43"/>
        <v>2.740213523131673</v>
      </c>
      <c r="P89" s="39">
        <f t="shared" si="44"/>
        <v>2.965599051008304</v>
      </c>
      <c r="Q89" s="39">
        <f t="shared" si="45"/>
        <v>9.4</v>
      </c>
      <c r="R89" s="39">
        <f t="shared" si="46"/>
        <v>5.5</v>
      </c>
      <c r="S89" s="39">
        <f t="shared" si="47"/>
        <v>2.740213523131673</v>
      </c>
      <c r="T89" s="39">
        <f t="shared" si="48"/>
        <v>2.965599051008304</v>
      </c>
      <c r="U89" s="39">
        <f t="shared" si="49"/>
        <v>9.4</v>
      </c>
      <c r="V89" s="39">
        <f t="shared" si="50"/>
        <v>5.5</v>
      </c>
      <c r="W89" s="39">
        <f t="shared" si="51"/>
        <v>2.740213523131673</v>
      </c>
      <c r="X89" s="39">
        <f t="shared" si="52"/>
        <v>2.965599051008304</v>
      </c>
      <c r="Y89" s="39">
        <f t="shared" si="53"/>
        <v>9.4</v>
      </c>
      <c r="Z89" s="39">
        <f t="shared" si="58"/>
        <v>5.5</v>
      </c>
      <c r="AA89" s="39">
        <f t="shared" si="59"/>
        <v>2.740213523131673</v>
      </c>
      <c r="AB89" s="39">
        <f t="shared" si="60"/>
        <v>2.965599051008304</v>
      </c>
      <c r="AC89" s="39">
        <f t="shared" si="61"/>
        <v>9.4</v>
      </c>
      <c r="AD89" s="39">
        <f t="shared" si="54"/>
        <v>5.5</v>
      </c>
      <c r="AE89" s="39">
        <f t="shared" si="55"/>
        <v>2.740213523131673</v>
      </c>
      <c r="AF89" s="39">
        <f t="shared" si="56"/>
        <v>2.965599051008304</v>
      </c>
      <c r="AG89" s="39">
        <f t="shared" si="57"/>
        <v>9.4</v>
      </c>
    </row>
    <row r="90" spans="1:33" ht="15">
      <c r="A90" t="str">
        <f>'Monthly Data'!D90</f>
        <v>North Tyneside</v>
      </c>
      <c r="B90" s="38">
        <f>IF(VLOOKUP(A90,'Monthly Rates Actual'!$A$3:$U$155,18,FALSE)&lt;5.5,VLOOKUP('Monthly Rate Target'!A90,'Monthly Rates Actual'!$A$3:$U$155,18,FALSE),IF(VLOOKUP('Monthly Rate Target'!A90,'Monthly Rates Actual'!$A$3:$U$155,18,FALSE)&gt;11.2,VLOOKUP('Monthly Rate Target'!A90,'Monthly Rates Actual'!$A$3:$U$155,18,FALSE)/2,5.5))</f>
        <v>3.358503819474932</v>
      </c>
      <c r="C90" s="38">
        <f>IF(VLOOKUP(A90,'Monthly Rates Actual'!$A$3:$U$155,19,FALSE)&lt;2.6,VLOOKUP(A90,'Monthly Rates Actual'!$A$3:$U$155,19,FALSE),IF(VLOOKUP(A90,'Monthly Rates Actual'!$A$3:$U$155,19,FALSE)&gt;7.7,VLOOKUP(A90,'Monthly Rates Actual'!$A$3:$U$155,19,FALSE)*0.33,2.6))</f>
        <v>0.15365703749231716</v>
      </c>
      <c r="D90" s="38">
        <f>VLOOKUP(A90,'Monthly Rates Actual'!$A$3:$U$155,20,FALSE)</f>
        <v>0</v>
      </c>
      <c r="E90" s="38">
        <f>IF(VLOOKUP(A90,'Monthly Rates Actual'!$A$3:$U$155,21,FALSE)&gt;9.4,9.4,VLOOKUP(A90,'Monthly Rates Actual'!$A$3:$U$155,21,FALSE))</f>
        <v>3.5121608569672493</v>
      </c>
      <c r="F90" s="39">
        <f t="shared" si="34"/>
        <v>3.358503819474932</v>
      </c>
      <c r="G90" s="39">
        <f t="shared" si="35"/>
        <v>0.15365703749231716</v>
      </c>
      <c r="H90" s="39">
        <f t="shared" si="36"/>
        <v>0</v>
      </c>
      <c r="I90" s="39">
        <f t="shared" si="37"/>
        <v>3.5121608569672493</v>
      </c>
      <c r="J90" s="39">
        <f t="shared" si="38"/>
        <v>3.358503819474932</v>
      </c>
      <c r="K90" s="39">
        <f t="shared" si="39"/>
        <v>0.15365703749231716</v>
      </c>
      <c r="L90" s="39">
        <f t="shared" si="40"/>
        <v>0</v>
      </c>
      <c r="M90" s="39">
        <f t="shared" si="41"/>
        <v>3.5121608569672493</v>
      </c>
      <c r="N90" s="39">
        <f t="shared" si="42"/>
        <v>3.358503819474932</v>
      </c>
      <c r="O90" s="39">
        <f t="shared" si="43"/>
        <v>0.15365703749231716</v>
      </c>
      <c r="P90" s="39">
        <f t="shared" si="44"/>
        <v>0</v>
      </c>
      <c r="Q90" s="39">
        <f t="shared" si="45"/>
        <v>3.5121608569672493</v>
      </c>
      <c r="R90" s="39">
        <f t="shared" si="46"/>
        <v>3.358503819474932</v>
      </c>
      <c r="S90" s="39">
        <f t="shared" si="47"/>
        <v>0.15365703749231716</v>
      </c>
      <c r="T90" s="39">
        <f t="shared" si="48"/>
        <v>0</v>
      </c>
      <c r="U90" s="39">
        <f t="shared" si="49"/>
        <v>3.5121608569672493</v>
      </c>
      <c r="V90" s="39">
        <f t="shared" si="50"/>
        <v>3.358503819474932</v>
      </c>
      <c r="W90" s="39">
        <f t="shared" si="51"/>
        <v>0.15365703749231716</v>
      </c>
      <c r="X90" s="39">
        <f t="shared" si="52"/>
        <v>0</v>
      </c>
      <c r="Y90" s="39">
        <f t="shared" si="53"/>
        <v>3.5121608569672493</v>
      </c>
      <c r="Z90" s="39">
        <f t="shared" si="58"/>
        <v>3.358503819474932</v>
      </c>
      <c r="AA90" s="39">
        <f t="shared" si="59"/>
        <v>0.15365703749231716</v>
      </c>
      <c r="AB90" s="39">
        <f t="shared" si="60"/>
        <v>0</v>
      </c>
      <c r="AC90" s="39">
        <f t="shared" si="61"/>
        <v>3.5121608569672493</v>
      </c>
      <c r="AD90" s="39">
        <f t="shared" si="54"/>
        <v>3.358503819474932</v>
      </c>
      <c r="AE90" s="39">
        <f t="shared" si="55"/>
        <v>0.15365703749231716</v>
      </c>
      <c r="AF90" s="39">
        <f t="shared" si="56"/>
        <v>0</v>
      </c>
      <c r="AG90" s="39">
        <f t="shared" si="57"/>
        <v>3.5121608569672493</v>
      </c>
    </row>
    <row r="91" spans="1:33" ht="15">
      <c r="A91" t="str">
        <f>'Monthly Data'!D91</f>
        <v>North Yorkshire</v>
      </c>
      <c r="B91" s="38">
        <f>IF(VLOOKUP(A91,'Monthly Rates Actual'!$A$3:$U$155,18,FALSE)&lt;5.5,VLOOKUP('Monthly Rate Target'!A91,'Monthly Rates Actual'!$A$3:$U$155,18,FALSE),IF(VLOOKUP('Monthly Rate Target'!A91,'Monthly Rates Actual'!$A$3:$U$155,18,FALSE)&gt;11.2,VLOOKUP('Monthly Rate Target'!A91,'Monthly Rates Actual'!$A$3:$U$155,18,FALSE)/2,5.5))</f>
        <v>5.5</v>
      </c>
      <c r="C91" s="38">
        <f>IF(VLOOKUP(A91,'Monthly Rates Actual'!$A$3:$U$155,19,FALSE)&lt;2.6,VLOOKUP(A91,'Monthly Rates Actual'!$A$3:$U$155,19,FALSE),IF(VLOOKUP(A91,'Monthly Rates Actual'!$A$3:$U$155,19,FALSE)&gt;7.7,VLOOKUP(A91,'Monthly Rates Actual'!$A$3:$U$155,19,FALSE)*0.33,2.6))</f>
        <v>2.6007851869213643</v>
      </c>
      <c r="D91" s="38">
        <f>VLOOKUP(A91,'Monthly Rates Actual'!$A$3:$U$155,20,FALSE)</f>
        <v>1.25249033165358</v>
      </c>
      <c r="E91" s="38">
        <f>IF(VLOOKUP(A91,'Monthly Rates Actual'!$A$3:$U$155,21,FALSE)&gt;9.4,9.4,VLOOKUP(A91,'Monthly Rates Actual'!$A$3:$U$155,21,FALSE))</f>
        <v>9.4</v>
      </c>
      <c r="F91" s="39">
        <f t="shared" si="34"/>
        <v>5.5</v>
      </c>
      <c r="G91" s="39">
        <f t="shared" si="35"/>
        <v>2.6007851869213643</v>
      </c>
      <c r="H91" s="39">
        <f t="shared" si="36"/>
        <v>1.25249033165358</v>
      </c>
      <c r="I91" s="39">
        <f t="shared" si="37"/>
        <v>9.4</v>
      </c>
      <c r="J91" s="39">
        <f t="shared" si="38"/>
        <v>5.5</v>
      </c>
      <c r="K91" s="39">
        <f t="shared" si="39"/>
        <v>2.6007851869213643</v>
      </c>
      <c r="L91" s="39">
        <f t="shared" si="40"/>
        <v>1.25249033165358</v>
      </c>
      <c r="M91" s="39">
        <f t="shared" si="41"/>
        <v>9.4</v>
      </c>
      <c r="N91" s="39">
        <f t="shared" si="42"/>
        <v>5.5</v>
      </c>
      <c r="O91" s="39">
        <f t="shared" si="43"/>
        <v>2.6007851869213643</v>
      </c>
      <c r="P91" s="39">
        <f t="shared" si="44"/>
        <v>1.25249033165358</v>
      </c>
      <c r="Q91" s="39">
        <f t="shared" si="45"/>
        <v>9.4</v>
      </c>
      <c r="R91" s="39">
        <f t="shared" si="46"/>
        <v>5.5</v>
      </c>
      <c r="S91" s="39">
        <f t="shared" si="47"/>
        <v>2.6007851869213643</v>
      </c>
      <c r="T91" s="39">
        <f t="shared" si="48"/>
        <v>1.25249033165358</v>
      </c>
      <c r="U91" s="39">
        <f t="shared" si="49"/>
        <v>9.4</v>
      </c>
      <c r="V91" s="39">
        <f t="shared" si="50"/>
        <v>5.5</v>
      </c>
      <c r="W91" s="39">
        <f t="shared" si="51"/>
        <v>2.6007851869213643</v>
      </c>
      <c r="X91" s="39">
        <f t="shared" si="52"/>
        <v>1.25249033165358</v>
      </c>
      <c r="Y91" s="39">
        <f t="shared" si="53"/>
        <v>9.4</v>
      </c>
      <c r="Z91" s="39">
        <f t="shared" si="58"/>
        <v>5.5</v>
      </c>
      <c r="AA91" s="39">
        <f t="shared" si="59"/>
        <v>2.6007851869213643</v>
      </c>
      <c r="AB91" s="39">
        <f t="shared" si="60"/>
        <v>1.25249033165358</v>
      </c>
      <c r="AC91" s="39">
        <f t="shared" si="61"/>
        <v>9.4</v>
      </c>
      <c r="AD91" s="39">
        <f t="shared" si="54"/>
        <v>5.5</v>
      </c>
      <c r="AE91" s="39">
        <f t="shared" si="55"/>
        <v>2.6007851869213643</v>
      </c>
      <c r="AF91" s="39">
        <f t="shared" si="56"/>
        <v>1.25249033165358</v>
      </c>
      <c r="AG91" s="39">
        <f t="shared" si="57"/>
        <v>9.4</v>
      </c>
    </row>
    <row r="92" spans="1:33" ht="15">
      <c r="A92" t="str">
        <f>'Monthly Data'!D92</f>
        <v>Northamptonshire</v>
      </c>
      <c r="B92" s="38">
        <f>IF(VLOOKUP(A92,'Monthly Rates Actual'!$A$3:$U$155,18,FALSE)&lt;5.5,VLOOKUP('Monthly Rate Target'!A92,'Monthly Rates Actual'!$A$3:$U$155,18,FALSE),IF(VLOOKUP('Monthly Rate Target'!A92,'Monthly Rates Actual'!$A$3:$U$155,18,FALSE)&gt;11.2,VLOOKUP('Monthly Rate Target'!A92,'Monthly Rates Actual'!$A$3:$U$155,18,FALSE)/2,5.5))</f>
        <v>9.948934671597112</v>
      </c>
      <c r="C92" s="38">
        <f>IF(VLOOKUP(A92,'Monthly Rates Actual'!$A$3:$U$155,19,FALSE)&lt;2.6,VLOOKUP(A92,'Monthly Rates Actual'!$A$3:$U$155,19,FALSE),IF(VLOOKUP(A92,'Monthly Rates Actual'!$A$3:$U$155,19,FALSE)&gt;7.7,VLOOKUP(A92,'Monthly Rates Actual'!$A$3:$U$155,19,FALSE)*0.33,2.6))</f>
        <v>2.9531733454078934</v>
      </c>
      <c r="D92" s="38">
        <f>VLOOKUP(A92,'Monthly Rates Actual'!$A$3:$U$155,20,FALSE)</f>
        <v>8.955298971146831</v>
      </c>
      <c r="E92" s="38">
        <f>IF(VLOOKUP(A92,'Monthly Rates Actual'!$A$3:$U$155,21,FALSE)&gt;9.4,9.4,VLOOKUP(A92,'Monthly Rates Actual'!$A$3:$U$155,21,FALSE))</f>
        <v>9.4</v>
      </c>
      <c r="F92" s="39">
        <f t="shared" si="34"/>
        <v>9.948934671597112</v>
      </c>
      <c r="G92" s="39">
        <f t="shared" si="35"/>
        <v>2.9531733454078934</v>
      </c>
      <c r="H92" s="39">
        <f t="shared" si="36"/>
        <v>8.955298971146831</v>
      </c>
      <c r="I92" s="39">
        <f t="shared" si="37"/>
        <v>9.4</v>
      </c>
      <c r="J92" s="39">
        <f t="shared" si="38"/>
        <v>9.948934671597112</v>
      </c>
      <c r="K92" s="39">
        <f t="shared" si="39"/>
        <v>2.9531733454078934</v>
      </c>
      <c r="L92" s="39">
        <f t="shared" si="40"/>
        <v>8.955298971146831</v>
      </c>
      <c r="M92" s="39">
        <f t="shared" si="41"/>
        <v>9.4</v>
      </c>
      <c r="N92" s="39">
        <f t="shared" si="42"/>
        <v>9.948934671597112</v>
      </c>
      <c r="O92" s="39">
        <f t="shared" si="43"/>
        <v>2.9531733454078934</v>
      </c>
      <c r="P92" s="39">
        <f t="shared" si="44"/>
        <v>8.955298971146831</v>
      </c>
      <c r="Q92" s="39">
        <f t="shared" si="45"/>
        <v>9.4</v>
      </c>
      <c r="R92" s="39">
        <f t="shared" si="46"/>
        <v>9.948934671597112</v>
      </c>
      <c r="S92" s="39">
        <f t="shared" si="47"/>
        <v>2.9531733454078934</v>
      </c>
      <c r="T92" s="39">
        <f t="shared" si="48"/>
        <v>8.955298971146831</v>
      </c>
      <c r="U92" s="39">
        <f t="shared" si="49"/>
        <v>9.4</v>
      </c>
      <c r="V92" s="39">
        <f t="shared" si="50"/>
        <v>9.948934671597112</v>
      </c>
      <c r="W92" s="39">
        <f t="shared" si="51"/>
        <v>2.9531733454078934</v>
      </c>
      <c r="X92" s="39">
        <f t="shared" si="52"/>
        <v>8.955298971146831</v>
      </c>
      <c r="Y92" s="39">
        <f t="shared" si="53"/>
        <v>9.4</v>
      </c>
      <c r="Z92" s="39">
        <f t="shared" si="58"/>
        <v>9.948934671597112</v>
      </c>
      <c r="AA92" s="39">
        <f t="shared" si="59"/>
        <v>2.9531733454078934</v>
      </c>
      <c r="AB92" s="39">
        <f t="shared" si="60"/>
        <v>8.955298971146831</v>
      </c>
      <c r="AC92" s="39">
        <f t="shared" si="61"/>
        <v>9.4</v>
      </c>
      <c r="AD92" s="39">
        <f t="shared" si="54"/>
        <v>9.948934671597112</v>
      </c>
      <c r="AE92" s="39">
        <f t="shared" si="55"/>
        <v>2.9531733454078934</v>
      </c>
      <c r="AF92" s="39">
        <f t="shared" si="56"/>
        <v>8.955298971146831</v>
      </c>
      <c r="AG92" s="39">
        <f t="shared" si="57"/>
        <v>9.4</v>
      </c>
    </row>
    <row r="93" spans="1:33" ht="15">
      <c r="A93" t="str">
        <f>'Monthly Data'!D93</f>
        <v>Northumberland</v>
      </c>
      <c r="B93" s="38">
        <f>IF(VLOOKUP(A93,'Monthly Rates Actual'!$A$3:$U$155,18,FALSE)&lt;5.5,VLOOKUP('Monthly Rate Target'!A93,'Monthly Rates Actual'!$A$3:$U$155,18,FALSE),IF(VLOOKUP('Monthly Rate Target'!A93,'Monthly Rates Actual'!$A$3:$U$155,18,FALSE)&gt;11.2,VLOOKUP('Monthly Rate Target'!A93,'Monthly Rates Actual'!$A$3:$U$155,18,FALSE)/2,5.5))</f>
        <v>5.0861589772095614</v>
      </c>
      <c r="C93" s="38">
        <f>IF(VLOOKUP(A93,'Monthly Rates Actual'!$A$3:$U$155,19,FALSE)&lt;2.6,VLOOKUP(A93,'Monthly Rates Actual'!$A$3:$U$155,19,FALSE),IF(VLOOKUP(A93,'Monthly Rates Actual'!$A$3:$U$155,19,FALSE)&gt;7.7,VLOOKUP(A93,'Monthly Rates Actual'!$A$3:$U$155,19,FALSE)*0.33,2.6))</f>
        <v>1.0283490828237911</v>
      </c>
      <c r="D93" s="38">
        <f>VLOOKUP(A93,'Monthly Rates Actual'!$A$3:$U$155,20,FALSE)</f>
        <v>0.05558643690939411</v>
      </c>
      <c r="E93" s="38">
        <f>IF(VLOOKUP(A93,'Monthly Rates Actual'!$A$3:$U$155,21,FALSE)&gt;9.4,9.4,VLOOKUP(A93,'Monthly Rates Actual'!$A$3:$U$155,21,FALSE))</f>
        <v>6.170094496942746</v>
      </c>
      <c r="F93" s="39">
        <f t="shared" si="34"/>
        <v>5.0861589772095614</v>
      </c>
      <c r="G93" s="39">
        <f t="shared" si="35"/>
        <v>1.0283490828237911</v>
      </c>
      <c r="H93" s="39">
        <f t="shared" si="36"/>
        <v>0.05558643690939411</v>
      </c>
      <c r="I93" s="39">
        <f t="shared" si="37"/>
        <v>6.170094496942746</v>
      </c>
      <c r="J93" s="39">
        <f t="shared" si="38"/>
        <v>5.0861589772095614</v>
      </c>
      <c r="K93" s="39">
        <f t="shared" si="39"/>
        <v>1.0283490828237911</v>
      </c>
      <c r="L93" s="39">
        <f t="shared" si="40"/>
        <v>0.05558643690939411</v>
      </c>
      <c r="M93" s="39">
        <f t="shared" si="41"/>
        <v>6.170094496942746</v>
      </c>
      <c r="N93" s="39">
        <f t="shared" si="42"/>
        <v>5.0861589772095614</v>
      </c>
      <c r="O93" s="39">
        <f t="shared" si="43"/>
        <v>1.0283490828237911</v>
      </c>
      <c r="P93" s="39">
        <f t="shared" si="44"/>
        <v>0.05558643690939411</v>
      </c>
      <c r="Q93" s="39">
        <f t="shared" si="45"/>
        <v>6.170094496942746</v>
      </c>
      <c r="R93" s="39">
        <f t="shared" si="46"/>
        <v>5.0861589772095614</v>
      </c>
      <c r="S93" s="39">
        <f t="shared" si="47"/>
        <v>1.0283490828237911</v>
      </c>
      <c r="T93" s="39">
        <f t="shared" si="48"/>
        <v>0.05558643690939411</v>
      </c>
      <c r="U93" s="39">
        <f t="shared" si="49"/>
        <v>6.170094496942746</v>
      </c>
      <c r="V93" s="39">
        <f t="shared" si="50"/>
        <v>5.0861589772095614</v>
      </c>
      <c r="W93" s="39">
        <f t="shared" si="51"/>
        <v>1.0283490828237911</v>
      </c>
      <c r="X93" s="39">
        <f t="shared" si="52"/>
        <v>0.05558643690939411</v>
      </c>
      <c r="Y93" s="39">
        <f t="shared" si="53"/>
        <v>6.170094496942746</v>
      </c>
      <c r="Z93" s="39">
        <f t="shared" si="58"/>
        <v>5.0861589772095614</v>
      </c>
      <c r="AA93" s="39">
        <f t="shared" si="59"/>
        <v>1.0283490828237911</v>
      </c>
      <c r="AB93" s="39">
        <f t="shared" si="60"/>
        <v>0.05558643690939411</v>
      </c>
      <c r="AC93" s="39">
        <f t="shared" si="61"/>
        <v>6.170094496942746</v>
      </c>
      <c r="AD93" s="39">
        <f t="shared" si="54"/>
        <v>5.0861589772095614</v>
      </c>
      <c r="AE93" s="39">
        <f t="shared" si="55"/>
        <v>1.0283490828237911</v>
      </c>
      <c r="AF93" s="39">
        <f t="shared" si="56"/>
        <v>0.05558643690939411</v>
      </c>
      <c r="AG93" s="39">
        <f t="shared" si="57"/>
        <v>6.170094496942746</v>
      </c>
    </row>
    <row r="94" spans="1:33" ht="15">
      <c r="A94" t="str">
        <f>'Monthly Data'!D94</f>
        <v>Nottingham UA</v>
      </c>
      <c r="B94" s="38">
        <f>IF(VLOOKUP(A94,'Monthly Rates Actual'!$A$3:$U$155,18,FALSE)&lt;5.5,VLOOKUP('Monthly Rate Target'!A94,'Monthly Rates Actual'!$A$3:$U$155,18,FALSE),IF(VLOOKUP('Monthly Rate Target'!A94,'Monthly Rates Actual'!$A$3:$U$155,18,FALSE)&gt;11.2,VLOOKUP('Monthly Rate Target'!A94,'Monthly Rates Actual'!$A$3:$U$155,18,FALSE)/2,5.5))</f>
        <v>5.5</v>
      </c>
      <c r="C94" s="38">
        <f>IF(VLOOKUP(A94,'Monthly Rates Actual'!$A$3:$U$155,19,FALSE)&lt;2.6,VLOOKUP(A94,'Monthly Rates Actual'!$A$3:$U$155,19,FALSE),IF(VLOOKUP(A94,'Monthly Rates Actual'!$A$3:$U$155,19,FALSE)&gt;7.7,VLOOKUP(A94,'Monthly Rates Actual'!$A$3:$U$155,19,FALSE)*0.33,2.6))</f>
        <v>0.6916011950868652</v>
      </c>
      <c r="D94" s="38">
        <f>VLOOKUP(A94,'Monthly Rates Actual'!$A$3:$U$155,20,FALSE)</f>
        <v>0</v>
      </c>
      <c r="E94" s="38">
        <f>IF(VLOOKUP(A94,'Monthly Rates Actual'!$A$3:$U$155,21,FALSE)&gt;9.4,9.4,VLOOKUP(A94,'Monthly Rates Actual'!$A$3:$U$155,21,FALSE))</f>
        <v>9.4</v>
      </c>
      <c r="F94" s="39">
        <f t="shared" si="34"/>
        <v>5.5</v>
      </c>
      <c r="G94" s="39">
        <f t="shared" si="35"/>
        <v>0.6916011950868652</v>
      </c>
      <c r="H94" s="39">
        <f t="shared" si="36"/>
        <v>0</v>
      </c>
      <c r="I94" s="39">
        <f t="shared" si="37"/>
        <v>9.4</v>
      </c>
      <c r="J94" s="39">
        <f t="shared" si="38"/>
        <v>5.5</v>
      </c>
      <c r="K94" s="39">
        <f t="shared" si="39"/>
        <v>0.6916011950868652</v>
      </c>
      <c r="L94" s="39">
        <f t="shared" si="40"/>
        <v>0</v>
      </c>
      <c r="M94" s="39">
        <f t="shared" si="41"/>
        <v>9.4</v>
      </c>
      <c r="N94" s="39">
        <f t="shared" si="42"/>
        <v>5.5</v>
      </c>
      <c r="O94" s="39">
        <f t="shared" si="43"/>
        <v>0.6916011950868652</v>
      </c>
      <c r="P94" s="39">
        <f t="shared" si="44"/>
        <v>0</v>
      </c>
      <c r="Q94" s="39">
        <f t="shared" si="45"/>
        <v>9.4</v>
      </c>
      <c r="R94" s="39">
        <f t="shared" si="46"/>
        <v>5.5</v>
      </c>
      <c r="S94" s="39">
        <f t="shared" si="47"/>
        <v>0.6916011950868652</v>
      </c>
      <c r="T94" s="39">
        <f t="shared" si="48"/>
        <v>0</v>
      </c>
      <c r="U94" s="39">
        <f t="shared" si="49"/>
        <v>9.4</v>
      </c>
      <c r="V94" s="39">
        <f t="shared" si="50"/>
        <v>5.5</v>
      </c>
      <c r="W94" s="39">
        <f t="shared" si="51"/>
        <v>0.6916011950868652</v>
      </c>
      <c r="X94" s="39">
        <f t="shared" si="52"/>
        <v>0</v>
      </c>
      <c r="Y94" s="39">
        <f t="shared" si="53"/>
        <v>9.4</v>
      </c>
      <c r="Z94" s="39">
        <f t="shared" si="58"/>
        <v>5.5</v>
      </c>
      <c r="AA94" s="39">
        <f t="shared" si="59"/>
        <v>0.6916011950868652</v>
      </c>
      <c r="AB94" s="39">
        <f t="shared" si="60"/>
        <v>0</v>
      </c>
      <c r="AC94" s="39">
        <f t="shared" si="61"/>
        <v>9.4</v>
      </c>
      <c r="AD94" s="39">
        <f t="shared" si="54"/>
        <v>5.5</v>
      </c>
      <c r="AE94" s="39">
        <f t="shared" si="55"/>
        <v>0.6916011950868652</v>
      </c>
      <c r="AF94" s="39">
        <f t="shared" si="56"/>
        <v>0</v>
      </c>
      <c r="AG94" s="39">
        <f t="shared" si="57"/>
        <v>9.4</v>
      </c>
    </row>
    <row r="95" spans="1:33" ht="15">
      <c r="A95" t="str">
        <f>'Monthly Data'!D95</f>
        <v>Nottinghamshire</v>
      </c>
      <c r="B95" s="38">
        <f>IF(VLOOKUP(A95,'Monthly Rates Actual'!$A$3:$U$155,18,FALSE)&lt;5.5,VLOOKUP('Monthly Rate Target'!A95,'Monthly Rates Actual'!$A$3:$U$155,18,FALSE),IF(VLOOKUP('Monthly Rate Target'!A95,'Monthly Rates Actual'!$A$3:$U$155,18,FALSE)&gt;11.2,VLOOKUP('Monthly Rate Target'!A95,'Monthly Rates Actual'!$A$3:$U$155,18,FALSE)/2,5.5))</f>
        <v>5.5</v>
      </c>
      <c r="C95" s="38">
        <f>IF(VLOOKUP(A95,'Monthly Rates Actual'!$A$3:$U$155,19,FALSE)&lt;2.6,VLOOKUP(A95,'Monthly Rates Actual'!$A$3:$U$155,19,FALSE),IF(VLOOKUP(A95,'Monthly Rates Actual'!$A$3:$U$155,19,FALSE)&gt;7.7,VLOOKUP(A95,'Monthly Rates Actual'!$A$3:$U$155,19,FALSE)*0.33,2.6))</f>
        <v>0.6628076532190358</v>
      </c>
      <c r="D95" s="38">
        <f>VLOOKUP(A95,'Monthly Rates Actual'!$A$3:$U$155,20,FALSE)</f>
        <v>0.5523397110158632</v>
      </c>
      <c r="E95" s="38">
        <f>IF(VLOOKUP(A95,'Monthly Rates Actual'!$A$3:$U$155,21,FALSE)&gt;9.4,9.4,VLOOKUP(A95,'Monthly Rates Actual'!$A$3:$U$155,21,FALSE))</f>
        <v>9.130175423092219</v>
      </c>
      <c r="F95" s="39">
        <f t="shared" si="34"/>
        <v>5.5</v>
      </c>
      <c r="G95" s="39">
        <f t="shared" si="35"/>
        <v>0.6628076532190358</v>
      </c>
      <c r="H95" s="39">
        <f t="shared" si="36"/>
        <v>0.5523397110158632</v>
      </c>
      <c r="I95" s="39">
        <f t="shared" si="37"/>
        <v>9.130175423092219</v>
      </c>
      <c r="J95" s="39">
        <f t="shared" si="38"/>
        <v>5.5</v>
      </c>
      <c r="K95" s="39">
        <f t="shared" si="39"/>
        <v>0.6628076532190358</v>
      </c>
      <c r="L95" s="39">
        <f t="shared" si="40"/>
        <v>0.5523397110158632</v>
      </c>
      <c r="M95" s="39">
        <f t="shared" si="41"/>
        <v>9.130175423092219</v>
      </c>
      <c r="N95" s="39">
        <f t="shared" si="42"/>
        <v>5.5</v>
      </c>
      <c r="O95" s="39">
        <f t="shared" si="43"/>
        <v>0.6628076532190358</v>
      </c>
      <c r="P95" s="39">
        <f t="shared" si="44"/>
        <v>0.5523397110158632</v>
      </c>
      <c r="Q95" s="39">
        <f t="shared" si="45"/>
        <v>9.130175423092219</v>
      </c>
      <c r="R95" s="39">
        <f t="shared" si="46"/>
        <v>5.5</v>
      </c>
      <c r="S95" s="39">
        <f t="shared" si="47"/>
        <v>0.6628076532190358</v>
      </c>
      <c r="T95" s="39">
        <f t="shared" si="48"/>
        <v>0.5523397110158632</v>
      </c>
      <c r="U95" s="39">
        <f t="shared" si="49"/>
        <v>9.130175423092219</v>
      </c>
      <c r="V95" s="39">
        <f t="shared" si="50"/>
        <v>5.5</v>
      </c>
      <c r="W95" s="39">
        <f t="shared" si="51"/>
        <v>0.6628076532190358</v>
      </c>
      <c r="X95" s="39">
        <f t="shared" si="52"/>
        <v>0.5523397110158632</v>
      </c>
      <c r="Y95" s="39">
        <f t="shared" si="53"/>
        <v>9.130175423092219</v>
      </c>
      <c r="Z95" s="39">
        <f t="shared" si="58"/>
        <v>5.5</v>
      </c>
      <c r="AA95" s="39">
        <f t="shared" si="59"/>
        <v>0.6628076532190358</v>
      </c>
      <c r="AB95" s="39">
        <f t="shared" si="60"/>
        <v>0.5523397110158632</v>
      </c>
      <c r="AC95" s="39">
        <f t="shared" si="61"/>
        <v>9.130175423092219</v>
      </c>
      <c r="AD95" s="39">
        <f t="shared" si="54"/>
        <v>5.5</v>
      </c>
      <c r="AE95" s="39">
        <f t="shared" si="55"/>
        <v>0.6628076532190358</v>
      </c>
      <c r="AF95" s="39">
        <f t="shared" si="56"/>
        <v>0.5523397110158632</v>
      </c>
      <c r="AG95" s="39">
        <f t="shared" si="57"/>
        <v>9.130175423092219</v>
      </c>
    </row>
    <row r="96" spans="1:33" ht="15">
      <c r="A96" t="str">
        <f>'Monthly Data'!D96</f>
        <v>Oldham</v>
      </c>
      <c r="B96" s="38">
        <f>IF(VLOOKUP(A96,'Monthly Rates Actual'!$A$3:$U$155,18,FALSE)&lt;5.5,VLOOKUP('Monthly Rate Target'!A96,'Monthly Rates Actual'!$A$3:$U$155,18,FALSE),IF(VLOOKUP('Monthly Rate Target'!A96,'Monthly Rates Actual'!$A$3:$U$155,18,FALSE)&gt;11.2,VLOOKUP('Monthly Rate Target'!A96,'Monthly Rates Actual'!$A$3:$U$155,18,FALSE)/2,5.5))</f>
        <v>2.6698430953750103</v>
      </c>
      <c r="C96" s="38">
        <f>IF(VLOOKUP(A96,'Monthly Rates Actual'!$A$3:$U$155,19,FALSE)&lt;2.6,VLOOKUP(A96,'Monthly Rates Actual'!$A$3:$U$155,19,FALSE),IF(VLOOKUP(A96,'Monthly Rates Actual'!$A$3:$U$155,19,FALSE)&gt;7.7,VLOOKUP(A96,'Monthly Rates Actual'!$A$3:$U$155,19,FALSE)*0.33,2.6))</f>
        <v>1.5402940934855827</v>
      </c>
      <c r="D96" s="38">
        <f>VLOOKUP(A96,'Monthly Rates Actual'!$A$3:$U$155,20,FALSE)</f>
        <v>0</v>
      </c>
      <c r="E96" s="38">
        <f>IF(VLOOKUP(A96,'Monthly Rates Actual'!$A$3:$U$155,21,FALSE)&gt;9.4,9.4,VLOOKUP(A96,'Monthly Rates Actual'!$A$3:$U$155,21,FALSE))</f>
        <v>4.2101371888605925</v>
      </c>
      <c r="F96" s="39">
        <f t="shared" si="34"/>
        <v>2.6698430953750103</v>
      </c>
      <c r="G96" s="39">
        <f t="shared" si="35"/>
        <v>1.5402940934855827</v>
      </c>
      <c r="H96" s="39">
        <f t="shared" si="36"/>
        <v>0</v>
      </c>
      <c r="I96" s="39">
        <f t="shared" si="37"/>
        <v>4.2101371888605925</v>
      </c>
      <c r="J96" s="39">
        <f t="shared" si="38"/>
        <v>2.6698430953750103</v>
      </c>
      <c r="K96" s="39">
        <f t="shared" si="39"/>
        <v>1.5402940934855827</v>
      </c>
      <c r="L96" s="39">
        <f t="shared" si="40"/>
        <v>0</v>
      </c>
      <c r="M96" s="39">
        <f t="shared" si="41"/>
        <v>4.2101371888605925</v>
      </c>
      <c r="N96" s="39">
        <f t="shared" si="42"/>
        <v>2.6698430953750103</v>
      </c>
      <c r="O96" s="39">
        <f t="shared" si="43"/>
        <v>1.5402940934855827</v>
      </c>
      <c r="P96" s="39">
        <f t="shared" si="44"/>
        <v>0</v>
      </c>
      <c r="Q96" s="39">
        <f t="shared" si="45"/>
        <v>4.2101371888605925</v>
      </c>
      <c r="R96" s="39">
        <f t="shared" si="46"/>
        <v>2.6698430953750103</v>
      </c>
      <c r="S96" s="39">
        <f t="shared" si="47"/>
        <v>1.5402940934855827</v>
      </c>
      <c r="T96" s="39">
        <f t="shared" si="48"/>
        <v>0</v>
      </c>
      <c r="U96" s="39">
        <f t="shared" si="49"/>
        <v>4.2101371888605925</v>
      </c>
      <c r="V96" s="39">
        <f t="shared" si="50"/>
        <v>2.6698430953750103</v>
      </c>
      <c r="W96" s="39">
        <f t="shared" si="51"/>
        <v>1.5402940934855827</v>
      </c>
      <c r="X96" s="39">
        <f t="shared" si="52"/>
        <v>0</v>
      </c>
      <c r="Y96" s="39">
        <f t="shared" si="53"/>
        <v>4.2101371888605925</v>
      </c>
      <c r="Z96" s="39">
        <f t="shared" si="58"/>
        <v>2.6698430953750103</v>
      </c>
      <c r="AA96" s="39">
        <f t="shared" si="59"/>
        <v>1.5402940934855827</v>
      </c>
      <c r="AB96" s="39">
        <f t="shared" si="60"/>
        <v>0</v>
      </c>
      <c r="AC96" s="39">
        <f t="shared" si="61"/>
        <v>4.2101371888605925</v>
      </c>
      <c r="AD96" s="39">
        <f t="shared" si="54"/>
        <v>2.6698430953750103</v>
      </c>
      <c r="AE96" s="39">
        <f t="shared" si="55"/>
        <v>1.5402940934855827</v>
      </c>
      <c r="AF96" s="39">
        <f t="shared" si="56"/>
        <v>0</v>
      </c>
      <c r="AG96" s="39">
        <f t="shared" si="57"/>
        <v>4.2101371888605925</v>
      </c>
    </row>
    <row r="97" spans="1:33" ht="15">
      <c r="A97" t="str">
        <f>'Monthly Data'!D97</f>
        <v>Oxfordshire</v>
      </c>
      <c r="B97" s="38">
        <f>IF(VLOOKUP(A97,'Monthly Rates Actual'!$A$3:$U$155,18,FALSE)&lt;5.5,VLOOKUP('Monthly Rate Target'!A97,'Monthly Rates Actual'!$A$3:$U$155,18,FALSE),IF(VLOOKUP('Monthly Rate Target'!A97,'Monthly Rates Actual'!$A$3:$U$155,18,FALSE)&gt;11.2,VLOOKUP('Monthly Rate Target'!A97,'Monthly Rates Actual'!$A$3:$U$155,18,FALSE)/2,5.5))</f>
        <v>9.412760106818963</v>
      </c>
      <c r="C97" s="38">
        <f>IF(VLOOKUP(A97,'Monthly Rates Actual'!$A$3:$U$155,19,FALSE)&lt;2.6,VLOOKUP(A97,'Monthly Rates Actual'!$A$3:$U$155,19,FALSE),IF(VLOOKUP(A97,'Monthly Rates Actual'!$A$3:$U$155,19,FALSE)&gt;7.7,VLOOKUP(A97,'Monthly Rates Actual'!$A$3:$U$155,19,FALSE)*0.33,2.6))</f>
        <v>2.6</v>
      </c>
      <c r="D97" s="38">
        <f>VLOOKUP(A97,'Monthly Rates Actual'!$A$3:$U$155,20,FALSE)</f>
        <v>12.347637555855213</v>
      </c>
      <c r="E97" s="38">
        <f>IF(VLOOKUP(A97,'Monthly Rates Actual'!$A$3:$U$155,21,FALSE)&gt;9.4,9.4,VLOOKUP(A97,'Monthly Rates Actual'!$A$3:$U$155,21,FALSE))</f>
        <v>9.4</v>
      </c>
      <c r="F97" s="39">
        <f t="shared" si="34"/>
        <v>9.412760106818963</v>
      </c>
      <c r="G97" s="39">
        <f t="shared" si="35"/>
        <v>2.6</v>
      </c>
      <c r="H97" s="39">
        <f t="shared" si="36"/>
        <v>12.347637555855213</v>
      </c>
      <c r="I97" s="39">
        <f t="shared" si="37"/>
        <v>9.4</v>
      </c>
      <c r="J97" s="39">
        <f t="shared" si="38"/>
        <v>9.412760106818963</v>
      </c>
      <c r="K97" s="39">
        <f t="shared" si="39"/>
        <v>2.6</v>
      </c>
      <c r="L97" s="39">
        <f t="shared" si="40"/>
        <v>12.347637555855213</v>
      </c>
      <c r="M97" s="39">
        <f t="shared" si="41"/>
        <v>9.4</v>
      </c>
      <c r="N97" s="39">
        <f t="shared" si="42"/>
        <v>9.412760106818963</v>
      </c>
      <c r="O97" s="39">
        <f t="shared" si="43"/>
        <v>2.6</v>
      </c>
      <c r="P97" s="39">
        <f t="shared" si="44"/>
        <v>12.347637555855213</v>
      </c>
      <c r="Q97" s="39">
        <f t="shared" si="45"/>
        <v>9.4</v>
      </c>
      <c r="R97" s="39">
        <f t="shared" si="46"/>
        <v>9.412760106818963</v>
      </c>
      <c r="S97" s="39">
        <f t="shared" si="47"/>
        <v>2.6</v>
      </c>
      <c r="T97" s="39">
        <f t="shared" si="48"/>
        <v>12.347637555855213</v>
      </c>
      <c r="U97" s="39">
        <f t="shared" si="49"/>
        <v>9.4</v>
      </c>
      <c r="V97" s="39">
        <f t="shared" si="50"/>
        <v>9.412760106818963</v>
      </c>
      <c r="W97" s="39">
        <f t="shared" si="51"/>
        <v>2.6</v>
      </c>
      <c r="X97" s="39">
        <f t="shared" si="52"/>
        <v>12.347637555855213</v>
      </c>
      <c r="Y97" s="39">
        <f t="shared" si="53"/>
        <v>9.4</v>
      </c>
      <c r="Z97" s="39">
        <f t="shared" si="58"/>
        <v>9.412760106818963</v>
      </c>
      <c r="AA97" s="39">
        <f t="shared" si="59"/>
        <v>2.6</v>
      </c>
      <c r="AB97" s="39">
        <f t="shared" si="60"/>
        <v>12.347637555855213</v>
      </c>
      <c r="AC97" s="39">
        <f t="shared" si="61"/>
        <v>9.4</v>
      </c>
      <c r="AD97" s="39">
        <f t="shared" si="54"/>
        <v>9.412760106818963</v>
      </c>
      <c r="AE97" s="39">
        <f t="shared" si="55"/>
        <v>2.6</v>
      </c>
      <c r="AF97" s="39">
        <f t="shared" si="56"/>
        <v>12.347637555855213</v>
      </c>
      <c r="AG97" s="39">
        <f t="shared" si="57"/>
        <v>9.4</v>
      </c>
    </row>
    <row r="98" spans="1:33" ht="15">
      <c r="A98" t="str">
        <f>'Monthly Data'!D98</f>
        <v>Peterborough UA</v>
      </c>
      <c r="B98" s="38">
        <f>IF(VLOOKUP(A98,'Monthly Rates Actual'!$A$3:$U$155,18,FALSE)&lt;5.5,VLOOKUP('Monthly Rate Target'!A98,'Monthly Rates Actual'!$A$3:$U$155,18,FALSE),IF(VLOOKUP('Monthly Rate Target'!A98,'Monthly Rates Actual'!$A$3:$U$155,18,FALSE)&gt;11.2,VLOOKUP('Monthly Rate Target'!A98,'Monthly Rates Actual'!$A$3:$U$155,18,FALSE)/2,5.5))</f>
        <v>6.55927462139481</v>
      </c>
      <c r="C98" s="38">
        <f>IF(VLOOKUP(A98,'Monthly Rates Actual'!$A$3:$U$155,19,FALSE)&lt;2.6,VLOOKUP(A98,'Monthly Rates Actual'!$A$3:$U$155,19,FALSE),IF(VLOOKUP(A98,'Monthly Rates Actual'!$A$3:$U$155,19,FALSE)&gt;7.7,VLOOKUP(A98,'Monthly Rates Actual'!$A$3:$U$155,19,FALSE)*0.33,2.6))</f>
        <v>0</v>
      </c>
      <c r="D98" s="38">
        <f>VLOOKUP(A98,'Monthly Rates Actual'!$A$3:$U$155,20,FALSE)</f>
        <v>0.14468988135429728</v>
      </c>
      <c r="E98" s="38">
        <f>IF(VLOOKUP(A98,'Monthly Rates Actual'!$A$3:$U$155,21,FALSE)&gt;9.4,9.4,VLOOKUP(A98,'Monthly Rates Actual'!$A$3:$U$155,21,FALSE))</f>
        <v>9.4</v>
      </c>
      <c r="F98" s="39">
        <f t="shared" si="34"/>
        <v>6.55927462139481</v>
      </c>
      <c r="G98" s="39">
        <f t="shared" si="35"/>
        <v>0</v>
      </c>
      <c r="H98" s="39">
        <f t="shared" si="36"/>
        <v>0.14468988135429728</v>
      </c>
      <c r="I98" s="39">
        <f t="shared" si="37"/>
        <v>9.4</v>
      </c>
      <c r="J98" s="39">
        <f t="shared" si="38"/>
        <v>6.55927462139481</v>
      </c>
      <c r="K98" s="39">
        <f t="shared" si="39"/>
        <v>0</v>
      </c>
      <c r="L98" s="39">
        <f t="shared" si="40"/>
        <v>0.14468988135429728</v>
      </c>
      <c r="M98" s="39">
        <f t="shared" si="41"/>
        <v>9.4</v>
      </c>
      <c r="N98" s="39">
        <f t="shared" si="42"/>
        <v>6.55927462139481</v>
      </c>
      <c r="O98" s="39">
        <f t="shared" si="43"/>
        <v>0</v>
      </c>
      <c r="P98" s="39">
        <f t="shared" si="44"/>
        <v>0.14468988135429728</v>
      </c>
      <c r="Q98" s="39">
        <f t="shared" si="45"/>
        <v>9.4</v>
      </c>
      <c r="R98" s="39">
        <f t="shared" si="46"/>
        <v>6.55927462139481</v>
      </c>
      <c r="S98" s="39">
        <f t="shared" si="47"/>
        <v>0</v>
      </c>
      <c r="T98" s="39">
        <f t="shared" si="48"/>
        <v>0.14468988135429728</v>
      </c>
      <c r="U98" s="39">
        <f t="shared" si="49"/>
        <v>9.4</v>
      </c>
      <c r="V98" s="39">
        <f t="shared" si="50"/>
        <v>6.55927462139481</v>
      </c>
      <c r="W98" s="39">
        <f t="shared" si="51"/>
        <v>0</v>
      </c>
      <c r="X98" s="39">
        <f t="shared" si="52"/>
        <v>0.14468988135429728</v>
      </c>
      <c r="Y98" s="39">
        <f t="shared" si="53"/>
        <v>9.4</v>
      </c>
      <c r="Z98" s="39">
        <f t="shared" si="58"/>
        <v>6.55927462139481</v>
      </c>
      <c r="AA98" s="39">
        <f t="shared" si="59"/>
        <v>0</v>
      </c>
      <c r="AB98" s="39">
        <f t="shared" si="60"/>
        <v>0.14468988135429728</v>
      </c>
      <c r="AC98" s="39">
        <f t="shared" si="61"/>
        <v>9.4</v>
      </c>
      <c r="AD98" s="39">
        <f t="shared" si="54"/>
        <v>6.55927462139481</v>
      </c>
      <c r="AE98" s="39">
        <f t="shared" si="55"/>
        <v>0</v>
      </c>
      <c r="AF98" s="39">
        <f t="shared" si="56"/>
        <v>0.14468988135429728</v>
      </c>
      <c r="AG98" s="39">
        <f t="shared" si="57"/>
        <v>9.4</v>
      </c>
    </row>
    <row r="99" spans="1:33" ht="15">
      <c r="A99" t="str">
        <f>'Monthly Data'!D99</f>
        <v>Plymouth UA</v>
      </c>
      <c r="B99" s="38">
        <f>IF(VLOOKUP(A99,'Monthly Rates Actual'!$A$3:$U$155,18,FALSE)&lt;5.5,VLOOKUP('Monthly Rate Target'!A99,'Monthly Rates Actual'!$A$3:$U$155,18,FALSE),IF(VLOOKUP('Monthly Rate Target'!A99,'Monthly Rates Actual'!$A$3:$U$155,18,FALSE)&gt;11.2,VLOOKUP('Monthly Rate Target'!A99,'Monthly Rates Actual'!$A$3:$U$155,18,FALSE)/2,5.5))</f>
        <v>10.463037906380682</v>
      </c>
      <c r="C99" s="38">
        <f>IF(VLOOKUP(A99,'Monthly Rates Actual'!$A$3:$U$155,19,FALSE)&lt;2.6,VLOOKUP(A99,'Monthly Rates Actual'!$A$3:$U$155,19,FALSE),IF(VLOOKUP(A99,'Monthly Rates Actual'!$A$3:$U$155,19,FALSE)&gt;7.7,VLOOKUP(A99,'Monthly Rates Actual'!$A$3:$U$155,19,FALSE)*0.33,2.6))</f>
        <v>3.5557466612707413</v>
      </c>
      <c r="D99" s="38">
        <f>VLOOKUP(A99,'Monthly Rates Actual'!$A$3:$U$155,20,FALSE)</f>
        <v>0</v>
      </c>
      <c r="E99" s="38">
        <f>IF(VLOOKUP(A99,'Monthly Rates Actual'!$A$3:$U$155,21,FALSE)&gt;9.4,9.4,VLOOKUP(A99,'Monthly Rates Actual'!$A$3:$U$155,21,FALSE))</f>
        <v>9.4</v>
      </c>
      <c r="F99" s="39">
        <f t="shared" si="34"/>
        <v>10.463037906380682</v>
      </c>
      <c r="G99" s="39">
        <f t="shared" si="35"/>
        <v>3.5557466612707413</v>
      </c>
      <c r="H99" s="39">
        <f t="shared" si="36"/>
        <v>0</v>
      </c>
      <c r="I99" s="39">
        <f t="shared" si="37"/>
        <v>9.4</v>
      </c>
      <c r="J99" s="39">
        <f t="shared" si="38"/>
        <v>10.463037906380682</v>
      </c>
      <c r="K99" s="39">
        <f t="shared" si="39"/>
        <v>3.5557466612707413</v>
      </c>
      <c r="L99" s="39">
        <f t="shared" si="40"/>
        <v>0</v>
      </c>
      <c r="M99" s="39">
        <f t="shared" si="41"/>
        <v>9.4</v>
      </c>
      <c r="N99" s="39">
        <f t="shared" si="42"/>
        <v>10.463037906380682</v>
      </c>
      <c r="O99" s="39">
        <f t="shared" si="43"/>
        <v>3.5557466612707413</v>
      </c>
      <c r="P99" s="39">
        <f t="shared" si="44"/>
        <v>0</v>
      </c>
      <c r="Q99" s="39">
        <f t="shared" si="45"/>
        <v>9.4</v>
      </c>
      <c r="R99" s="39">
        <f t="shared" si="46"/>
        <v>10.463037906380682</v>
      </c>
      <c r="S99" s="39">
        <f t="shared" si="47"/>
        <v>3.5557466612707413</v>
      </c>
      <c r="T99" s="39">
        <f t="shared" si="48"/>
        <v>0</v>
      </c>
      <c r="U99" s="39">
        <f t="shared" si="49"/>
        <v>9.4</v>
      </c>
      <c r="V99" s="39">
        <f t="shared" si="50"/>
        <v>10.463037906380682</v>
      </c>
      <c r="W99" s="39">
        <f t="shared" si="51"/>
        <v>3.5557466612707413</v>
      </c>
      <c r="X99" s="39">
        <f t="shared" si="52"/>
        <v>0</v>
      </c>
      <c r="Y99" s="39">
        <f t="shared" si="53"/>
        <v>9.4</v>
      </c>
      <c r="Z99" s="39">
        <f t="shared" si="58"/>
        <v>10.463037906380682</v>
      </c>
      <c r="AA99" s="39">
        <f t="shared" si="59"/>
        <v>3.5557466612707413</v>
      </c>
      <c r="AB99" s="39">
        <f t="shared" si="60"/>
        <v>0</v>
      </c>
      <c r="AC99" s="39">
        <f t="shared" si="61"/>
        <v>9.4</v>
      </c>
      <c r="AD99" s="39">
        <f t="shared" si="54"/>
        <v>10.463037906380682</v>
      </c>
      <c r="AE99" s="39">
        <f t="shared" si="55"/>
        <v>3.5557466612707413</v>
      </c>
      <c r="AF99" s="39">
        <f t="shared" si="56"/>
        <v>0</v>
      </c>
      <c r="AG99" s="39">
        <f t="shared" si="57"/>
        <v>9.4</v>
      </c>
    </row>
    <row r="100" spans="1:33" ht="15">
      <c r="A100" t="str">
        <f>'Monthly Data'!D100</f>
        <v>Poole UA</v>
      </c>
      <c r="B100" s="38">
        <f>IF(VLOOKUP(A100,'Monthly Rates Actual'!$A$3:$U$155,18,FALSE)&lt;5.5,VLOOKUP('Monthly Rate Target'!A100,'Monthly Rates Actual'!$A$3:$U$155,18,FALSE),IF(VLOOKUP('Monthly Rate Target'!A100,'Monthly Rates Actual'!$A$3:$U$155,18,FALSE)&gt;11.2,VLOOKUP('Monthly Rate Target'!A100,'Monthly Rates Actual'!$A$3:$U$155,18,FALSE)/2,5.5))</f>
        <v>5.5</v>
      </c>
      <c r="C100" s="38">
        <f>IF(VLOOKUP(A100,'Monthly Rates Actual'!$A$3:$U$155,19,FALSE)&lt;2.6,VLOOKUP(A100,'Monthly Rates Actual'!$A$3:$U$155,19,FALSE),IF(VLOOKUP(A100,'Monthly Rates Actual'!$A$3:$U$155,19,FALSE)&gt;7.7,VLOOKUP(A100,'Monthly Rates Actual'!$A$3:$U$155,19,FALSE)*0.33,2.6))</f>
        <v>0.8538452479095513</v>
      </c>
      <c r="D100" s="38">
        <f>VLOOKUP(A100,'Monthly Rates Actual'!$A$3:$U$155,20,FALSE)</f>
        <v>4.9464138499587795</v>
      </c>
      <c r="E100" s="38">
        <f>IF(VLOOKUP(A100,'Monthly Rates Actual'!$A$3:$U$155,21,FALSE)&gt;9.4,9.4,VLOOKUP(A100,'Monthly Rates Actual'!$A$3:$U$155,21,FALSE))</f>
        <v>9.4</v>
      </c>
      <c r="F100" s="39">
        <f t="shared" si="34"/>
        <v>5.5</v>
      </c>
      <c r="G100" s="39">
        <f t="shared" si="35"/>
        <v>0.8538452479095513</v>
      </c>
      <c r="H100" s="39">
        <f t="shared" si="36"/>
        <v>4.9464138499587795</v>
      </c>
      <c r="I100" s="39">
        <f t="shared" si="37"/>
        <v>9.4</v>
      </c>
      <c r="J100" s="39">
        <f t="shared" si="38"/>
        <v>5.5</v>
      </c>
      <c r="K100" s="39">
        <f t="shared" si="39"/>
        <v>0.8538452479095513</v>
      </c>
      <c r="L100" s="39">
        <f t="shared" si="40"/>
        <v>4.9464138499587795</v>
      </c>
      <c r="M100" s="39">
        <f t="shared" si="41"/>
        <v>9.4</v>
      </c>
      <c r="N100" s="39">
        <f t="shared" si="42"/>
        <v>5.5</v>
      </c>
      <c r="O100" s="39">
        <f t="shared" si="43"/>
        <v>0.8538452479095513</v>
      </c>
      <c r="P100" s="39">
        <f t="shared" si="44"/>
        <v>4.9464138499587795</v>
      </c>
      <c r="Q100" s="39">
        <f t="shared" si="45"/>
        <v>9.4</v>
      </c>
      <c r="R100" s="39">
        <f t="shared" si="46"/>
        <v>5.5</v>
      </c>
      <c r="S100" s="39">
        <f t="shared" si="47"/>
        <v>0.8538452479095513</v>
      </c>
      <c r="T100" s="39">
        <f t="shared" si="48"/>
        <v>4.9464138499587795</v>
      </c>
      <c r="U100" s="39">
        <f t="shared" si="49"/>
        <v>9.4</v>
      </c>
      <c r="V100" s="39">
        <f t="shared" si="50"/>
        <v>5.5</v>
      </c>
      <c r="W100" s="39">
        <f t="shared" si="51"/>
        <v>0.8538452479095513</v>
      </c>
      <c r="X100" s="39">
        <f t="shared" si="52"/>
        <v>4.9464138499587795</v>
      </c>
      <c r="Y100" s="39">
        <f t="shared" si="53"/>
        <v>9.4</v>
      </c>
      <c r="Z100" s="39">
        <f t="shared" si="58"/>
        <v>5.5</v>
      </c>
      <c r="AA100" s="39">
        <f t="shared" si="59"/>
        <v>0.8538452479095513</v>
      </c>
      <c r="AB100" s="39">
        <f t="shared" si="60"/>
        <v>4.9464138499587795</v>
      </c>
      <c r="AC100" s="39">
        <f t="shared" si="61"/>
        <v>9.4</v>
      </c>
      <c r="AD100" s="39">
        <f t="shared" si="54"/>
        <v>5.5</v>
      </c>
      <c r="AE100" s="39">
        <f t="shared" si="55"/>
        <v>0.8538452479095513</v>
      </c>
      <c r="AF100" s="39">
        <f t="shared" si="56"/>
        <v>4.9464138499587795</v>
      </c>
      <c r="AG100" s="39">
        <f t="shared" si="57"/>
        <v>9.4</v>
      </c>
    </row>
    <row r="101" spans="1:33" ht="15">
      <c r="A101" t="str">
        <f>'Monthly Data'!D101</f>
        <v>Portsmouth UA</v>
      </c>
      <c r="B101" s="38">
        <f>IF(VLOOKUP(A101,'Monthly Rates Actual'!$A$3:$U$155,18,FALSE)&lt;5.5,VLOOKUP('Monthly Rate Target'!A101,'Monthly Rates Actual'!$A$3:$U$155,18,FALSE),IF(VLOOKUP('Monthly Rate Target'!A101,'Monthly Rates Actual'!$A$3:$U$155,18,FALSE)&gt;11.2,VLOOKUP('Monthly Rate Target'!A101,'Monthly Rates Actual'!$A$3:$U$155,18,FALSE)/2,5.5))</f>
        <v>5.5</v>
      </c>
      <c r="C101" s="38">
        <f>IF(VLOOKUP(A101,'Monthly Rates Actual'!$A$3:$U$155,19,FALSE)&lt;2.6,VLOOKUP(A101,'Monthly Rates Actual'!$A$3:$U$155,19,FALSE),IF(VLOOKUP(A101,'Monthly Rates Actual'!$A$3:$U$155,19,FALSE)&gt;7.7,VLOOKUP(A101,'Monthly Rates Actual'!$A$3:$U$155,19,FALSE)*0.33,2.6))</f>
        <v>2.9257276681164273</v>
      </c>
      <c r="D101" s="38">
        <f>VLOOKUP(A101,'Monthly Rates Actual'!$A$3:$U$155,20,FALSE)</f>
        <v>0</v>
      </c>
      <c r="E101" s="38">
        <f>IF(VLOOKUP(A101,'Monthly Rates Actual'!$A$3:$U$155,21,FALSE)&gt;9.4,9.4,VLOOKUP(A101,'Monthly Rates Actual'!$A$3:$U$155,21,FALSE))</f>
        <v>9.4</v>
      </c>
      <c r="F101" s="39">
        <f t="shared" si="34"/>
        <v>5.5</v>
      </c>
      <c r="G101" s="39">
        <f t="shared" si="35"/>
        <v>2.9257276681164273</v>
      </c>
      <c r="H101" s="39">
        <f t="shared" si="36"/>
        <v>0</v>
      </c>
      <c r="I101" s="39">
        <f t="shared" si="37"/>
        <v>9.4</v>
      </c>
      <c r="J101" s="39">
        <f t="shared" si="38"/>
        <v>5.5</v>
      </c>
      <c r="K101" s="39">
        <f t="shared" si="39"/>
        <v>2.9257276681164273</v>
      </c>
      <c r="L101" s="39">
        <f t="shared" si="40"/>
        <v>0</v>
      </c>
      <c r="M101" s="39">
        <f t="shared" si="41"/>
        <v>9.4</v>
      </c>
      <c r="N101" s="39">
        <f t="shared" si="42"/>
        <v>5.5</v>
      </c>
      <c r="O101" s="39">
        <f t="shared" si="43"/>
        <v>2.9257276681164273</v>
      </c>
      <c r="P101" s="39">
        <f t="shared" si="44"/>
        <v>0</v>
      </c>
      <c r="Q101" s="39">
        <f t="shared" si="45"/>
        <v>9.4</v>
      </c>
      <c r="R101" s="39">
        <f t="shared" si="46"/>
        <v>5.5</v>
      </c>
      <c r="S101" s="39">
        <f t="shared" si="47"/>
        <v>2.9257276681164273</v>
      </c>
      <c r="T101" s="39">
        <f t="shared" si="48"/>
        <v>0</v>
      </c>
      <c r="U101" s="39">
        <f t="shared" si="49"/>
        <v>9.4</v>
      </c>
      <c r="V101" s="39">
        <f t="shared" si="50"/>
        <v>5.5</v>
      </c>
      <c r="W101" s="39">
        <f t="shared" si="51"/>
        <v>2.9257276681164273</v>
      </c>
      <c r="X101" s="39">
        <f t="shared" si="52"/>
        <v>0</v>
      </c>
      <c r="Y101" s="39">
        <f t="shared" si="53"/>
        <v>9.4</v>
      </c>
      <c r="Z101" s="39">
        <f t="shared" si="58"/>
        <v>5.5</v>
      </c>
      <c r="AA101" s="39">
        <f t="shared" si="59"/>
        <v>2.9257276681164273</v>
      </c>
      <c r="AB101" s="39">
        <f t="shared" si="60"/>
        <v>0</v>
      </c>
      <c r="AC101" s="39">
        <f t="shared" si="61"/>
        <v>9.4</v>
      </c>
      <c r="AD101" s="39">
        <f t="shared" si="54"/>
        <v>5.5</v>
      </c>
      <c r="AE101" s="39">
        <f t="shared" si="55"/>
        <v>2.9257276681164273</v>
      </c>
      <c r="AF101" s="39">
        <f t="shared" si="56"/>
        <v>0</v>
      </c>
      <c r="AG101" s="39">
        <f t="shared" si="57"/>
        <v>9.4</v>
      </c>
    </row>
    <row r="102" spans="1:33" ht="15">
      <c r="A102" t="str">
        <f>'Monthly Data'!D102</f>
        <v>Reading UA</v>
      </c>
      <c r="B102" s="38">
        <f>IF(VLOOKUP(A102,'Monthly Rates Actual'!$A$3:$U$155,18,FALSE)&lt;5.5,VLOOKUP('Monthly Rate Target'!A102,'Monthly Rates Actual'!$A$3:$U$155,18,FALSE),IF(VLOOKUP('Monthly Rate Target'!A102,'Monthly Rates Actual'!$A$3:$U$155,18,FALSE)&gt;11.2,VLOOKUP('Monthly Rate Target'!A102,'Monthly Rates Actual'!$A$3:$U$155,18,FALSE)/2,5.5))</f>
        <v>5.5</v>
      </c>
      <c r="C102" s="38">
        <f>IF(VLOOKUP(A102,'Monthly Rates Actual'!$A$3:$U$155,19,FALSE)&lt;2.6,VLOOKUP(A102,'Monthly Rates Actual'!$A$3:$U$155,19,FALSE),IF(VLOOKUP(A102,'Monthly Rates Actual'!$A$3:$U$155,19,FALSE)&gt;7.7,VLOOKUP(A102,'Monthly Rates Actual'!$A$3:$U$155,19,FALSE)*0.33,2.6))</f>
        <v>2.6938775510204085</v>
      </c>
      <c r="D102" s="38">
        <f>VLOOKUP(A102,'Monthly Rates Actual'!$A$3:$U$155,20,FALSE)</f>
        <v>2.6077097505668934</v>
      </c>
      <c r="E102" s="38">
        <f>IF(VLOOKUP(A102,'Monthly Rates Actual'!$A$3:$U$155,21,FALSE)&gt;9.4,9.4,VLOOKUP(A102,'Monthly Rates Actual'!$A$3:$U$155,21,FALSE))</f>
        <v>9.4</v>
      </c>
      <c r="F102" s="39">
        <f t="shared" si="34"/>
        <v>5.5</v>
      </c>
      <c r="G102" s="39">
        <f t="shared" si="35"/>
        <v>2.6938775510204085</v>
      </c>
      <c r="H102" s="39">
        <f t="shared" si="36"/>
        <v>2.6077097505668934</v>
      </c>
      <c r="I102" s="39">
        <f t="shared" si="37"/>
        <v>9.4</v>
      </c>
      <c r="J102" s="39">
        <f t="shared" si="38"/>
        <v>5.5</v>
      </c>
      <c r="K102" s="39">
        <f t="shared" si="39"/>
        <v>2.6938775510204085</v>
      </c>
      <c r="L102" s="39">
        <f t="shared" si="40"/>
        <v>2.6077097505668934</v>
      </c>
      <c r="M102" s="39">
        <f t="shared" si="41"/>
        <v>9.4</v>
      </c>
      <c r="N102" s="39">
        <f t="shared" si="42"/>
        <v>5.5</v>
      </c>
      <c r="O102" s="39">
        <f t="shared" si="43"/>
        <v>2.6938775510204085</v>
      </c>
      <c r="P102" s="39">
        <f t="shared" si="44"/>
        <v>2.6077097505668934</v>
      </c>
      <c r="Q102" s="39">
        <f t="shared" si="45"/>
        <v>9.4</v>
      </c>
      <c r="R102" s="39">
        <f t="shared" si="46"/>
        <v>5.5</v>
      </c>
      <c r="S102" s="39">
        <f t="shared" si="47"/>
        <v>2.6938775510204085</v>
      </c>
      <c r="T102" s="39">
        <f t="shared" si="48"/>
        <v>2.6077097505668934</v>
      </c>
      <c r="U102" s="39">
        <f t="shared" si="49"/>
        <v>9.4</v>
      </c>
      <c r="V102" s="39">
        <f t="shared" si="50"/>
        <v>5.5</v>
      </c>
      <c r="W102" s="39">
        <f t="shared" si="51"/>
        <v>2.6938775510204085</v>
      </c>
      <c r="X102" s="39">
        <f t="shared" si="52"/>
        <v>2.6077097505668934</v>
      </c>
      <c r="Y102" s="39">
        <f t="shared" si="53"/>
        <v>9.4</v>
      </c>
      <c r="Z102" s="39">
        <f t="shared" si="58"/>
        <v>5.5</v>
      </c>
      <c r="AA102" s="39">
        <f t="shared" si="59"/>
        <v>2.6938775510204085</v>
      </c>
      <c r="AB102" s="39">
        <f t="shared" si="60"/>
        <v>2.6077097505668934</v>
      </c>
      <c r="AC102" s="39">
        <f t="shared" si="61"/>
        <v>9.4</v>
      </c>
      <c r="AD102" s="39">
        <f t="shared" si="54"/>
        <v>5.5</v>
      </c>
      <c r="AE102" s="39">
        <f t="shared" si="55"/>
        <v>2.6938775510204085</v>
      </c>
      <c r="AF102" s="39">
        <f t="shared" si="56"/>
        <v>2.6077097505668934</v>
      </c>
      <c r="AG102" s="39">
        <f t="shared" si="57"/>
        <v>9.4</v>
      </c>
    </row>
    <row r="103" spans="1:33" ht="15">
      <c r="A103" t="str">
        <f>'Monthly Data'!D103</f>
        <v>Redbridge</v>
      </c>
      <c r="B103" s="38">
        <f>IF(VLOOKUP(A103,'Monthly Rates Actual'!$A$3:$U$155,18,FALSE)&lt;5.5,VLOOKUP('Monthly Rate Target'!A103,'Monthly Rates Actual'!$A$3:$U$155,18,FALSE),IF(VLOOKUP('Monthly Rate Target'!A103,'Monthly Rates Actual'!$A$3:$U$155,18,FALSE)&gt;11.2,VLOOKUP('Monthly Rate Target'!A103,'Monthly Rates Actual'!$A$3:$U$155,18,FALSE)/2,5.5))</f>
        <v>4.809843400447428</v>
      </c>
      <c r="C103" s="38">
        <f>IF(VLOOKUP(A103,'Monthly Rates Actual'!$A$3:$U$155,19,FALSE)&lt;2.6,VLOOKUP(A103,'Monthly Rates Actual'!$A$3:$U$155,19,FALSE),IF(VLOOKUP(A103,'Monthly Rates Actual'!$A$3:$U$155,19,FALSE)&gt;7.7,VLOOKUP(A103,'Monthly Rates Actual'!$A$3:$U$155,19,FALSE)*0.33,2.6))</f>
        <v>0.33557046979865773</v>
      </c>
      <c r="D103" s="38">
        <f>VLOOKUP(A103,'Monthly Rates Actual'!$A$3:$U$155,20,FALSE)</f>
        <v>0</v>
      </c>
      <c r="E103" s="38">
        <f>IF(VLOOKUP(A103,'Monthly Rates Actual'!$A$3:$U$155,21,FALSE)&gt;9.4,9.4,VLOOKUP(A103,'Monthly Rates Actual'!$A$3:$U$155,21,FALSE))</f>
        <v>5.145413870246085</v>
      </c>
      <c r="F103" s="39">
        <f t="shared" si="34"/>
        <v>4.809843400447428</v>
      </c>
      <c r="G103" s="39">
        <f t="shared" si="35"/>
        <v>0.33557046979865773</v>
      </c>
      <c r="H103" s="39">
        <f t="shared" si="36"/>
        <v>0</v>
      </c>
      <c r="I103" s="39">
        <f t="shared" si="37"/>
        <v>5.145413870246085</v>
      </c>
      <c r="J103" s="39">
        <f t="shared" si="38"/>
        <v>4.809843400447428</v>
      </c>
      <c r="K103" s="39">
        <f t="shared" si="39"/>
        <v>0.33557046979865773</v>
      </c>
      <c r="L103" s="39">
        <f t="shared" si="40"/>
        <v>0</v>
      </c>
      <c r="M103" s="39">
        <f t="shared" si="41"/>
        <v>5.145413870246085</v>
      </c>
      <c r="N103" s="39">
        <f t="shared" si="42"/>
        <v>4.809843400447428</v>
      </c>
      <c r="O103" s="39">
        <f t="shared" si="43"/>
        <v>0.33557046979865773</v>
      </c>
      <c r="P103" s="39">
        <f t="shared" si="44"/>
        <v>0</v>
      </c>
      <c r="Q103" s="39">
        <f t="shared" si="45"/>
        <v>5.145413870246085</v>
      </c>
      <c r="R103" s="39">
        <f t="shared" si="46"/>
        <v>4.809843400447428</v>
      </c>
      <c r="S103" s="39">
        <f t="shared" si="47"/>
        <v>0.33557046979865773</v>
      </c>
      <c r="T103" s="39">
        <f t="shared" si="48"/>
        <v>0</v>
      </c>
      <c r="U103" s="39">
        <f t="shared" si="49"/>
        <v>5.145413870246085</v>
      </c>
      <c r="V103" s="39">
        <f t="shared" si="50"/>
        <v>4.809843400447428</v>
      </c>
      <c r="W103" s="39">
        <f t="shared" si="51"/>
        <v>0.33557046979865773</v>
      </c>
      <c r="X103" s="39">
        <f t="shared" si="52"/>
        <v>0</v>
      </c>
      <c r="Y103" s="39">
        <f t="shared" si="53"/>
        <v>5.145413870246085</v>
      </c>
      <c r="Z103" s="39">
        <f t="shared" si="58"/>
        <v>4.809843400447428</v>
      </c>
      <c r="AA103" s="39">
        <f t="shared" si="59"/>
        <v>0.33557046979865773</v>
      </c>
      <c r="AB103" s="39">
        <f t="shared" si="60"/>
        <v>0</v>
      </c>
      <c r="AC103" s="39">
        <f t="shared" si="61"/>
        <v>5.145413870246085</v>
      </c>
      <c r="AD103" s="39">
        <f t="shared" si="54"/>
        <v>4.809843400447428</v>
      </c>
      <c r="AE103" s="39">
        <f t="shared" si="55"/>
        <v>0.33557046979865773</v>
      </c>
      <c r="AF103" s="39">
        <f t="shared" si="56"/>
        <v>0</v>
      </c>
      <c r="AG103" s="39">
        <f t="shared" si="57"/>
        <v>5.145413870246085</v>
      </c>
    </row>
    <row r="104" spans="1:33" ht="15">
      <c r="A104" t="str">
        <f>'Monthly Data'!D104</f>
        <v>Redcar &amp; Cleveland UA</v>
      </c>
      <c r="B104" s="38">
        <f>IF(VLOOKUP(A104,'Monthly Rates Actual'!$A$3:$U$155,18,FALSE)&lt;5.5,VLOOKUP('Monthly Rate Target'!A104,'Monthly Rates Actual'!$A$3:$U$155,18,FALSE),IF(VLOOKUP('Monthly Rate Target'!A104,'Monthly Rates Actual'!$A$3:$U$155,18,FALSE)&gt;11.2,VLOOKUP('Monthly Rate Target'!A104,'Monthly Rates Actual'!$A$3:$U$155,18,FALSE)/2,5.5))</f>
        <v>5.5</v>
      </c>
      <c r="C104" s="38">
        <f>IF(VLOOKUP(A104,'Monthly Rates Actual'!$A$3:$U$155,19,FALSE)&lt;2.6,VLOOKUP(A104,'Monthly Rates Actual'!$A$3:$U$155,19,FALSE),IF(VLOOKUP(A104,'Monthly Rates Actual'!$A$3:$U$155,19,FALSE)&gt;7.7,VLOOKUP(A104,'Monthly Rates Actual'!$A$3:$U$155,19,FALSE)*0.33,2.6))</f>
        <v>2.6</v>
      </c>
      <c r="D104" s="38">
        <f>VLOOKUP(A104,'Monthly Rates Actual'!$A$3:$U$155,20,FALSE)</f>
        <v>0</v>
      </c>
      <c r="E104" s="38">
        <f>IF(VLOOKUP(A104,'Monthly Rates Actual'!$A$3:$U$155,21,FALSE)&gt;9.4,9.4,VLOOKUP(A104,'Monthly Rates Actual'!$A$3:$U$155,21,FALSE))</f>
        <v>9.4</v>
      </c>
      <c r="F104" s="39">
        <f t="shared" si="34"/>
        <v>5.5</v>
      </c>
      <c r="G104" s="39">
        <f t="shared" si="35"/>
        <v>2.6</v>
      </c>
      <c r="H104" s="39">
        <f t="shared" si="36"/>
        <v>0</v>
      </c>
      <c r="I104" s="39">
        <f t="shared" si="37"/>
        <v>9.4</v>
      </c>
      <c r="J104" s="39">
        <f t="shared" si="38"/>
        <v>5.5</v>
      </c>
      <c r="K104" s="39">
        <f t="shared" si="39"/>
        <v>2.6</v>
      </c>
      <c r="L104" s="39">
        <f t="shared" si="40"/>
        <v>0</v>
      </c>
      <c r="M104" s="39">
        <f t="shared" si="41"/>
        <v>9.4</v>
      </c>
      <c r="N104" s="39">
        <f t="shared" si="42"/>
        <v>5.5</v>
      </c>
      <c r="O104" s="39">
        <f t="shared" si="43"/>
        <v>2.6</v>
      </c>
      <c r="P104" s="39">
        <f t="shared" si="44"/>
        <v>0</v>
      </c>
      <c r="Q104" s="39">
        <f t="shared" si="45"/>
        <v>9.4</v>
      </c>
      <c r="R104" s="39">
        <f t="shared" si="46"/>
        <v>5.5</v>
      </c>
      <c r="S104" s="39">
        <f t="shared" si="47"/>
        <v>2.6</v>
      </c>
      <c r="T104" s="39">
        <f t="shared" si="48"/>
        <v>0</v>
      </c>
      <c r="U104" s="39">
        <f t="shared" si="49"/>
        <v>9.4</v>
      </c>
      <c r="V104" s="39">
        <f t="shared" si="50"/>
        <v>5.5</v>
      </c>
      <c r="W104" s="39">
        <f t="shared" si="51"/>
        <v>2.6</v>
      </c>
      <c r="X104" s="39">
        <f t="shared" si="52"/>
        <v>0</v>
      </c>
      <c r="Y104" s="39">
        <f t="shared" si="53"/>
        <v>9.4</v>
      </c>
      <c r="Z104" s="39">
        <f t="shared" si="58"/>
        <v>5.5</v>
      </c>
      <c r="AA104" s="39">
        <f t="shared" si="59"/>
        <v>2.6</v>
      </c>
      <c r="AB104" s="39">
        <f t="shared" si="60"/>
        <v>0</v>
      </c>
      <c r="AC104" s="39">
        <f t="shared" si="61"/>
        <v>9.4</v>
      </c>
      <c r="AD104" s="39">
        <f t="shared" si="54"/>
        <v>5.5</v>
      </c>
      <c r="AE104" s="39">
        <f t="shared" si="55"/>
        <v>2.6</v>
      </c>
      <c r="AF104" s="39">
        <f t="shared" si="56"/>
        <v>0</v>
      </c>
      <c r="AG104" s="39">
        <f t="shared" si="57"/>
        <v>9.4</v>
      </c>
    </row>
    <row r="105" spans="1:33" ht="15">
      <c r="A105" t="str">
        <f>'Monthly Data'!D105</f>
        <v>Richmond Upon Thames</v>
      </c>
      <c r="B105" s="38">
        <f>IF(VLOOKUP(A105,'Monthly Rates Actual'!$A$3:$U$155,18,FALSE)&lt;5.5,VLOOKUP('Monthly Rate Target'!A105,'Monthly Rates Actual'!$A$3:$U$155,18,FALSE),IF(VLOOKUP('Monthly Rate Target'!A105,'Monthly Rates Actual'!$A$3:$U$155,18,FALSE)&gt;11.2,VLOOKUP('Monthly Rate Target'!A105,'Monthly Rates Actual'!$A$3:$U$155,18,FALSE)/2,5.5))</f>
        <v>5.5</v>
      </c>
      <c r="C105" s="38">
        <f>IF(VLOOKUP(A105,'Monthly Rates Actual'!$A$3:$U$155,19,FALSE)&lt;2.6,VLOOKUP(A105,'Monthly Rates Actual'!$A$3:$U$155,19,FALSE),IF(VLOOKUP(A105,'Monthly Rates Actual'!$A$3:$U$155,19,FALSE)&gt;7.7,VLOOKUP(A105,'Monthly Rates Actual'!$A$3:$U$155,19,FALSE)*0.33,2.6))</f>
        <v>2.6</v>
      </c>
      <c r="D105" s="38">
        <f>VLOOKUP(A105,'Monthly Rates Actual'!$A$3:$U$155,20,FALSE)</f>
        <v>0.42601533655211593</v>
      </c>
      <c r="E105" s="38">
        <f>IF(VLOOKUP(A105,'Monthly Rates Actual'!$A$3:$U$155,21,FALSE)&gt;9.4,9.4,VLOOKUP(A105,'Monthly Rates Actual'!$A$3:$U$155,21,FALSE))</f>
        <v>9.4</v>
      </c>
      <c r="F105" s="39">
        <f t="shared" si="34"/>
        <v>5.5</v>
      </c>
      <c r="G105" s="39">
        <f t="shared" si="35"/>
        <v>2.6</v>
      </c>
      <c r="H105" s="39">
        <f t="shared" si="36"/>
        <v>0.42601533655211593</v>
      </c>
      <c r="I105" s="39">
        <f t="shared" si="37"/>
        <v>9.4</v>
      </c>
      <c r="J105" s="39">
        <f t="shared" si="38"/>
        <v>5.5</v>
      </c>
      <c r="K105" s="39">
        <f t="shared" si="39"/>
        <v>2.6</v>
      </c>
      <c r="L105" s="39">
        <f t="shared" si="40"/>
        <v>0.42601533655211593</v>
      </c>
      <c r="M105" s="39">
        <f t="shared" si="41"/>
        <v>9.4</v>
      </c>
      <c r="N105" s="39">
        <f t="shared" si="42"/>
        <v>5.5</v>
      </c>
      <c r="O105" s="39">
        <f t="shared" si="43"/>
        <v>2.6</v>
      </c>
      <c r="P105" s="39">
        <f t="shared" si="44"/>
        <v>0.42601533655211593</v>
      </c>
      <c r="Q105" s="39">
        <f t="shared" si="45"/>
        <v>9.4</v>
      </c>
      <c r="R105" s="39">
        <f t="shared" si="46"/>
        <v>5.5</v>
      </c>
      <c r="S105" s="39">
        <f t="shared" si="47"/>
        <v>2.6</v>
      </c>
      <c r="T105" s="39">
        <f t="shared" si="48"/>
        <v>0.42601533655211593</v>
      </c>
      <c r="U105" s="39">
        <f t="shared" si="49"/>
        <v>9.4</v>
      </c>
      <c r="V105" s="39">
        <f t="shared" si="50"/>
        <v>5.5</v>
      </c>
      <c r="W105" s="39">
        <f t="shared" si="51"/>
        <v>2.6</v>
      </c>
      <c r="X105" s="39">
        <f t="shared" si="52"/>
        <v>0.42601533655211593</v>
      </c>
      <c r="Y105" s="39">
        <f t="shared" si="53"/>
        <v>9.4</v>
      </c>
      <c r="Z105" s="39">
        <f t="shared" si="58"/>
        <v>5.5</v>
      </c>
      <c r="AA105" s="39">
        <f t="shared" si="59"/>
        <v>2.6</v>
      </c>
      <c r="AB105" s="39">
        <f t="shared" si="60"/>
        <v>0.42601533655211593</v>
      </c>
      <c r="AC105" s="39">
        <f t="shared" si="61"/>
        <v>9.4</v>
      </c>
      <c r="AD105" s="39">
        <f t="shared" si="54"/>
        <v>5.5</v>
      </c>
      <c r="AE105" s="39">
        <f t="shared" si="55"/>
        <v>2.6</v>
      </c>
      <c r="AF105" s="39">
        <f t="shared" si="56"/>
        <v>0.42601533655211593</v>
      </c>
      <c r="AG105" s="39">
        <f t="shared" si="57"/>
        <v>9.4</v>
      </c>
    </row>
    <row r="106" spans="1:33" ht="15">
      <c r="A106" t="str">
        <f>'Monthly Data'!D106</f>
        <v>Rochdale</v>
      </c>
      <c r="B106" s="38">
        <f>IF(VLOOKUP(A106,'Monthly Rates Actual'!$A$3:$U$155,18,FALSE)&lt;5.5,VLOOKUP('Monthly Rate Target'!A106,'Monthly Rates Actual'!$A$3:$U$155,18,FALSE),IF(VLOOKUP('Monthly Rate Target'!A106,'Monthly Rates Actual'!$A$3:$U$155,18,FALSE)&gt;11.2,VLOOKUP('Monthly Rate Target'!A106,'Monthly Rates Actual'!$A$3:$U$155,18,FALSE)/2,5.5))</f>
        <v>2.385289270535172</v>
      </c>
      <c r="C106" s="38">
        <f>IF(VLOOKUP(A106,'Monthly Rates Actual'!$A$3:$U$155,19,FALSE)&lt;2.6,VLOOKUP(A106,'Monthly Rates Actual'!$A$3:$U$155,19,FALSE),IF(VLOOKUP(A106,'Monthly Rates Actual'!$A$3:$U$155,19,FALSE)&gt;7.7,VLOOKUP(A106,'Monthly Rates Actual'!$A$3:$U$155,19,FALSE)*0.33,2.6))</f>
        <v>1.1492757394396738</v>
      </c>
      <c r="D106" s="38">
        <f>VLOOKUP(A106,'Monthly Rates Actual'!$A$3:$U$155,20,FALSE)</f>
        <v>0</v>
      </c>
      <c r="E106" s="38">
        <f>IF(VLOOKUP(A106,'Monthly Rates Actual'!$A$3:$U$155,21,FALSE)&gt;9.4,9.4,VLOOKUP(A106,'Monthly Rates Actual'!$A$3:$U$155,21,FALSE))</f>
        <v>3.534565009974846</v>
      </c>
      <c r="F106" s="39">
        <f t="shared" si="34"/>
        <v>2.385289270535172</v>
      </c>
      <c r="G106" s="39">
        <f t="shared" si="35"/>
        <v>1.1492757394396738</v>
      </c>
      <c r="H106" s="39">
        <f t="shared" si="36"/>
        <v>0</v>
      </c>
      <c r="I106" s="39">
        <f t="shared" si="37"/>
        <v>3.534565009974846</v>
      </c>
      <c r="J106" s="39">
        <f t="shared" si="38"/>
        <v>2.385289270535172</v>
      </c>
      <c r="K106" s="39">
        <f t="shared" si="39"/>
        <v>1.1492757394396738</v>
      </c>
      <c r="L106" s="39">
        <f t="shared" si="40"/>
        <v>0</v>
      </c>
      <c r="M106" s="39">
        <f t="shared" si="41"/>
        <v>3.534565009974846</v>
      </c>
      <c r="N106" s="39">
        <f t="shared" si="42"/>
        <v>2.385289270535172</v>
      </c>
      <c r="O106" s="39">
        <f t="shared" si="43"/>
        <v>1.1492757394396738</v>
      </c>
      <c r="P106" s="39">
        <f t="shared" si="44"/>
        <v>0</v>
      </c>
      <c r="Q106" s="39">
        <f t="shared" si="45"/>
        <v>3.534565009974846</v>
      </c>
      <c r="R106" s="39">
        <f t="shared" si="46"/>
        <v>2.385289270535172</v>
      </c>
      <c r="S106" s="39">
        <f t="shared" si="47"/>
        <v>1.1492757394396738</v>
      </c>
      <c r="T106" s="39">
        <f t="shared" si="48"/>
        <v>0</v>
      </c>
      <c r="U106" s="39">
        <f t="shared" si="49"/>
        <v>3.534565009974846</v>
      </c>
      <c r="V106" s="39">
        <f t="shared" si="50"/>
        <v>2.385289270535172</v>
      </c>
      <c r="W106" s="39">
        <f t="shared" si="51"/>
        <v>1.1492757394396738</v>
      </c>
      <c r="X106" s="39">
        <f t="shared" si="52"/>
        <v>0</v>
      </c>
      <c r="Y106" s="39">
        <f t="shared" si="53"/>
        <v>3.534565009974846</v>
      </c>
      <c r="Z106" s="39">
        <f t="shared" si="58"/>
        <v>2.385289270535172</v>
      </c>
      <c r="AA106" s="39">
        <f t="shared" si="59"/>
        <v>1.1492757394396738</v>
      </c>
      <c r="AB106" s="39">
        <f t="shared" si="60"/>
        <v>0</v>
      </c>
      <c r="AC106" s="39">
        <f t="shared" si="61"/>
        <v>3.534565009974846</v>
      </c>
      <c r="AD106" s="39">
        <f t="shared" si="54"/>
        <v>2.385289270535172</v>
      </c>
      <c r="AE106" s="39">
        <f t="shared" si="55"/>
        <v>1.1492757394396738</v>
      </c>
      <c r="AF106" s="39">
        <f t="shared" si="56"/>
        <v>0</v>
      </c>
      <c r="AG106" s="39">
        <f t="shared" si="57"/>
        <v>3.534565009974846</v>
      </c>
    </row>
    <row r="107" spans="1:33" ht="15">
      <c r="A107" t="str">
        <f>'Monthly Data'!D107</f>
        <v>Rotherham</v>
      </c>
      <c r="B107" s="38">
        <f>IF(VLOOKUP(A107,'Monthly Rates Actual'!$A$3:$U$155,18,FALSE)&lt;5.5,VLOOKUP('Monthly Rate Target'!A107,'Monthly Rates Actual'!$A$3:$U$155,18,FALSE),IF(VLOOKUP('Monthly Rate Target'!A107,'Monthly Rates Actual'!$A$3:$U$155,18,FALSE)&gt;11.2,VLOOKUP('Monthly Rate Target'!A107,'Monthly Rates Actual'!$A$3:$U$155,18,FALSE)/2,5.5))</f>
        <v>5.5</v>
      </c>
      <c r="C107" s="38">
        <f>IF(VLOOKUP(A107,'Monthly Rates Actual'!$A$3:$U$155,19,FALSE)&lt;2.6,VLOOKUP(A107,'Monthly Rates Actual'!$A$3:$U$155,19,FALSE),IF(VLOOKUP(A107,'Monthly Rates Actual'!$A$3:$U$155,19,FALSE)&gt;7.7,VLOOKUP(A107,'Monthly Rates Actual'!$A$3:$U$155,19,FALSE)*0.33,2.6))</f>
        <v>0.974184120798831</v>
      </c>
      <c r="D107" s="38">
        <f>VLOOKUP(A107,'Monthly Rates Actual'!$A$3:$U$155,20,FALSE)</f>
        <v>1.2177301509985388</v>
      </c>
      <c r="E107" s="38">
        <f>IF(VLOOKUP(A107,'Monthly Rates Actual'!$A$3:$U$155,21,FALSE)&gt;9.4,9.4,VLOOKUP(A107,'Monthly Rates Actual'!$A$3:$U$155,21,FALSE))</f>
        <v>9.4</v>
      </c>
      <c r="F107" s="39">
        <f t="shared" si="34"/>
        <v>5.5</v>
      </c>
      <c r="G107" s="39">
        <f t="shared" si="35"/>
        <v>0.974184120798831</v>
      </c>
      <c r="H107" s="39">
        <f t="shared" si="36"/>
        <v>1.2177301509985388</v>
      </c>
      <c r="I107" s="39">
        <f t="shared" si="37"/>
        <v>9.4</v>
      </c>
      <c r="J107" s="39">
        <f t="shared" si="38"/>
        <v>5.5</v>
      </c>
      <c r="K107" s="39">
        <f t="shared" si="39"/>
        <v>0.974184120798831</v>
      </c>
      <c r="L107" s="39">
        <f t="shared" si="40"/>
        <v>1.2177301509985388</v>
      </c>
      <c r="M107" s="39">
        <f t="shared" si="41"/>
        <v>9.4</v>
      </c>
      <c r="N107" s="39">
        <f t="shared" si="42"/>
        <v>5.5</v>
      </c>
      <c r="O107" s="39">
        <f t="shared" si="43"/>
        <v>0.974184120798831</v>
      </c>
      <c r="P107" s="39">
        <f t="shared" si="44"/>
        <v>1.2177301509985388</v>
      </c>
      <c r="Q107" s="39">
        <f t="shared" si="45"/>
        <v>9.4</v>
      </c>
      <c r="R107" s="39">
        <f t="shared" si="46"/>
        <v>5.5</v>
      </c>
      <c r="S107" s="39">
        <f t="shared" si="47"/>
        <v>0.974184120798831</v>
      </c>
      <c r="T107" s="39">
        <f t="shared" si="48"/>
        <v>1.2177301509985388</v>
      </c>
      <c r="U107" s="39">
        <f t="shared" si="49"/>
        <v>9.4</v>
      </c>
      <c r="V107" s="39">
        <f t="shared" si="50"/>
        <v>5.5</v>
      </c>
      <c r="W107" s="39">
        <f t="shared" si="51"/>
        <v>0.974184120798831</v>
      </c>
      <c r="X107" s="39">
        <f t="shared" si="52"/>
        <v>1.2177301509985388</v>
      </c>
      <c r="Y107" s="39">
        <f t="shared" si="53"/>
        <v>9.4</v>
      </c>
      <c r="Z107" s="39">
        <f t="shared" si="58"/>
        <v>5.5</v>
      </c>
      <c r="AA107" s="39">
        <f t="shared" si="59"/>
        <v>0.974184120798831</v>
      </c>
      <c r="AB107" s="39">
        <f t="shared" si="60"/>
        <v>1.2177301509985388</v>
      </c>
      <c r="AC107" s="39">
        <f t="shared" si="61"/>
        <v>9.4</v>
      </c>
      <c r="AD107" s="39">
        <f t="shared" si="54"/>
        <v>5.5</v>
      </c>
      <c r="AE107" s="39">
        <f t="shared" si="55"/>
        <v>0.974184120798831</v>
      </c>
      <c r="AF107" s="39">
        <f t="shared" si="56"/>
        <v>1.2177301509985388</v>
      </c>
      <c r="AG107" s="39">
        <f t="shared" si="57"/>
        <v>9.4</v>
      </c>
    </row>
    <row r="108" spans="1:33" ht="15">
      <c r="A108" t="str">
        <f>'Monthly Data'!D108</f>
        <v>Rutland UA</v>
      </c>
      <c r="B108" s="38">
        <f>IF(VLOOKUP(A108,'Monthly Rates Actual'!$A$3:$U$155,18,FALSE)&lt;5.5,VLOOKUP('Monthly Rate Target'!A108,'Monthly Rates Actual'!$A$3:$U$155,18,FALSE),IF(VLOOKUP('Monthly Rate Target'!A108,'Monthly Rates Actual'!$A$3:$U$155,18,FALSE)&gt;11.2,VLOOKUP('Monthly Rate Target'!A108,'Monthly Rates Actual'!$A$3:$U$155,18,FALSE)/2,5.5))</f>
        <v>3.6985668053629217</v>
      </c>
      <c r="C108" s="38">
        <f>IF(VLOOKUP(A108,'Monthly Rates Actual'!$A$3:$U$155,19,FALSE)&lt;2.6,VLOOKUP(A108,'Monthly Rates Actual'!$A$3:$U$155,19,FALSE),IF(VLOOKUP(A108,'Monthly Rates Actual'!$A$3:$U$155,19,FALSE)&gt;7.7,VLOOKUP(A108,'Monthly Rates Actual'!$A$3:$U$155,19,FALSE)*0.33,2.6))</f>
        <v>0.2311604253351826</v>
      </c>
      <c r="D108" s="38">
        <f>VLOOKUP(A108,'Monthly Rates Actual'!$A$3:$U$155,20,FALSE)</f>
        <v>0</v>
      </c>
      <c r="E108" s="38">
        <f>IF(VLOOKUP(A108,'Monthly Rates Actual'!$A$3:$U$155,21,FALSE)&gt;9.4,9.4,VLOOKUP(A108,'Monthly Rates Actual'!$A$3:$U$155,21,FALSE))</f>
        <v>3.9297272306981044</v>
      </c>
      <c r="F108" s="39">
        <f t="shared" si="34"/>
        <v>3.6985668053629217</v>
      </c>
      <c r="G108" s="39">
        <f t="shared" si="35"/>
        <v>0.2311604253351826</v>
      </c>
      <c r="H108" s="39">
        <f t="shared" si="36"/>
        <v>0</v>
      </c>
      <c r="I108" s="39">
        <f t="shared" si="37"/>
        <v>3.9297272306981044</v>
      </c>
      <c r="J108" s="39">
        <f t="shared" si="38"/>
        <v>3.6985668053629217</v>
      </c>
      <c r="K108" s="39">
        <f t="shared" si="39"/>
        <v>0.2311604253351826</v>
      </c>
      <c r="L108" s="39">
        <f t="shared" si="40"/>
        <v>0</v>
      </c>
      <c r="M108" s="39">
        <f t="shared" si="41"/>
        <v>3.9297272306981044</v>
      </c>
      <c r="N108" s="39">
        <f t="shared" si="42"/>
        <v>3.6985668053629217</v>
      </c>
      <c r="O108" s="39">
        <f t="shared" si="43"/>
        <v>0.2311604253351826</v>
      </c>
      <c r="P108" s="39">
        <f t="shared" si="44"/>
        <v>0</v>
      </c>
      <c r="Q108" s="39">
        <f t="shared" si="45"/>
        <v>3.9297272306981044</v>
      </c>
      <c r="R108" s="39">
        <f t="shared" si="46"/>
        <v>3.6985668053629217</v>
      </c>
      <c r="S108" s="39">
        <f t="shared" si="47"/>
        <v>0.2311604253351826</v>
      </c>
      <c r="T108" s="39">
        <f t="shared" si="48"/>
        <v>0</v>
      </c>
      <c r="U108" s="39">
        <f t="shared" si="49"/>
        <v>3.9297272306981044</v>
      </c>
      <c r="V108" s="39">
        <f t="shared" si="50"/>
        <v>3.6985668053629217</v>
      </c>
      <c r="W108" s="39">
        <f t="shared" si="51"/>
        <v>0.2311604253351826</v>
      </c>
      <c r="X108" s="39">
        <f t="shared" si="52"/>
        <v>0</v>
      </c>
      <c r="Y108" s="39">
        <f t="shared" si="53"/>
        <v>3.9297272306981044</v>
      </c>
      <c r="Z108" s="39">
        <f t="shared" si="58"/>
        <v>3.6985668053629217</v>
      </c>
      <c r="AA108" s="39">
        <f t="shared" si="59"/>
        <v>0.2311604253351826</v>
      </c>
      <c r="AB108" s="39">
        <f t="shared" si="60"/>
        <v>0</v>
      </c>
      <c r="AC108" s="39">
        <f t="shared" si="61"/>
        <v>3.9297272306981044</v>
      </c>
      <c r="AD108" s="39">
        <f t="shared" si="54"/>
        <v>3.6985668053629217</v>
      </c>
      <c r="AE108" s="39">
        <f t="shared" si="55"/>
        <v>0.2311604253351826</v>
      </c>
      <c r="AF108" s="39">
        <f t="shared" si="56"/>
        <v>0</v>
      </c>
      <c r="AG108" s="39">
        <f t="shared" si="57"/>
        <v>3.9297272306981044</v>
      </c>
    </row>
    <row r="109" spans="1:33" ht="15">
      <c r="A109" t="str">
        <f>'Monthly Data'!D109</f>
        <v>Salford</v>
      </c>
      <c r="B109" s="38">
        <f>IF(VLOOKUP(A109,'Monthly Rates Actual'!$A$3:$U$155,18,FALSE)&lt;5.5,VLOOKUP('Monthly Rate Target'!A109,'Monthly Rates Actual'!$A$3:$U$155,18,FALSE),IF(VLOOKUP('Monthly Rate Target'!A109,'Monthly Rates Actual'!$A$3:$U$155,18,FALSE)&gt;11.2,VLOOKUP('Monthly Rate Target'!A109,'Monthly Rates Actual'!$A$3:$U$155,18,FALSE)/2,5.5))</f>
        <v>7.030443756449949</v>
      </c>
      <c r="C109" s="38">
        <f>IF(VLOOKUP(A109,'Monthly Rates Actual'!$A$3:$U$155,19,FALSE)&lt;2.6,VLOOKUP(A109,'Monthly Rates Actual'!$A$3:$U$155,19,FALSE),IF(VLOOKUP(A109,'Monthly Rates Actual'!$A$3:$U$155,19,FALSE)&gt;7.7,VLOOKUP(A109,'Monthly Rates Actual'!$A$3:$U$155,19,FALSE)*0.33,2.6))</f>
        <v>4.4333259619637335</v>
      </c>
      <c r="D109" s="38">
        <f>VLOOKUP(A109,'Monthly Rates Actual'!$A$3:$U$155,20,FALSE)</f>
        <v>3.6303995282323456</v>
      </c>
      <c r="E109" s="38">
        <f>IF(VLOOKUP(A109,'Monthly Rates Actual'!$A$3:$U$155,21,FALSE)&gt;9.4,9.4,VLOOKUP(A109,'Monthly Rates Actual'!$A$3:$U$155,21,FALSE))</f>
        <v>9.4</v>
      </c>
      <c r="F109" s="39">
        <f t="shared" si="34"/>
        <v>7.030443756449949</v>
      </c>
      <c r="G109" s="39">
        <f t="shared" si="35"/>
        <v>4.4333259619637335</v>
      </c>
      <c r="H109" s="39">
        <f t="shared" si="36"/>
        <v>3.6303995282323456</v>
      </c>
      <c r="I109" s="39">
        <f t="shared" si="37"/>
        <v>9.4</v>
      </c>
      <c r="J109" s="39">
        <f t="shared" si="38"/>
        <v>7.030443756449949</v>
      </c>
      <c r="K109" s="39">
        <f t="shared" si="39"/>
        <v>4.4333259619637335</v>
      </c>
      <c r="L109" s="39">
        <f t="shared" si="40"/>
        <v>3.6303995282323456</v>
      </c>
      <c r="M109" s="39">
        <f t="shared" si="41"/>
        <v>9.4</v>
      </c>
      <c r="N109" s="39">
        <f t="shared" si="42"/>
        <v>7.030443756449949</v>
      </c>
      <c r="O109" s="39">
        <f t="shared" si="43"/>
        <v>4.4333259619637335</v>
      </c>
      <c r="P109" s="39">
        <f t="shared" si="44"/>
        <v>3.6303995282323456</v>
      </c>
      <c r="Q109" s="39">
        <f t="shared" si="45"/>
        <v>9.4</v>
      </c>
      <c r="R109" s="39">
        <f t="shared" si="46"/>
        <v>7.030443756449949</v>
      </c>
      <c r="S109" s="39">
        <f t="shared" si="47"/>
        <v>4.4333259619637335</v>
      </c>
      <c r="T109" s="39">
        <f t="shared" si="48"/>
        <v>3.6303995282323456</v>
      </c>
      <c r="U109" s="39">
        <f t="shared" si="49"/>
        <v>9.4</v>
      </c>
      <c r="V109" s="39">
        <f t="shared" si="50"/>
        <v>7.030443756449949</v>
      </c>
      <c r="W109" s="39">
        <f t="shared" si="51"/>
        <v>4.4333259619637335</v>
      </c>
      <c r="X109" s="39">
        <f t="shared" si="52"/>
        <v>3.6303995282323456</v>
      </c>
      <c r="Y109" s="39">
        <f t="shared" si="53"/>
        <v>9.4</v>
      </c>
      <c r="Z109" s="39">
        <f t="shared" si="58"/>
        <v>7.030443756449949</v>
      </c>
      <c r="AA109" s="39">
        <f t="shared" si="59"/>
        <v>4.4333259619637335</v>
      </c>
      <c r="AB109" s="39">
        <f t="shared" si="60"/>
        <v>3.6303995282323456</v>
      </c>
      <c r="AC109" s="39">
        <f t="shared" si="61"/>
        <v>9.4</v>
      </c>
      <c r="AD109" s="39">
        <f t="shared" si="54"/>
        <v>7.030443756449949</v>
      </c>
      <c r="AE109" s="39">
        <f t="shared" si="55"/>
        <v>4.4333259619637335</v>
      </c>
      <c r="AF109" s="39">
        <f t="shared" si="56"/>
        <v>3.6303995282323456</v>
      </c>
      <c r="AG109" s="39">
        <f t="shared" si="57"/>
        <v>9.4</v>
      </c>
    </row>
    <row r="110" spans="1:33" ht="15">
      <c r="A110" t="str">
        <f>'Monthly Data'!D110</f>
        <v>Sandwell</v>
      </c>
      <c r="B110" s="38">
        <f>IF(VLOOKUP(A110,'Monthly Rates Actual'!$A$3:$U$155,18,FALSE)&lt;5.5,VLOOKUP('Monthly Rate Target'!A110,'Monthly Rates Actual'!$A$3:$U$155,18,FALSE),IF(VLOOKUP('Monthly Rate Target'!A110,'Monthly Rates Actual'!$A$3:$U$155,18,FALSE)&gt;11.2,VLOOKUP('Monthly Rate Target'!A110,'Monthly Rates Actual'!$A$3:$U$155,18,FALSE)/2,5.5))</f>
        <v>3.0729871199200143</v>
      </c>
      <c r="C110" s="38">
        <f>IF(VLOOKUP(A110,'Monthly Rates Actual'!$A$3:$U$155,19,FALSE)&lt;2.6,VLOOKUP(A110,'Monthly Rates Actual'!$A$3:$U$155,19,FALSE),IF(VLOOKUP(A110,'Monthly Rates Actual'!$A$3:$U$155,19,FALSE)&gt;7.7,VLOOKUP(A110,'Monthly Rates Actual'!$A$3:$U$155,19,FALSE)*0.33,2.6))</f>
        <v>2.2054931482679527</v>
      </c>
      <c r="D110" s="38">
        <f>VLOOKUP(A110,'Monthly Rates Actual'!$A$3:$U$155,20,FALSE)</f>
        <v>0.4558019173087103</v>
      </c>
      <c r="E110" s="38">
        <f>IF(VLOOKUP(A110,'Monthly Rates Actual'!$A$3:$U$155,21,FALSE)&gt;9.4,9.4,VLOOKUP(A110,'Monthly Rates Actual'!$A$3:$U$155,21,FALSE))</f>
        <v>5.734282185496678</v>
      </c>
      <c r="F110" s="39">
        <f t="shared" si="34"/>
        <v>3.0729871199200143</v>
      </c>
      <c r="G110" s="39">
        <f t="shared" si="35"/>
        <v>2.2054931482679527</v>
      </c>
      <c r="H110" s="39">
        <f t="shared" si="36"/>
        <v>0.4558019173087103</v>
      </c>
      <c r="I110" s="39">
        <f t="shared" si="37"/>
        <v>5.734282185496678</v>
      </c>
      <c r="J110" s="39">
        <f t="shared" si="38"/>
        <v>3.0729871199200143</v>
      </c>
      <c r="K110" s="39">
        <f t="shared" si="39"/>
        <v>2.2054931482679527</v>
      </c>
      <c r="L110" s="39">
        <f t="shared" si="40"/>
        <v>0.4558019173087103</v>
      </c>
      <c r="M110" s="39">
        <f t="shared" si="41"/>
        <v>5.734282185496678</v>
      </c>
      <c r="N110" s="39">
        <f t="shared" si="42"/>
        <v>3.0729871199200143</v>
      </c>
      <c r="O110" s="39">
        <f t="shared" si="43"/>
        <v>2.2054931482679527</v>
      </c>
      <c r="P110" s="39">
        <f t="shared" si="44"/>
        <v>0.4558019173087103</v>
      </c>
      <c r="Q110" s="39">
        <f t="shared" si="45"/>
        <v>5.734282185496678</v>
      </c>
      <c r="R110" s="39">
        <f t="shared" si="46"/>
        <v>3.0729871199200143</v>
      </c>
      <c r="S110" s="39">
        <f t="shared" si="47"/>
        <v>2.2054931482679527</v>
      </c>
      <c r="T110" s="39">
        <f t="shared" si="48"/>
        <v>0.4558019173087103</v>
      </c>
      <c r="U110" s="39">
        <f t="shared" si="49"/>
        <v>5.734282185496678</v>
      </c>
      <c r="V110" s="39">
        <f t="shared" si="50"/>
        <v>3.0729871199200143</v>
      </c>
      <c r="W110" s="39">
        <f t="shared" si="51"/>
        <v>2.2054931482679527</v>
      </c>
      <c r="X110" s="39">
        <f t="shared" si="52"/>
        <v>0.4558019173087103</v>
      </c>
      <c r="Y110" s="39">
        <f t="shared" si="53"/>
        <v>5.734282185496678</v>
      </c>
      <c r="Z110" s="39">
        <f t="shared" si="58"/>
        <v>3.0729871199200143</v>
      </c>
      <c r="AA110" s="39">
        <f t="shared" si="59"/>
        <v>2.2054931482679527</v>
      </c>
      <c r="AB110" s="39">
        <f t="shared" si="60"/>
        <v>0.4558019173087103</v>
      </c>
      <c r="AC110" s="39">
        <f t="shared" si="61"/>
        <v>5.734282185496678</v>
      </c>
      <c r="AD110" s="39">
        <f t="shared" si="54"/>
        <v>3.0729871199200143</v>
      </c>
      <c r="AE110" s="39">
        <f t="shared" si="55"/>
        <v>2.2054931482679527</v>
      </c>
      <c r="AF110" s="39">
        <f t="shared" si="56"/>
        <v>0.4558019173087103</v>
      </c>
      <c r="AG110" s="39">
        <f t="shared" si="57"/>
        <v>5.734282185496678</v>
      </c>
    </row>
    <row r="111" spans="1:33" ht="15">
      <c r="A111" t="str">
        <f>'Monthly Data'!D111</f>
        <v>Sefton</v>
      </c>
      <c r="B111" s="38">
        <f>IF(VLOOKUP(A111,'Monthly Rates Actual'!$A$3:$U$155,18,FALSE)&lt;5.5,VLOOKUP('Monthly Rate Target'!A111,'Monthly Rates Actual'!$A$3:$U$155,18,FALSE),IF(VLOOKUP('Monthly Rate Target'!A111,'Monthly Rates Actual'!$A$3:$U$155,18,FALSE)&gt;11.2,VLOOKUP('Monthly Rate Target'!A111,'Monthly Rates Actual'!$A$3:$U$155,18,FALSE)/2,5.5))</f>
        <v>5.5</v>
      </c>
      <c r="C111" s="38">
        <f>IF(VLOOKUP(A111,'Monthly Rates Actual'!$A$3:$U$155,19,FALSE)&lt;2.6,VLOOKUP(A111,'Monthly Rates Actual'!$A$3:$U$155,19,FALSE),IF(VLOOKUP(A111,'Monthly Rates Actual'!$A$3:$U$155,19,FALSE)&gt;7.7,VLOOKUP(A111,'Monthly Rates Actual'!$A$3:$U$155,19,FALSE)*0.33,2.6))</f>
        <v>2.6</v>
      </c>
      <c r="D111" s="38">
        <f>VLOOKUP(A111,'Monthly Rates Actual'!$A$3:$U$155,20,FALSE)</f>
        <v>0.43652590053676515</v>
      </c>
      <c r="E111" s="38">
        <f>IF(VLOOKUP(A111,'Monthly Rates Actual'!$A$3:$U$155,21,FALSE)&gt;9.4,9.4,VLOOKUP(A111,'Monthly Rates Actual'!$A$3:$U$155,21,FALSE))</f>
        <v>9.4</v>
      </c>
      <c r="F111" s="39">
        <f t="shared" si="34"/>
        <v>5.5</v>
      </c>
      <c r="G111" s="39">
        <f t="shared" si="35"/>
        <v>2.6</v>
      </c>
      <c r="H111" s="39">
        <f t="shared" si="36"/>
        <v>0.43652590053676515</v>
      </c>
      <c r="I111" s="39">
        <f t="shared" si="37"/>
        <v>9.4</v>
      </c>
      <c r="J111" s="39">
        <f t="shared" si="38"/>
        <v>5.5</v>
      </c>
      <c r="K111" s="39">
        <f t="shared" si="39"/>
        <v>2.6</v>
      </c>
      <c r="L111" s="39">
        <f t="shared" si="40"/>
        <v>0.43652590053676515</v>
      </c>
      <c r="M111" s="39">
        <f t="shared" si="41"/>
        <v>9.4</v>
      </c>
      <c r="N111" s="39">
        <f t="shared" si="42"/>
        <v>5.5</v>
      </c>
      <c r="O111" s="39">
        <f t="shared" si="43"/>
        <v>2.6</v>
      </c>
      <c r="P111" s="39">
        <f t="shared" si="44"/>
        <v>0.43652590053676515</v>
      </c>
      <c r="Q111" s="39">
        <f t="shared" si="45"/>
        <v>9.4</v>
      </c>
      <c r="R111" s="39">
        <f t="shared" si="46"/>
        <v>5.5</v>
      </c>
      <c r="S111" s="39">
        <f t="shared" si="47"/>
        <v>2.6</v>
      </c>
      <c r="T111" s="39">
        <f t="shared" si="48"/>
        <v>0.43652590053676515</v>
      </c>
      <c r="U111" s="39">
        <f t="shared" si="49"/>
        <v>9.4</v>
      </c>
      <c r="V111" s="39">
        <f t="shared" si="50"/>
        <v>5.5</v>
      </c>
      <c r="W111" s="39">
        <f t="shared" si="51"/>
        <v>2.6</v>
      </c>
      <c r="X111" s="39">
        <f t="shared" si="52"/>
        <v>0.43652590053676515</v>
      </c>
      <c r="Y111" s="39">
        <f t="shared" si="53"/>
        <v>9.4</v>
      </c>
      <c r="Z111" s="39">
        <f t="shared" si="58"/>
        <v>5.5</v>
      </c>
      <c r="AA111" s="39">
        <f t="shared" si="59"/>
        <v>2.6</v>
      </c>
      <c r="AB111" s="39">
        <f t="shared" si="60"/>
        <v>0.43652590053676515</v>
      </c>
      <c r="AC111" s="39">
        <f t="shared" si="61"/>
        <v>9.4</v>
      </c>
      <c r="AD111" s="39">
        <f t="shared" si="54"/>
        <v>5.5</v>
      </c>
      <c r="AE111" s="39">
        <f t="shared" si="55"/>
        <v>2.6</v>
      </c>
      <c r="AF111" s="39">
        <f t="shared" si="56"/>
        <v>0.43652590053676515</v>
      </c>
      <c r="AG111" s="39">
        <f t="shared" si="57"/>
        <v>9.4</v>
      </c>
    </row>
    <row r="112" spans="1:33" ht="15">
      <c r="A112" t="str">
        <f>'Monthly Data'!D112</f>
        <v>Sheffield</v>
      </c>
      <c r="B112" s="38">
        <f>IF(VLOOKUP(A112,'Monthly Rates Actual'!$A$3:$U$155,18,FALSE)&lt;5.5,VLOOKUP('Monthly Rate Target'!A112,'Monthly Rates Actual'!$A$3:$U$155,18,FALSE),IF(VLOOKUP('Monthly Rate Target'!A112,'Monthly Rates Actual'!$A$3:$U$155,18,FALSE)&gt;11.2,VLOOKUP('Monthly Rate Target'!A112,'Monthly Rates Actual'!$A$3:$U$155,18,FALSE)/2,5.5))</f>
        <v>10.303544201387808</v>
      </c>
      <c r="C112" s="38">
        <f>IF(VLOOKUP(A112,'Monthly Rates Actual'!$A$3:$U$155,19,FALSE)&lt;2.6,VLOOKUP(A112,'Monthly Rates Actual'!$A$3:$U$155,19,FALSE),IF(VLOOKUP(A112,'Monthly Rates Actual'!$A$3:$U$155,19,FALSE)&gt;7.7,VLOOKUP(A112,'Monthly Rates Actual'!$A$3:$U$155,19,FALSE)*0.33,2.6))</f>
        <v>2.5620001867006876</v>
      </c>
      <c r="D112" s="38">
        <f>VLOOKUP(A112,'Monthly Rates Actual'!$A$3:$U$155,20,FALSE)</f>
        <v>8.852724274201076</v>
      </c>
      <c r="E112" s="38">
        <f>IF(VLOOKUP(A112,'Monthly Rates Actual'!$A$3:$U$155,21,FALSE)&gt;9.4,9.4,VLOOKUP(A112,'Monthly Rates Actual'!$A$3:$U$155,21,FALSE))</f>
        <v>9.4</v>
      </c>
      <c r="F112" s="39">
        <f t="shared" si="34"/>
        <v>10.303544201387808</v>
      </c>
      <c r="G112" s="39">
        <f t="shared" si="35"/>
        <v>2.5620001867006876</v>
      </c>
      <c r="H112" s="39">
        <f t="shared" si="36"/>
        <v>8.852724274201076</v>
      </c>
      <c r="I112" s="39">
        <f t="shared" si="37"/>
        <v>9.4</v>
      </c>
      <c r="J112" s="39">
        <f t="shared" si="38"/>
        <v>10.303544201387808</v>
      </c>
      <c r="K112" s="39">
        <f t="shared" si="39"/>
        <v>2.5620001867006876</v>
      </c>
      <c r="L112" s="39">
        <f t="shared" si="40"/>
        <v>8.852724274201076</v>
      </c>
      <c r="M112" s="39">
        <f t="shared" si="41"/>
        <v>9.4</v>
      </c>
      <c r="N112" s="39">
        <f t="shared" si="42"/>
        <v>10.303544201387808</v>
      </c>
      <c r="O112" s="39">
        <f t="shared" si="43"/>
        <v>2.5620001867006876</v>
      </c>
      <c r="P112" s="39">
        <f t="shared" si="44"/>
        <v>8.852724274201076</v>
      </c>
      <c r="Q112" s="39">
        <f t="shared" si="45"/>
        <v>9.4</v>
      </c>
      <c r="R112" s="39">
        <f t="shared" si="46"/>
        <v>10.303544201387808</v>
      </c>
      <c r="S112" s="39">
        <f t="shared" si="47"/>
        <v>2.5620001867006876</v>
      </c>
      <c r="T112" s="39">
        <f t="shared" si="48"/>
        <v>8.852724274201076</v>
      </c>
      <c r="U112" s="39">
        <f t="shared" si="49"/>
        <v>9.4</v>
      </c>
      <c r="V112" s="39">
        <f t="shared" si="50"/>
        <v>10.303544201387808</v>
      </c>
      <c r="W112" s="39">
        <f t="shared" si="51"/>
        <v>2.5620001867006876</v>
      </c>
      <c r="X112" s="39">
        <f t="shared" si="52"/>
        <v>8.852724274201076</v>
      </c>
      <c r="Y112" s="39">
        <f t="shared" si="53"/>
        <v>9.4</v>
      </c>
      <c r="Z112" s="39">
        <f t="shared" si="58"/>
        <v>10.303544201387808</v>
      </c>
      <c r="AA112" s="39">
        <f t="shared" si="59"/>
        <v>2.5620001867006876</v>
      </c>
      <c r="AB112" s="39">
        <f t="shared" si="60"/>
        <v>8.852724274201076</v>
      </c>
      <c r="AC112" s="39">
        <f t="shared" si="61"/>
        <v>9.4</v>
      </c>
      <c r="AD112" s="39">
        <f t="shared" si="54"/>
        <v>10.303544201387808</v>
      </c>
      <c r="AE112" s="39">
        <f t="shared" si="55"/>
        <v>2.5620001867006876</v>
      </c>
      <c r="AF112" s="39">
        <f t="shared" si="56"/>
        <v>8.852724274201076</v>
      </c>
      <c r="AG112" s="39">
        <f t="shared" si="57"/>
        <v>9.4</v>
      </c>
    </row>
    <row r="113" spans="1:33" ht="15">
      <c r="A113" t="str">
        <f>'Monthly Data'!D113</f>
        <v>Shropshire</v>
      </c>
      <c r="B113" s="38">
        <f>IF(VLOOKUP(A113,'Monthly Rates Actual'!$A$3:$U$155,18,FALSE)&lt;5.5,VLOOKUP('Monthly Rate Target'!A113,'Monthly Rates Actual'!$A$3:$U$155,18,FALSE),IF(VLOOKUP('Monthly Rate Target'!A113,'Monthly Rates Actual'!$A$3:$U$155,18,FALSE)&gt;11.2,VLOOKUP('Monthly Rate Target'!A113,'Monthly Rates Actual'!$A$3:$U$155,18,FALSE)/2,5.5))</f>
        <v>5.5</v>
      </c>
      <c r="C113" s="38">
        <f>IF(VLOOKUP(A113,'Monthly Rates Actual'!$A$3:$U$155,19,FALSE)&lt;2.6,VLOOKUP(A113,'Monthly Rates Actual'!$A$3:$U$155,19,FALSE),IF(VLOOKUP(A113,'Monthly Rates Actual'!$A$3:$U$155,19,FALSE)&gt;7.7,VLOOKUP(A113,'Monthly Rates Actual'!$A$3:$U$155,19,FALSE)*0.33,2.6))</f>
        <v>2.6</v>
      </c>
      <c r="D113" s="38">
        <f>VLOOKUP(A113,'Monthly Rates Actual'!$A$3:$U$155,20,FALSE)</f>
        <v>3.0089988751406076</v>
      </c>
      <c r="E113" s="38">
        <f>IF(VLOOKUP(A113,'Monthly Rates Actual'!$A$3:$U$155,21,FALSE)&gt;9.4,9.4,VLOOKUP(A113,'Monthly Rates Actual'!$A$3:$U$155,21,FALSE))</f>
        <v>9.4</v>
      </c>
      <c r="F113" s="39">
        <f t="shared" si="34"/>
        <v>5.5</v>
      </c>
      <c r="G113" s="39">
        <f t="shared" si="35"/>
        <v>2.6</v>
      </c>
      <c r="H113" s="39">
        <f t="shared" si="36"/>
        <v>3.0089988751406076</v>
      </c>
      <c r="I113" s="39">
        <f t="shared" si="37"/>
        <v>9.4</v>
      </c>
      <c r="J113" s="39">
        <f t="shared" si="38"/>
        <v>5.5</v>
      </c>
      <c r="K113" s="39">
        <f t="shared" si="39"/>
        <v>2.6</v>
      </c>
      <c r="L113" s="39">
        <f t="shared" si="40"/>
        <v>3.0089988751406076</v>
      </c>
      <c r="M113" s="39">
        <f t="shared" si="41"/>
        <v>9.4</v>
      </c>
      <c r="N113" s="39">
        <f t="shared" si="42"/>
        <v>5.5</v>
      </c>
      <c r="O113" s="39">
        <f t="shared" si="43"/>
        <v>2.6</v>
      </c>
      <c r="P113" s="39">
        <f t="shared" si="44"/>
        <v>3.0089988751406076</v>
      </c>
      <c r="Q113" s="39">
        <f t="shared" si="45"/>
        <v>9.4</v>
      </c>
      <c r="R113" s="39">
        <f t="shared" si="46"/>
        <v>5.5</v>
      </c>
      <c r="S113" s="39">
        <f t="shared" si="47"/>
        <v>2.6</v>
      </c>
      <c r="T113" s="39">
        <f t="shared" si="48"/>
        <v>3.0089988751406076</v>
      </c>
      <c r="U113" s="39">
        <f t="shared" si="49"/>
        <v>9.4</v>
      </c>
      <c r="V113" s="39">
        <f t="shared" si="50"/>
        <v>5.5</v>
      </c>
      <c r="W113" s="39">
        <f t="shared" si="51"/>
        <v>2.6</v>
      </c>
      <c r="X113" s="39">
        <f t="shared" si="52"/>
        <v>3.0089988751406076</v>
      </c>
      <c r="Y113" s="39">
        <f t="shared" si="53"/>
        <v>9.4</v>
      </c>
      <c r="Z113" s="39">
        <f t="shared" si="58"/>
        <v>5.5</v>
      </c>
      <c r="AA113" s="39">
        <f t="shared" si="59"/>
        <v>2.6</v>
      </c>
      <c r="AB113" s="39">
        <f t="shared" si="60"/>
        <v>3.0089988751406076</v>
      </c>
      <c r="AC113" s="39">
        <f t="shared" si="61"/>
        <v>9.4</v>
      </c>
      <c r="AD113" s="39">
        <f t="shared" si="54"/>
        <v>5.5</v>
      </c>
      <c r="AE113" s="39">
        <f t="shared" si="55"/>
        <v>2.6</v>
      </c>
      <c r="AF113" s="39">
        <f t="shared" si="56"/>
        <v>3.0089988751406076</v>
      </c>
      <c r="AG113" s="39">
        <f t="shared" si="57"/>
        <v>9.4</v>
      </c>
    </row>
    <row r="114" spans="1:33" ht="15">
      <c r="A114" t="str">
        <f>'Monthly Data'!D114</f>
        <v>Slough UA</v>
      </c>
      <c r="B114" s="38">
        <f>IF(VLOOKUP(A114,'Monthly Rates Actual'!$A$3:$U$155,18,FALSE)&lt;5.5,VLOOKUP('Monthly Rate Target'!A114,'Monthly Rates Actual'!$A$3:$U$155,18,FALSE),IF(VLOOKUP('Monthly Rate Target'!A114,'Monthly Rates Actual'!$A$3:$U$155,18,FALSE)&gt;11.2,VLOOKUP('Monthly Rate Target'!A114,'Monthly Rates Actual'!$A$3:$U$155,18,FALSE)/2,5.5))</f>
        <v>4.590872265730488</v>
      </c>
      <c r="C114" s="38">
        <f>IF(VLOOKUP(A114,'Monthly Rates Actual'!$A$3:$U$155,19,FALSE)&lt;2.6,VLOOKUP(A114,'Monthly Rates Actual'!$A$3:$U$155,19,FALSE),IF(VLOOKUP(A114,'Monthly Rates Actual'!$A$3:$U$155,19,FALSE)&gt;7.7,VLOOKUP(A114,'Monthly Rates Actual'!$A$3:$U$155,19,FALSE)*0.33,2.6))</f>
        <v>1.586551444774507</v>
      </c>
      <c r="D114" s="38">
        <f>VLOOKUP(A114,'Monthly Rates Actual'!$A$3:$U$155,20,FALSE)</f>
        <v>0</v>
      </c>
      <c r="E114" s="38">
        <f>IF(VLOOKUP(A114,'Monthly Rates Actual'!$A$3:$U$155,21,FALSE)&gt;9.4,9.4,VLOOKUP(A114,'Monthly Rates Actual'!$A$3:$U$155,21,FALSE))</f>
        <v>6.177423710504995</v>
      </c>
      <c r="F114" s="39">
        <f t="shared" si="34"/>
        <v>4.590872265730488</v>
      </c>
      <c r="G114" s="39">
        <f t="shared" si="35"/>
        <v>1.586551444774507</v>
      </c>
      <c r="H114" s="39">
        <f t="shared" si="36"/>
        <v>0</v>
      </c>
      <c r="I114" s="39">
        <f t="shared" si="37"/>
        <v>6.177423710504995</v>
      </c>
      <c r="J114" s="39">
        <f t="shared" si="38"/>
        <v>4.590872265730488</v>
      </c>
      <c r="K114" s="39">
        <f t="shared" si="39"/>
        <v>1.586551444774507</v>
      </c>
      <c r="L114" s="39">
        <f t="shared" si="40"/>
        <v>0</v>
      </c>
      <c r="M114" s="39">
        <f t="shared" si="41"/>
        <v>6.177423710504995</v>
      </c>
      <c r="N114" s="39">
        <f t="shared" si="42"/>
        <v>4.590872265730488</v>
      </c>
      <c r="O114" s="39">
        <f t="shared" si="43"/>
        <v>1.586551444774507</v>
      </c>
      <c r="P114" s="39">
        <f t="shared" si="44"/>
        <v>0</v>
      </c>
      <c r="Q114" s="39">
        <f t="shared" si="45"/>
        <v>6.177423710504995</v>
      </c>
      <c r="R114" s="39">
        <f t="shared" si="46"/>
        <v>4.590872265730488</v>
      </c>
      <c r="S114" s="39">
        <f t="shared" si="47"/>
        <v>1.586551444774507</v>
      </c>
      <c r="T114" s="39">
        <f t="shared" si="48"/>
        <v>0</v>
      </c>
      <c r="U114" s="39">
        <f t="shared" si="49"/>
        <v>6.177423710504995</v>
      </c>
      <c r="V114" s="39">
        <f t="shared" si="50"/>
        <v>4.590872265730488</v>
      </c>
      <c r="W114" s="39">
        <f t="shared" si="51"/>
        <v>1.586551444774507</v>
      </c>
      <c r="X114" s="39">
        <f t="shared" si="52"/>
        <v>0</v>
      </c>
      <c r="Y114" s="39">
        <f t="shared" si="53"/>
        <v>6.177423710504995</v>
      </c>
      <c r="Z114" s="39">
        <f t="shared" si="58"/>
        <v>4.590872265730488</v>
      </c>
      <c r="AA114" s="39">
        <f t="shared" si="59"/>
        <v>1.586551444774507</v>
      </c>
      <c r="AB114" s="39">
        <f t="shared" si="60"/>
        <v>0</v>
      </c>
      <c r="AC114" s="39">
        <f t="shared" si="61"/>
        <v>6.177423710504995</v>
      </c>
      <c r="AD114" s="39">
        <f t="shared" si="54"/>
        <v>4.590872265730488</v>
      </c>
      <c r="AE114" s="39">
        <f t="shared" si="55"/>
        <v>1.586551444774507</v>
      </c>
      <c r="AF114" s="39">
        <f t="shared" si="56"/>
        <v>0</v>
      </c>
      <c r="AG114" s="39">
        <f t="shared" si="57"/>
        <v>6.177423710504995</v>
      </c>
    </row>
    <row r="115" spans="1:33" ht="15">
      <c r="A115" t="str">
        <f>'Monthly Data'!D115</f>
        <v>Solihull</v>
      </c>
      <c r="B115" s="38">
        <f>IF(VLOOKUP(A115,'Monthly Rates Actual'!$A$3:$U$155,18,FALSE)&lt;5.5,VLOOKUP('Monthly Rate Target'!A115,'Monthly Rates Actual'!$A$3:$U$155,18,FALSE),IF(VLOOKUP('Monthly Rate Target'!A115,'Monthly Rates Actual'!$A$3:$U$155,18,FALSE)&gt;11.2,VLOOKUP('Monthly Rate Target'!A115,'Monthly Rates Actual'!$A$3:$U$155,18,FALSE)/2,5.5))</f>
        <v>5.5</v>
      </c>
      <c r="C115" s="38">
        <f>IF(VLOOKUP(A115,'Monthly Rates Actual'!$A$3:$U$155,19,FALSE)&lt;2.6,VLOOKUP(A115,'Monthly Rates Actual'!$A$3:$U$155,19,FALSE),IF(VLOOKUP(A115,'Monthly Rates Actual'!$A$3:$U$155,19,FALSE)&gt;7.7,VLOOKUP(A115,'Monthly Rates Actual'!$A$3:$U$155,19,FALSE)*0.33,2.6))</f>
        <v>3.0352834740651393</v>
      </c>
      <c r="D115" s="38">
        <f>VLOOKUP(A115,'Monthly Rates Actual'!$A$3:$U$155,20,FALSE)</f>
        <v>0.6677580561778391</v>
      </c>
      <c r="E115" s="38">
        <f>IF(VLOOKUP(A115,'Monthly Rates Actual'!$A$3:$U$155,21,FALSE)&gt;9.4,9.4,VLOOKUP(A115,'Monthly Rates Actual'!$A$3:$U$155,21,FALSE))</f>
        <v>9.4</v>
      </c>
      <c r="F115" s="39">
        <f t="shared" si="34"/>
        <v>5.5</v>
      </c>
      <c r="G115" s="39">
        <f t="shared" si="35"/>
        <v>3.0352834740651393</v>
      </c>
      <c r="H115" s="39">
        <f t="shared" si="36"/>
        <v>0.6677580561778391</v>
      </c>
      <c r="I115" s="39">
        <f t="shared" si="37"/>
        <v>9.4</v>
      </c>
      <c r="J115" s="39">
        <f t="shared" si="38"/>
        <v>5.5</v>
      </c>
      <c r="K115" s="39">
        <f t="shared" si="39"/>
        <v>3.0352834740651393</v>
      </c>
      <c r="L115" s="39">
        <f t="shared" si="40"/>
        <v>0.6677580561778391</v>
      </c>
      <c r="M115" s="39">
        <f t="shared" si="41"/>
        <v>9.4</v>
      </c>
      <c r="N115" s="39">
        <f t="shared" si="42"/>
        <v>5.5</v>
      </c>
      <c r="O115" s="39">
        <f t="shared" si="43"/>
        <v>3.0352834740651393</v>
      </c>
      <c r="P115" s="39">
        <f t="shared" si="44"/>
        <v>0.6677580561778391</v>
      </c>
      <c r="Q115" s="39">
        <f t="shared" si="45"/>
        <v>9.4</v>
      </c>
      <c r="R115" s="39">
        <f t="shared" si="46"/>
        <v>5.5</v>
      </c>
      <c r="S115" s="39">
        <f t="shared" si="47"/>
        <v>3.0352834740651393</v>
      </c>
      <c r="T115" s="39">
        <f t="shared" si="48"/>
        <v>0.6677580561778391</v>
      </c>
      <c r="U115" s="39">
        <f t="shared" si="49"/>
        <v>9.4</v>
      </c>
      <c r="V115" s="39">
        <f t="shared" si="50"/>
        <v>5.5</v>
      </c>
      <c r="W115" s="39">
        <f t="shared" si="51"/>
        <v>3.0352834740651393</v>
      </c>
      <c r="X115" s="39">
        <f t="shared" si="52"/>
        <v>0.6677580561778391</v>
      </c>
      <c r="Y115" s="39">
        <f t="shared" si="53"/>
        <v>9.4</v>
      </c>
      <c r="Z115" s="39">
        <f t="shared" si="58"/>
        <v>5.5</v>
      </c>
      <c r="AA115" s="39">
        <f t="shared" si="59"/>
        <v>3.0352834740651393</v>
      </c>
      <c r="AB115" s="39">
        <f t="shared" si="60"/>
        <v>0.6677580561778391</v>
      </c>
      <c r="AC115" s="39">
        <f t="shared" si="61"/>
        <v>9.4</v>
      </c>
      <c r="AD115" s="39">
        <f t="shared" si="54"/>
        <v>5.5</v>
      </c>
      <c r="AE115" s="39">
        <f t="shared" si="55"/>
        <v>3.0352834740651393</v>
      </c>
      <c r="AF115" s="39">
        <f t="shared" si="56"/>
        <v>0.6677580561778391</v>
      </c>
      <c r="AG115" s="39">
        <f t="shared" si="57"/>
        <v>9.4</v>
      </c>
    </row>
    <row r="116" spans="1:33" ht="15">
      <c r="A116" t="str">
        <f>'Monthly Data'!D116</f>
        <v>Somerset</v>
      </c>
      <c r="B116" s="38">
        <f>IF(VLOOKUP(A116,'Monthly Rates Actual'!$A$3:$U$155,18,FALSE)&lt;5.5,VLOOKUP('Monthly Rate Target'!A116,'Monthly Rates Actual'!$A$3:$U$155,18,FALSE),IF(VLOOKUP('Monthly Rate Target'!A116,'Monthly Rates Actual'!$A$3:$U$155,18,FALSE)&gt;11.2,VLOOKUP('Monthly Rate Target'!A116,'Monthly Rates Actual'!$A$3:$U$155,18,FALSE)/2,5.5))</f>
        <v>5.5</v>
      </c>
      <c r="C116" s="38">
        <f>IF(VLOOKUP(A116,'Monthly Rates Actual'!$A$3:$U$155,19,FALSE)&lt;2.6,VLOOKUP(A116,'Monthly Rates Actual'!$A$3:$U$155,19,FALSE),IF(VLOOKUP(A116,'Monthly Rates Actual'!$A$3:$U$155,19,FALSE)&gt;7.7,VLOOKUP(A116,'Monthly Rates Actual'!$A$3:$U$155,19,FALSE)*0.33,2.6))</f>
        <v>3.652553108555838</v>
      </c>
      <c r="D116" s="38">
        <f>VLOOKUP(A116,'Monthly Rates Actual'!$A$3:$U$155,20,FALSE)</f>
        <v>1.4860650945234848</v>
      </c>
      <c r="E116" s="38">
        <f>IF(VLOOKUP(A116,'Monthly Rates Actual'!$A$3:$U$155,21,FALSE)&gt;9.4,9.4,VLOOKUP(A116,'Monthly Rates Actual'!$A$3:$U$155,21,FALSE))</f>
        <v>9.4</v>
      </c>
      <c r="F116" s="39">
        <f t="shared" si="34"/>
        <v>5.5</v>
      </c>
      <c r="G116" s="39">
        <f t="shared" si="35"/>
        <v>3.652553108555838</v>
      </c>
      <c r="H116" s="39">
        <f t="shared" si="36"/>
        <v>1.4860650945234848</v>
      </c>
      <c r="I116" s="39">
        <f t="shared" si="37"/>
        <v>9.4</v>
      </c>
      <c r="J116" s="39">
        <f t="shared" si="38"/>
        <v>5.5</v>
      </c>
      <c r="K116" s="39">
        <f t="shared" si="39"/>
        <v>3.652553108555838</v>
      </c>
      <c r="L116" s="39">
        <f t="shared" si="40"/>
        <v>1.4860650945234848</v>
      </c>
      <c r="M116" s="39">
        <f t="shared" si="41"/>
        <v>9.4</v>
      </c>
      <c r="N116" s="39">
        <f t="shared" si="42"/>
        <v>5.5</v>
      </c>
      <c r="O116" s="39">
        <f t="shared" si="43"/>
        <v>3.652553108555838</v>
      </c>
      <c r="P116" s="39">
        <f t="shared" si="44"/>
        <v>1.4860650945234848</v>
      </c>
      <c r="Q116" s="39">
        <f t="shared" si="45"/>
        <v>9.4</v>
      </c>
      <c r="R116" s="39">
        <f t="shared" si="46"/>
        <v>5.5</v>
      </c>
      <c r="S116" s="39">
        <f t="shared" si="47"/>
        <v>3.652553108555838</v>
      </c>
      <c r="T116" s="39">
        <f t="shared" si="48"/>
        <v>1.4860650945234848</v>
      </c>
      <c r="U116" s="39">
        <f t="shared" si="49"/>
        <v>9.4</v>
      </c>
      <c r="V116" s="39">
        <f t="shared" si="50"/>
        <v>5.5</v>
      </c>
      <c r="W116" s="39">
        <f t="shared" si="51"/>
        <v>3.652553108555838</v>
      </c>
      <c r="X116" s="39">
        <f t="shared" si="52"/>
        <v>1.4860650945234848</v>
      </c>
      <c r="Y116" s="39">
        <f t="shared" si="53"/>
        <v>9.4</v>
      </c>
      <c r="Z116" s="39">
        <f t="shared" si="58"/>
        <v>5.5</v>
      </c>
      <c r="AA116" s="39">
        <f t="shared" si="59"/>
        <v>3.652553108555838</v>
      </c>
      <c r="AB116" s="39">
        <f t="shared" si="60"/>
        <v>1.4860650945234848</v>
      </c>
      <c r="AC116" s="39">
        <f t="shared" si="61"/>
        <v>9.4</v>
      </c>
      <c r="AD116" s="39">
        <f t="shared" si="54"/>
        <v>5.5</v>
      </c>
      <c r="AE116" s="39">
        <f t="shared" si="55"/>
        <v>3.652553108555838</v>
      </c>
      <c r="AF116" s="39">
        <f t="shared" si="56"/>
        <v>1.4860650945234848</v>
      </c>
      <c r="AG116" s="39">
        <f t="shared" si="57"/>
        <v>9.4</v>
      </c>
    </row>
    <row r="117" spans="1:33" ht="15">
      <c r="A117" t="str">
        <f>'Monthly Data'!D117</f>
        <v>South Gloucestershire UA</v>
      </c>
      <c r="B117" s="38">
        <f>IF(VLOOKUP(A117,'Monthly Rates Actual'!$A$3:$U$155,18,FALSE)&lt;5.5,VLOOKUP('Monthly Rate Target'!A117,'Monthly Rates Actual'!$A$3:$U$155,18,FALSE),IF(VLOOKUP('Monthly Rate Target'!A117,'Monthly Rates Actual'!$A$3:$U$155,18,FALSE)&gt;11.2,VLOOKUP('Monthly Rate Target'!A117,'Monthly Rates Actual'!$A$3:$U$155,18,FALSE)/2,5.5))</f>
        <v>5.278373286558826</v>
      </c>
      <c r="C117" s="38">
        <f>IF(VLOOKUP(A117,'Monthly Rates Actual'!$A$3:$U$155,19,FALSE)&lt;2.6,VLOOKUP(A117,'Monthly Rates Actual'!$A$3:$U$155,19,FALSE),IF(VLOOKUP(A117,'Monthly Rates Actual'!$A$3:$U$155,19,FALSE)&gt;7.7,VLOOKUP(A117,'Monthly Rates Actual'!$A$3:$U$155,19,FALSE)*0.33,2.6))</f>
        <v>2.6</v>
      </c>
      <c r="D117" s="38">
        <f>VLOOKUP(A117,'Monthly Rates Actual'!$A$3:$U$155,20,FALSE)</f>
        <v>1.0881569544598195</v>
      </c>
      <c r="E117" s="38">
        <f>IF(VLOOKUP(A117,'Monthly Rates Actual'!$A$3:$U$155,21,FALSE)&gt;9.4,9.4,VLOOKUP(A117,'Monthly Rates Actual'!$A$3:$U$155,21,FALSE))</f>
        <v>9.4</v>
      </c>
      <c r="F117" s="39">
        <f t="shared" si="34"/>
        <v>5.278373286558826</v>
      </c>
      <c r="G117" s="39">
        <f t="shared" si="35"/>
        <v>2.6</v>
      </c>
      <c r="H117" s="39">
        <f t="shared" si="36"/>
        <v>1.0881569544598195</v>
      </c>
      <c r="I117" s="39">
        <f t="shared" si="37"/>
        <v>9.4</v>
      </c>
      <c r="J117" s="39">
        <f t="shared" si="38"/>
        <v>5.278373286558826</v>
      </c>
      <c r="K117" s="39">
        <f t="shared" si="39"/>
        <v>2.6</v>
      </c>
      <c r="L117" s="39">
        <f t="shared" si="40"/>
        <v>1.0881569544598195</v>
      </c>
      <c r="M117" s="39">
        <f t="shared" si="41"/>
        <v>9.4</v>
      </c>
      <c r="N117" s="39">
        <f t="shared" si="42"/>
        <v>5.278373286558826</v>
      </c>
      <c r="O117" s="39">
        <f t="shared" si="43"/>
        <v>2.6</v>
      </c>
      <c r="P117" s="39">
        <f t="shared" si="44"/>
        <v>1.0881569544598195</v>
      </c>
      <c r="Q117" s="39">
        <f t="shared" si="45"/>
        <v>9.4</v>
      </c>
      <c r="R117" s="39">
        <f t="shared" si="46"/>
        <v>5.278373286558826</v>
      </c>
      <c r="S117" s="39">
        <f t="shared" si="47"/>
        <v>2.6</v>
      </c>
      <c r="T117" s="39">
        <f t="shared" si="48"/>
        <v>1.0881569544598195</v>
      </c>
      <c r="U117" s="39">
        <f t="shared" si="49"/>
        <v>9.4</v>
      </c>
      <c r="V117" s="39">
        <f t="shared" si="50"/>
        <v>5.278373286558826</v>
      </c>
      <c r="W117" s="39">
        <f t="shared" si="51"/>
        <v>2.6</v>
      </c>
      <c r="X117" s="39">
        <f t="shared" si="52"/>
        <v>1.0881569544598195</v>
      </c>
      <c r="Y117" s="39">
        <f t="shared" si="53"/>
        <v>9.4</v>
      </c>
      <c r="Z117" s="39">
        <f t="shared" si="58"/>
        <v>5.278373286558826</v>
      </c>
      <c r="AA117" s="39">
        <f t="shared" si="59"/>
        <v>2.6</v>
      </c>
      <c r="AB117" s="39">
        <f t="shared" si="60"/>
        <v>1.0881569544598195</v>
      </c>
      <c r="AC117" s="39">
        <f t="shared" si="61"/>
        <v>9.4</v>
      </c>
      <c r="AD117" s="39">
        <f t="shared" si="54"/>
        <v>5.278373286558826</v>
      </c>
      <c r="AE117" s="39">
        <f t="shared" si="55"/>
        <v>2.6</v>
      </c>
      <c r="AF117" s="39">
        <f t="shared" si="56"/>
        <v>1.0881569544598195</v>
      </c>
      <c r="AG117" s="39">
        <f t="shared" si="57"/>
        <v>9.4</v>
      </c>
    </row>
    <row r="118" spans="1:33" ht="15">
      <c r="A118" t="str">
        <f>'Monthly Data'!D118</f>
        <v>South Tyneside</v>
      </c>
      <c r="B118" s="38">
        <f>IF(VLOOKUP(A118,'Monthly Rates Actual'!$A$3:$U$155,18,FALSE)&lt;5.5,VLOOKUP('Monthly Rate Target'!A118,'Monthly Rates Actual'!$A$3:$U$155,18,FALSE),IF(VLOOKUP('Monthly Rate Target'!A118,'Monthly Rates Actual'!$A$3:$U$155,18,FALSE)&gt;11.2,VLOOKUP('Monthly Rate Target'!A118,'Monthly Rates Actual'!$A$3:$U$155,18,FALSE)/2,5.5))</f>
        <v>5.5</v>
      </c>
      <c r="C118" s="38">
        <f>IF(VLOOKUP(A118,'Monthly Rates Actual'!$A$3:$U$155,19,FALSE)&lt;2.6,VLOOKUP(A118,'Monthly Rates Actual'!$A$3:$U$155,19,FALSE),IF(VLOOKUP(A118,'Monthly Rates Actual'!$A$3:$U$155,19,FALSE)&gt;7.7,VLOOKUP(A118,'Monthly Rates Actual'!$A$3:$U$155,19,FALSE)*0.33,2.6))</f>
        <v>2.6</v>
      </c>
      <c r="D118" s="38">
        <f>VLOOKUP(A118,'Monthly Rates Actual'!$A$3:$U$155,20,FALSE)</f>
        <v>0</v>
      </c>
      <c r="E118" s="38">
        <f>IF(VLOOKUP(A118,'Monthly Rates Actual'!$A$3:$U$155,21,FALSE)&gt;9.4,9.4,VLOOKUP(A118,'Monthly Rates Actual'!$A$3:$U$155,21,FALSE))</f>
        <v>9.4</v>
      </c>
      <c r="F118" s="39">
        <f t="shared" si="34"/>
        <v>5.5</v>
      </c>
      <c r="G118" s="39">
        <f t="shared" si="35"/>
        <v>2.6</v>
      </c>
      <c r="H118" s="39">
        <f t="shared" si="36"/>
        <v>0</v>
      </c>
      <c r="I118" s="39">
        <f t="shared" si="37"/>
        <v>9.4</v>
      </c>
      <c r="J118" s="39">
        <f t="shared" si="38"/>
        <v>5.5</v>
      </c>
      <c r="K118" s="39">
        <f t="shared" si="39"/>
        <v>2.6</v>
      </c>
      <c r="L118" s="39">
        <f t="shared" si="40"/>
        <v>0</v>
      </c>
      <c r="M118" s="39">
        <f t="shared" si="41"/>
        <v>9.4</v>
      </c>
      <c r="N118" s="39">
        <f t="shared" si="42"/>
        <v>5.5</v>
      </c>
      <c r="O118" s="39">
        <f t="shared" si="43"/>
        <v>2.6</v>
      </c>
      <c r="P118" s="39">
        <f t="shared" si="44"/>
        <v>0</v>
      </c>
      <c r="Q118" s="39">
        <f t="shared" si="45"/>
        <v>9.4</v>
      </c>
      <c r="R118" s="39">
        <f t="shared" si="46"/>
        <v>5.5</v>
      </c>
      <c r="S118" s="39">
        <f t="shared" si="47"/>
        <v>2.6</v>
      </c>
      <c r="T118" s="39">
        <f t="shared" si="48"/>
        <v>0</v>
      </c>
      <c r="U118" s="39">
        <f t="shared" si="49"/>
        <v>9.4</v>
      </c>
      <c r="V118" s="39">
        <f t="shared" si="50"/>
        <v>5.5</v>
      </c>
      <c r="W118" s="39">
        <f t="shared" si="51"/>
        <v>2.6</v>
      </c>
      <c r="X118" s="39">
        <f t="shared" si="52"/>
        <v>0</v>
      </c>
      <c r="Y118" s="39">
        <f t="shared" si="53"/>
        <v>9.4</v>
      </c>
      <c r="Z118" s="39">
        <f t="shared" si="58"/>
        <v>5.5</v>
      </c>
      <c r="AA118" s="39">
        <f t="shared" si="59"/>
        <v>2.6</v>
      </c>
      <c r="AB118" s="39">
        <f t="shared" si="60"/>
        <v>0</v>
      </c>
      <c r="AC118" s="39">
        <f t="shared" si="61"/>
        <v>9.4</v>
      </c>
      <c r="AD118" s="39">
        <f t="shared" si="54"/>
        <v>5.5</v>
      </c>
      <c r="AE118" s="39">
        <f t="shared" si="55"/>
        <v>2.6</v>
      </c>
      <c r="AF118" s="39">
        <f t="shared" si="56"/>
        <v>0</v>
      </c>
      <c r="AG118" s="39">
        <f t="shared" si="57"/>
        <v>9.4</v>
      </c>
    </row>
    <row r="119" spans="1:33" ht="15">
      <c r="A119" t="str">
        <f>'Monthly Data'!D119</f>
        <v>Southampton UA</v>
      </c>
      <c r="B119" s="38">
        <f>IF(VLOOKUP(A119,'Monthly Rates Actual'!$A$3:$U$155,18,FALSE)&lt;5.5,VLOOKUP('Monthly Rate Target'!A119,'Monthly Rates Actual'!$A$3:$U$155,18,FALSE),IF(VLOOKUP('Monthly Rate Target'!A119,'Monthly Rates Actual'!$A$3:$U$155,18,FALSE)&gt;11.2,VLOOKUP('Monthly Rate Target'!A119,'Monthly Rates Actual'!$A$3:$U$155,18,FALSE)/2,5.5))</f>
        <v>5.5</v>
      </c>
      <c r="C119" s="38">
        <f>IF(VLOOKUP(A119,'Monthly Rates Actual'!$A$3:$U$155,19,FALSE)&lt;2.6,VLOOKUP(A119,'Monthly Rates Actual'!$A$3:$U$155,19,FALSE),IF(VLOOKUP(A119,'Monthly Rates Actual'!$A$3:$U$155,19,FALSE)&gt;7.7,VLOOKUP(A119,'Monthly Rates Actual'!$A$3:$U$155,19,FALSE)*0.33,2.6))</f>
        <v>3.995841487279844</v>
      </c>
      <c r="D119" s="38">
        <f>VLOOKUP(A119,'Monthly Rates Actual'!$A$3:$U$155,20,FALSE)</f>
        <v>1.5201285993849594</v>
      </c>
      <c r="E119" s="38">
        <f>IF(VLOOKUP(A119,'Monthly Rates Actual'!$A$3:$U$155,21,FALSE)&gt;9.4,9.4,VLOOKUP(A119,'Monthly Rates Actual'!$A$3:$U$155,21,FALSE))</f>
        <v>9.4</v>
      </c>
      <c r="F119" s="39">
        <f t="shared" si="34"/>
        <v>5.5</v>
      </c>
      <c r="G119" s="39">
        <f t="shared" si="35"/>
        <v>3.995841487279844</v>
      </c>
      <c r="H119" s="39">
        <f t="shared" si="36"/>
        <v>1.5201285993849594</v>
      </c>
      <c r="I119" s="39">
        <f t="shared" si="37"/>
        <v>9.4</v>
      </c>
      <c r="J119" s="39">
        <f t="shared" si="38"/>
        <v>5.5</v>
      </c>
      <c r="K119" s="39">
        <f t="shared" si="39"/>
        <v>3.995841487279844</v>
      </c>
      <c r="L119" s="39">
        <f t="shared" si="40"/>
        <v>1.5201285993849594</v>
      </c>
      <c r="M119" s="39">
        <f t="shared" si="41"/>
        <v>9.4</v>
      </c>
      <c r="N119" s="39">
        <f t="shared" si="42"/>
        <v>5.5</v>
      </c>
      <c r="O119" s="39">
        <f t="shared" si="43"/>
        <v>3.995841487279844</v>
      </c>
      <c r="P119" s="39">
        <f t="shared" si="44"/>
        <v>1.5201285993849594</v>
      </c>
      <c r="Q119" s="39">
        <f t="shared" si="45"/>
        <v>9.4</v>
      </c>
      <c r="R119" s="39">
        <f t="shared" si="46"/>
        <v>5.5</v>
      </c>
      <c r="S119" s="39">
        <f t="shared" si="47"/>
        <v>3.995841487279844</v>
      </c>
      <c r="T119" s="39">
        <f t="shared" si="48"/>
        <v>1.5201285993849594</v>
      </c>
      <c r="U119" s="39">
        <f t="shared" si="49"/>
        <v>9.4</v>
      </c>
      <c r="V119" s="39">
        <f t="shared" si="50"/>
        <v>5.5</v>
      </c>
      <c r="W119" s="39">
        <f t="shared" si="51"/>
        <v>3.995841487279844</v>
      </c>
      <c r="X119" s="39">
        <f t="shared" si="52"/>
        <v>1.5201285993849594</v>
      </c>
      <c r="Y119" s="39">
        <f t="shared" si="53"/>
        <v>9.4</v>
      </c>
      <c r="Z119" s="39">
        <f t="shared" si="58"/>
        <v>5.5</v>
      </c>
      <c r="AA119" s="39">
        <f t="shared" si="59"/>
        <v>3.995841487279844</v>
      </c>
      <c r="AB119" s="39">
        <f t="shared" si="60"/>
        <v>1.5201285993849594</v>
      </c>
      <c r="AC119" s="39">
        <f t="shared" si="61"/>
        <v>9.4</v>
      </c>
      <c r="AD119" s="39">
        <f t="shared" si="54"/>
        <v>5.5</v>
      </c>
      <c r="AE119" s="39">
        <f t="shared" si="55"/>
        <v>3.995841487279844</v>
      </c>
      <c r="AF119" s="39">
        <f t="shared" si="56"/>
        <v>1.5201285993849594</v>
      </c>
      <c r="AG119" s="39">
        <f t="shared" si="57"/>
        <v>9.4</v>
      </c>
    </row>
    <row r="120" spans="1:33" ht="15">
      <c r="A120" t="str">
        <f>'Monthly Data'!D120</f>
        <v>Southend UA</v>
      </c>
      <c r="B120" s="38">
        <f>IF(VLOOKUP(A120,'Monthly Rates Actual'!$A$3:$U$155,18,FALSE)&lt;5.5,VLOOKUP('Monthly Rate Target'!A120,'Monthly Rates Actual'!$A$3:$U$155,18,FALSE),IF(VLOOKUP('Monthly Rate Target'!A120,'Monthly Rates Actual'!$A$3:$U$155,18,FALSE)&gt;11.2,VLOOKUP('Monthly Rate Target'!A120,'Monthly Rates Actual'!$A$3:$U$155,18,FALSE)/2,5.5))</f>
        <v>5.5</v>
      </c>
      <c r="C120" s="38">
        <f>IF(VLOOKUP(A120,'Monthly Rates Actual'!$A$3:$U$155,19,FALSE)&lt;2.6,VLOOKUP(A120,'Monthly Rates Actual'!$A$3:$U$155,19,FALSE),IF(VLOOKUP(A120,'Monthly Rates Actual'!$A$3:$U$155,19,FALSE)&gt;7.7,VLOOKUP(A120,'Monthly Rates Actual'!$A$3:$U$155,19,FALSE)*0.33,2.6))</f>
        <v>2.6</v>
      </c>
      <c r="D120" s="38">
        <f>VLOOKUP(A120,'Monthly Rates Actual'!$A$3:$U$155,20,FALSE)</f>
        <v>0.25311329351017514</v>
      </c>
      <c r="E120" s="38">
        <f>IF(VLOOKUP(A120,'Monthly Rates Actual'!$A$3:$U$155,21,FALSE)&gt;9.4,9.4,VLOOKUP(A120,'Monthly Rates Actual'!$A$3:$U$155,21,FALSE))</f>
        <v>9.4</v>
      </c>
      <c r="F120" s="39">
        <f t="shared" si="34"/>
        <v>5.5</v>
      </c>
      <c r="G120" s="39">
        <f t="shared" si="35"/>
        <v>2.6</v>
      </c>
      <c r="H120" s="39">
        <f t="shared" si="36"/>
        <v>0.25311329351017514</v>
      </c>
      <c r="I120" s="39">
        <f t="shared" si="37"/>
        <v>9.4</v>
      </c>
      <c r="J120" s="39">
        <f t="shared" si="38"/>
        <v>5.5</v>
      </c>
      <c r="K120" s="39">
        <f t="shared" si="39"/>
        <v>2.6</v>
      </c>
      <c r="L120" s="39">
        <f t="shared" si="40"/>
        <v>0.25311329351017514</v>
      </c>
      <c r="M120" s="39">
        <f t="shared" si="41"/>
        <v>9.4</v>
      </c>
      <c r="N120" s="39">
        <f t="shared" si="42"/>
        <v>5.5</v>
      </c>
      <c r="O120" s="39">
        <f t="shared" si="43"/>
        <v>2.6</v>
      </c>
      <c r="P120" s="39">
        <f t="shared" si="44"/>
        <v>0.25311329351017514</v>
      </c>
      <c r="Q120" s="39">
        <f t="shared" si="45"/>
        <v>9.4</v>
      </c>
      <c r="R120" s="39">
        <f t="shared" si="46"/>
        <v>5.5</v>
      </c>
      <c r="S120" s="39">
        <f t="shared" si="47"/>
        <v>2.6</v>
      </c>
      <c r="T120" s="39">
        <f t="shared" si="48"/>
        <v>0.25311329351017514</v>
      </c>
      <c r="U120" s="39">
        <f t="shared" si="49"/>
        <v>9.4</v>
      </c>
      <c r="V120" s="39">
        <f t="shared" si="50"/>
        <v>5.5</v>
      </c>
      <c r="W120" s="39">
        <f t="shared" si="51"/>
        <v>2.6</v>
      </c>
      <c r="X120" s="39">
        <f t="shared" si="52"/>
        <v>0.25311329351017514</v>
      </c>
      <c r="Y120" s="39">
        <f t="shared" si="53"/>
        <v>9.4</v>
      </c>
      <c r="Z120" s="39">
        <f t="shared" si="58"/>
        <v>5.5</v>
      </c>
      <c r="AA120" s="39">
        <f t="shared" si="59"/>
        <v>2.6</v>
      </c>
      <c r="AB120" s="39">
        <f t="shared" si="60"/>
        <v>0.25311329351017514</v>
      </c>
      <c r="AC120" s="39">
        <f t="shared" si="61"/>
        <v>9.4</v>
      </c>
      <c r="AD120" s="39">
        <f t="shared" si="54"/>
        <v>5.5</v>
      </c>
      <c r="AE120" s="39">
        <f t="shared" si="55"/>
        <v>2.6</v>
      </c>
      <c r="AF120" s="39">
        <f t="shared" si="56"/>
        <v>0.25311329351017514</v>
      </c>
      <c r="AG120" s="39">
        <f t="shared" si="57"/>
        <v>9.4</v>
      </c>
    </row>
    <row r="121" spans="1:33" ht="15">
      <c r="A121" t="str">
        <f>'Monthly Data'!D121</f>
        <v>Southwark</v>
      </c>
      <c r="B121" s="38">
        <f>IF(VLOOKUP(A121,'Monthly Rates Actual'!$A$3:$U$155,18,FALSE)&lt;5.5,VLOOKUP('Monthly Rate Target'!A121,'Monthly Rates Actual'!$A$3:$U$155,18,FALSE),IF(VLOOKUP('Monthly Rate Target'!A121,'Monthly Rates Actual'!$A$3:$U$155,18,FALSE)&gt;11.2,VLOOKUP('Monthly Rate Target'!A121,'Monthly Rates Actual'!$A$3:$U$155,18,FALSE)/2,5.5))</f>
        <v>3.4682412290759</v>
      </c>
      <c r="C121" s="38">
        <f>IF(VLOOKUP(A121,'Monthly Rates Actual'!$A$3:$U$155,19,FALSE)&lt;2.6,VLOOKUP(A121,'Monthly Rates Actual'!$A$3:$U$155,19,FALSE),IF(VLOOKUP(A121,'Monthly Rates Actual'!$A$3:$U$155,19,FALSE)&gt;7.7,VLOOKUP(A121,'Monthly Rates Actual'!$A$3:$U$155,19,FALSE)*0.33,2.6))</f>
        <v>2.6</v>
      </c>
      <c r="D121" s="38">
        <f>VLOOKUP(A121,'Monthly Rates Actual'!$A$3:$U$155,20,FALSE)</f>
        <v>0.4012841091492777</v>
      </c>
      <c r="E121" s="38">
        <f>IF(VLOOKUP(A121,'Monthly Rates Actual'!$A$3:$U$155,21,FALSE)&gt;9.4,9.4,VLOOKUP(A121,'Monthly Rates Actual'!$A$3:$U$155,21,FALSE))</f>
        <v>7.5527401972024775</v>
      </c>
      <c r="F121" s="39">
        <f t="shared" si="34"/>
        <v>3.4682412290759</v>
      </c>
      <c r="G121" s="39">
        <f t="shared" si="35"/>
        <v>2.6</v>
      </c>
      <c r="H121" s="39">
        <f t="shared" si="36"/>
        <v>0.4012841091492777</v>
      </c>
      <c r="I121" s="39">
        <f t="shared" si="37"/>
        <v>7.5527401972024775</v>
      </c>
      <c r="J121" s="39">
        <f t="shared" si="38"/>
        <v>3.4682412290759</v>
      </c>
      <c r="K121" s="39">
        <f t="shared" si="39"/>
        <v>2.6</v>
      </c>
      <c r="L121" s="39">
        <f t="shared" si="40"/>
        <v>0.4012841091492777</v>
      </c>
      <c r="M121" s="39">
        <f t="shared" si="41"/>
        <v>7.5527401972024775</v>
      </c>
      <c r="N121" s="39">
        <f t="shared" si="42"/>
        <v>3.4682412290759</v>
      </c>
      <c r="O121" s="39">
        <f t="shared" si="43"/>
        <v>2.6</v>
      </c>
      <c r="P121" s="39">
        <f t="shared" si="44"/>
        <v>0.4012841091492777</v>
      </c>
      <c r="Q121" s="39">
        <f t="shared" si="45"/>
        <v>7.5527401972024775</v>
      </c>
      <c r="R121" s="39">
        <f t="shared" si="46"/>
        <v>3.4682412290759</v>
      </c>
      <c r="S121" s="39">
        <f t="shared" si="47"/>
        <v>2.6</v>
      </c>
      <c r="T121" s="39">
        <f t="shared" si="48"/>
        <v>0.4012841091492777</v>
      </c>
      <c r="U121" s="39">
        <f t="shared" si="49"/>
        <v>7.5527401972024775</v>
      </c>
      <c r="V121" s="39">
        <f t="shared" si="50"/>
        <v>3.4682412290759</v>
      </c>
      <c r="W121" s="39">
        <f t="shared" si="51"/>
        <v>2.6</v>
      </c>
      <c r="X121" s="39">
        <f t="shared" si="52"/>
        <v>0.4012841091492777</v>
      </c>
      <c r="Y121" s="39">
        <f t="shared" si="53"/>
        <v>7.5527401972024775</v>
      </c>
      <c r="Z121" s="39">
        <f t="shared" si="58"/>
        <v>3.4682412290759</v>
      </c>
      <c r="AA121" s="39">
        <f t="shared" si="59"/>
        <v>2.6</v>
      </c>
      <c r="AB121" s="39">
        <f t="shared" si="60"/>
        <v>0.4012841091492777</v>
      </c>
      <c r="AC121" s="39">
        <f t="shared" si="61"/>
        <v>7.5527401972024775</v>
      </c>
      <c r="AD121" s="39">
        <f t="shared" si="54"/>
        <v>3.4682412290759</v>
      </c>
      <c r="AE121" s="39">
        <f t="shared" si="55"/>
        <v>2.6</v>
      </c>
      <c r="AF121" s="39">
        <f t="shared" si="56"/>
        <v>0.4012841091492777</v>
      </c>
      <c r="AG121" s="39">
        <f t="shared" si="57"/>
        <v>7.5527401972024775</v>
      </c>
    </row>
    <row r="122" spans="1:33" ht="15">
      <c r="A122" t="str">
        <f>'Monthly Data'!D122</f>
        <v>St Helens</v>
      </c>
      <c r="B122" s="38">
        <f>IF(VLOOKUP(A122,'Monthly Rates Actual'!$A$3:$U$155,18,FALSE)&lt;5.5,VLOOKUP('Monthly Rate Target'!A122,'Monthly Rates Actual'!$A$3:$U$155,18,FALSE),IF(VLOOKUP('Monthly Rate Target'!A122,'Monthly Rates Actual'!$A$3:$U$155,18,FALSE)&gt;11.2,VLOOKUP('Monthly Rate Target'!A122,'Monthly Rates Actual'!$A$3:$U$155,18,FALSE)/2,5.5))</f>
        <v>4.49884387252438</v>
      </c>
      <c r="C122" s="38">
        <f>IF(VLOOKUP(A122,'Monthly Rates Actual'!$A$3:$U$155,19,FALSE)&lt;2.6,VLOOKUP(A122,'Monthly Rates Actual'!$A$3:$U$155,19,FALSE),IF(VLOOKUP(A122,'Monthly Rates Actual'!$A$3:$U$155,19,FALSE)&gt;7.7,VLOOKUP(A122,'Monthly Rates Actual'!$A$3:$U$155,19,FALSE)*0.33,2.6))</f>
        <v>2.060922891324017</v>
      </c>
      <c r="D122" s="38">
        <f>VLOOKUP(A122,'Monthly Rates Actual'!$A$3:$U$155,20,FALSE)</f>
        <v>0</v>
      </c>
      <c r="E122" s="38">
        <f>IF(VLOOKUP(A122,'Monthly Rates Actual'!$A$3:$U$155,21,FALSE)&gt;9.4,9.4,VLOOKUP(A122,'Monthly Rates Actual'!$A$3:$U$155,21,FALSE))</f>
        <v>6.559766763848396</v>
      </c>
      <c r="F122" s="39">
        <f t="shared" si="34"/>
        <v>4.49884387252438</v>
      </c>
      <c r="G122" s="39">
        <f t="shared" si="35"/>
        <v>2.060922891324017</v>
      </c>
      <c r="H122" s="39">
        <f t="shared" si="36"/>
        <v>0</v>
      </c>
      <c r="I122" s="39">
        <f t="shared" si="37"/>
        <v>6.559766763848396</v>
      </c>
      <c r="J122" s="39">
        <f t="shared" si="38"/>
        <v>4.49884387252438</v>
      </c>
      <c r="K122" s="39">
        <f t="shared" si="39"/>
        <v>2.060922891324017</v>
      </c>
      <c r="L122" s="39">
        <f t="shared" si="40"/>
        <v>0</v>
      </c>
      <c r="M122" s="39">
        <f t="shared" si="41"/>
        <v>6.559766763848396</v>
      </c>
      <c r="N122" s="39">
        <f t="shared" si="42"/>
        <v>4.49884387252438</v>
      </c>
      <c r="O122" s="39">
        <f t="shared" si="43"/>
        <v>2.060922891324017</v>
      </c>
      <c r="P122" s="39">
        <f t="shared" si="44"/>
        <v>0</v>
      </c>
      <c r="Q122" s="39">
        <f t="shared" si="45"/>
        <v>6.559766763848396</v>
      </c>
      <c r="R122" s="39">
        <f t="shared" si="46"/>
        <v>4.49884387252438</v>
      </c>
      <c r="S122" s="39">
        <f t="shared" si="47"/>
        <v>2.060922891324017</v>
      </c>
      <c r="T122" s="39">
        <f t="shared" si="48"/>
        <v>0</v>
      </c>
      <c r="U122" s="39">
        <f t="shared" si="49"/>
        <v>6.559766763848396</v>
      </c>
      <c r="V122" s="39">
        <f t="shared" si="50"/>
        <v>4.49884387252438</v>
      </c>
      <c r="W122" s="39">
        <f t="shared" si="51"/>
        <v>2.060922891324017</v>
      </c>
      <c r="X122" s="39">
        <f t="shared" si="52"/>
        <v>0</v>
      </c>
      <c r="Y122" s="39">
        <f t="shared" si="53"/>
        <v>6.559766763848396</v>
      </c>
      <c r="Z122" s="39">
        <f t="shared" si="58"/>
        <v>4.49884387252438</v>
      </c>
      <c r="AA122" s="39">
        <f t="shared" si="59"/>
        <v>2.060922891324017</v>
      </c>
      <c r="AB122" s="39">
        <f t="shared" si="60"/>
        <v>0</v>
      </c>
      <c r="AC122" s="39">
        <f t="shared" si="61"/>
        <v>6.559766763848396</v>
      </c>
      <c r="AD122" s="39">
        <f t="shared" si="54"/>
        <v>4.49884387252438</v>
      </c>
      <c r="AE122" s="39">
        <f t="shared" si="55"/>
        <v>2.060922891324017</v>
      </c>
      <c r="AF122" s="39">
        <f t="shared" si="56"/>
        <v>0</v>
      </c>
      <c r="AG122" s="39">
        <f t="shared" si="57"/>
        <v>6.559766763848396</v>
      </c>
    </row>
    <row r="123" spans="1:33" ht="15">
      <c r="A123" t="str">
        <f>'Monthly Data'!D123</f>
        <v>Staffordshire</v>
      </c>
      <c r="B123" s="38">
        <f>IF(VLOOKUP(A123,'Monthly Rates Actual'!$A$3:$U$155,18,FALSE)&lt;5.5,VLOOKUP('Monthly Rate Target'!A123,'Monthly Rates Actual'!$A$3:$U$155,18,FALSE),IF(VLOOKUP('Monthly Rate Target'!A123,'Monthly Rates Actual'!$A$3:$U$155,18,FALSE)&gt;11.2,VLOOKUP('Monthly Rate Target'!A123,'Monthly Rates Actual'!$A$3:$U$155,18,FALSE)/2,5.5))</f>
        <v>5.5</v>
      </c>
      <c r="C123" s="38">
        <f>IF(VLOOKUP(A123,'Monthly Rates Actual'!$A$3:$U$155,19,FALSE)&lt;2.6,VLOOKUP(A123,'Monthly Rates Actual'!$A$3:$U$155,19,FALSE),IF(VLOOKUP(A123,'Monthly Rates Actual'!$A$3:$U$155,19,FALSE)&gt;7.7,VLOOKUP(A123,'Monthly Rates Actual'!$A$3:$U$155,19,FALSE)*0.33,2.6))</f>
        <v>3.3265992921585075</v>
      </c>
      <c r="D123" s="38">
        <f>VLOOKUP(A123,'Monthly Rates Actual'!$A$3:$U$155,20,FALSE)</f>
        <v>0.7773981710685134</v>
      </c>
      <c r="E123" s="38">
        <f>IF(VLOOKUP(A123,'Monthly Rates Actual'!$A$3:$U$155,21,FALSE)&gt;9.4,9.4,VLOOKUP(A123,'Monthly Rates Actual'!$A$3:$U$155,21,FALSE))</f>
        <v>9.4</v>
      </c>
      <c r="F123" s="39">
        <f t="shared" si="34"/>
        <v>5.5</v>
      </c>
      <c r="G123" s="39">
        <f t="shared" si="35"/>
        <v>3.3265992921585075</v>
      </c>
      <c r="H123" s="39">
        <f t="shared" si="36"/>
        <v>0.7773981710685134</v>
      </c>
      <c r="I123" s="39">
        <f t="shared" si="37"/>
        <v>9.4</v>
      </c>
      <c r="J123" s="39">
        <f t="shared" si="38"/>
        <v>5.5</v>
      </c>
      <c r="K123" s="39">
        <f t="shared" si="39"/>
        <v>3.3265992921585075</v>
      </c>
      <c r="L123" s="39">
        <f t="shared" si="40"/>
        <v>0.7773981710685134</v>
      </c>
      <c r="M123" s="39">
        <f t="shared" si="41"/>
        <v>9.4</v>
      </c>
      <c r="N123" s="39">
        <f t="shared" si="42"/>
        <v>5.5</v>
      </c>
      <c r="O123" s="39">
        <f t="shared" si="43"/>
        <v>3.3265992921585075</v>
      </c>
      <c r="P123" s="39">
        <f t="shared" si="44"/>
        <v>0.7773981710685134</v>
      </c>
      <c r="Q123" s="39">
        <f t="shared" si="45"/>
        <v>9.4</v>
      </c>
      <c r="R123" s="39">
        <f t="shared" si="46"/>
        <v>5.5</v>
      </c>
      <c r="S123" s="39">
        <f t="shared" si="47"/>
        <v>3.3265992921585075</v>
      </c>
      <c r="T123" s="39">
        <f t="shared" si="48"/>
        <v>0.7773981710685134</v>
      </c>
      <c r="U123" s="39">
        <f t="shared" si="49"/>
        <v>9.4</v>
      </c>
      <c r="V123" s="39">
        <f t="shared" si="50"/>
        <v>5.5</v>
      </c>
      <c r="W123" s="39">
        <f t="shared" si="51"/>
        <v>3.3265992921585075</v>
      </c>
      <c r="X123" s="39">
        <f t="shared" si="52"/>
        <v>0.7773981710685134</v>
      </c>
      <c r="Y123" s="39">
        <f t="shared" si="53"/>
        <v>9.4</v>
      </c>
      <c r="Z123" s="39">
        <f t="shared" si="58"/>
        <v>5.5</v>
      </c>
      <c r="AA123" s="39">
        <f t="shared" si="59"/>
        <v>3.3265992921585075</v>
      </c>
      <c r="AB123" s="39">
        <f t="shared" si="60"/>
        <v>0.7773981710685134</v>
      </c>
      <c r="AC123" s="39">
        <f t="shared" si="61"/>
        <v>9.4</v>
      </c>
      <c r="AD123" s="39">
        <f t="shared" si="54"/>
        <v>5.5</v>
      </c>
      <c r="AE123" s="39">
        <f t="shared" si="55"/>
        <v>3.3265992921585075</v>
      </c>
      <c r="AF123" s="39">
        <f t="shared" si="56"/>
        <v>0.7773981710685134</v>
      </c>
      <c r="AG123" s="39">
        <f t="shared" si="57"/>
        <v>9.4</v>
      </c>
    </row>
    <row r="124" spans="1:33" ht="15">
      <c r="A124" t="str">
        <f>'Monthly Data'!D124</f>
        <v>Stockport</v>
      </c>
      <c r="B124" s="38">
        <f>IF(VLOOKUP(A124,'Monthly Rates Actual'!$A$3:$U$155,18,FALSE)&lt;5.5,VLOOKUP('Monthly Rate Target'!A124,'Monthly Rates Actual'!$A$3:$U$155,18,FALSE),IF(VLOOKUP('Monthly Rate Target'!A124,'Monthly Rates Actual'!$A$3:$U$155,18,FALSE)&gt;11.2,VLOOKUP('Monthly Rate Target'!A124,'Monthly Rates Actual'!$A$3:$U$155,18,FALSE)/2,5.5))</f>
        <v>5.5</v>
      </c>
      <c r="C124" s="38">
        <f>IF(VLOOKUP(A124,'Monthly Rates Actual'!$A$3:$U$155,19,FALSE)&lt;2.6,VLOOKUP(A124,'Monthly Rates Actual'!$A$3:$U$155,19,FALSE),IF(VLOOKUP(A124,'Monthly Rates Actual'!$A$3:$U$155,19,FALSE)&gt;7.7,VLOOKUP(A124,'Monthly Rates Actual'!$A$3:$U$155,19,FALSE)*0.33,2.6))</f>
        <v>5.4951796669588076</v>
      </c>
      <c r="D124" s="38">
        <f>VLOOKUP(A124,'Monthly Rates Actual'!$A$3:$U$155,20,FALSE)</f>
        <v>1.9093526981344684</v>
      </c>
      <c r="E124" s="38">
        <f>IF(VLOOKUP(A124,'Monthly Rates Actual'!$A$3:$U$155,21,FALSE)&gt;9.4,9.4,VLOOKUP(A124,'Monthly Rates Actual'!$A$3:$U$155,21,FALSE))</f>
        <v>9.4</v>
      </c>
      <c r="F124" s="39">
        <f t="shared" si="34"/>
        <v>5.5</v>
      </c>
      <c r="G124" s="39">
        <f t="shared" si="35"/>
        <v>5.4951796669588076</v>
      </c>
      <c r="H124" s="39">
        <f t="shared" si="36"/>
        <v>1.9093526981344684</v>
      </c>
      <c r="I124" s="39">
        <f t="shared" si="37"/>
        <v>9.4</v>
      </c>
      <c r="J124" s="39">
        <f t="shared" si="38"/>
        <v>5.5</v>
      </c>
      <c r="K124" s="39">
        <f t="shared" si="39"/>
        <v>5.4951796669588076</v>
      </c>
      <c r="L124" s="39">
        <f t="shared" si="40"/>
        <v>1.9093526981344684</v>
      </c>
      <c r="M124" s="39">
        <f t="shared" si="41"/>
        <v>9.4</v>
      </c>
      <c r="N124" s="39">
        <f t="shared" si="42"/>
        <v>5.5</v>
      </c>
      <c r="O124" s="39">
        <f t="shared" si="43"/>
        <v>5.4951796669588076</v>
      </c>
      <c r="P124" s="39">
        <f t="shared" si="44"/>
        <v>1.9093526981344684</v>
      </c>
      <c r="Q124" s="39">
        <f t="shared" si="45"/>
        <v>9.4</v>
      </c>
      <c r="R124" s="39">
        <f t="shared" si="46"/>
        <v>5.5</v>
      </c>
      <c r="S124" s="39">
        <f t="shared" si="47"/>
        <v>5.4951796669588076</v>
      </c>
      <c r="T124" s="39">
        <f t="shared" si="48"/>
        <v>1.9093526981344684</v>
      </c>
      <c r="U124" s="39">
        <f t="shared" si="49"/>
        <v>9.4</v>
      </c>
      <c r="V124" s="39">
        <f t="shared" si="50"/>
        <v>5.5</v>
      </c>
      <c r="W124" s="39">
        <f t="shared" si="51"/>
        <v>5.4951796669588076</v>
      </c>
      <c r="X124" s="39">
        <f t="shared" si="52"/>
        <v>1.9093526981344684</v>
      </c>
      <c r="Y124" s="39">
        <f t="shared" si="53"/>
        <v>9.4</v>
      </c>
      <c r="Z124" s="39">
        <f t="shared" si="58"/>
        <v>5.5</v>
      </c>
      <c r="AA124" s="39">
        <f t="shared" si="59"/>
        <v>5.4951796669588076</v>
      </c>
      <c r="AB124" s="39">
        <f t="shared" si="60"/>
        <v>1.9093526981344684</v>
      </c>
      <c r="AC124" s="39">
        <f t="shared" si="61"/>
        <v>9.4</v>
      </c>
      <c r="AD124" s="39">
        <f t="shared" si="54"/>
        <v>5.5</v>
      </c>
      <c r="AE124" s="39">
        <f t="shared" si="55"/>
        <v>5.4951796669588076</v>
      </c>
      <c r="AF124" s="39">
        <f t="shared" si="56"/>
        <v>1.9093526981344684</v>
      </c>
      <c r="AG124" s="39">
        <f t="shared" si="57"/>
        <v>9.4</v>
      </c>
    </row>
    <row r="125" spans="1:33" ht="15">
      <c r="A125" t="str">
        <f>'Monthly Data'!D125</f>
        <v>Stockton On Tees UA</v>
      </c>
      <c r="B125" s="38">
        <f>IF(VLOOKUP(A125,'Monthly Rates Actual'!$A$3:$U$155,18,FALSE)&lt;5.5,VLOOKUP('Monthly Rate Target'!A125,'Monthly Rates Actual'!$A$3:$U$155,18,FALSE),IF(VLOOKUP('Monthly Rate Target'!A125,'Monthly Rates Actual'!$A$3:$U$155,18,FALSE)&gt;11.2,VLOOKUP('Monthly Rate Target'!A125,'Monthly Rates Actual'!$A$3:$U$155,18,FALSE)/2,5.5))</f>
        <v>4.490597810833568</v>
      </c>
      <c r="C125" s="38">
        <f>IF(VLOOKUP(A125,'Monthly Rates Actual'!$A$3:$U$155,19,FALSE)&lt;2.6,VLOOKUP(A125,'Monthly Rates Actual'!$A$3:$U$155,19,FALSE),IF(VLOOKUP(A125,'Monthly Rates Actual'!$A$3:$U$155,19,FALSE)&gt;7.7,VLOOKUP(A125,'Monthly Rates Actual'!$A$3:$U$155,19,FALSE)*0.33,2.6))</f>
        <v>0.561324726354196</v>
      </c>
      <c r="D125" s="38">
        <f>VLOOKUP(A125,'Monthly Rates Actual'!$A$3:$U$155,20,FALSE)</f>
        <v>0</v>
      </c>
      <c r="E125" s="38">
        <f>IF(VLOOKUP(A125,'Monthly Rates Actual'!$A$3:$U$155,21,FALSE)&gt;9.4,9.4,VLOOKUP(A125,'Monthly Rates Actual'!$A$3:$U$155,21,FALSE))</f>
        <v>5.051922537187764</v>
      </c>
      <c r="F125" s="39">
        <f t="shared" si="34"/>
        <v>4.490597810833568</v>
      </c>
      <c r="G125" s="39">
        <f t="shared" si="35"/>
        <v>0.561324726354196</v>
      </c>
      <c r="H125" s="39">
        <f t="shared" si="36"/>
        <v>0</v>
      </c>
      <c r="I125" s="39">
        <f t="shared" si="37"/>
        <v>5.051922537187764</v>
      </c>
      <c r="J125" s="39">
        <f t="shared" si="38"/>
        <v>4.490597810833568</v>
      </c>
      <c r="K125" s="39">
        <f t="shared" si="39"/>
        <v>0.561324726354196</v>
      </c>
      <c r="L125" s="39">
        <f t="shared" si="40"/>
        <v>0</v>
      </c>
      <c r="M125" s="39">
        <f t="shared" si="41"/>
        <v>5.051922537187764</v>
      </c>
      <c r="N125" s="39">
        <f t="shared" si="42"/>
        <v>4.490597810833568</v>
      </c>
      <c r="O125" s="39">
        <f t="shared" si="43"/>
        <v>0.561324726354196</v>
      </c>
      <c r="P125" s="39">
        <f t="shared" si="44"/>
        <v>0</v>
      </c>
      <c r="Q125" s="39">
        <f t="shared" si="45"/>
        <v>5.051922537187764</v>
      </c>
      <c r="R125" s="39">
        <f t="shared" si="46"/>
        <v>4.490597810833568</v>
      </c>
      <c r="S125" s="39">
        <f t="shared" si="47"/>
        <v>0.561324726354196</v>
      </c>
      <c r="T125" s="39">
        <f t="shared" si="48"/>
        <v>0</v>
      </c>
      <c r="U125" s="39">
        <f t="shared" si="49"/>
        <v>5.051922537187764</v>
      </c>
      <c r="V125" s="39">
        <f t="shared" si="50"/>
        <v>4.490597810833568</v>
      </c>
      <c r="W125" s="39">
        <f t="shared" si="51"/>
        <v>0.561324726354196</v>
      </c>
      <c r="X125" s="39">
        <f t="shared" si="52"/>
        <v>0</v>
      </c>
      <c r="Y125" s="39">
        <f t="shared" si="53"/>
        <v>5.051922537187764</v>
      </c>
      <c r="Z125" s="39">
        <f t="shared" si="58"/>
        <v>4.490597810833568</v>
      </c>
      <c r="AA125" s="39">
        <f t="shared" si="59"/>
        <v>0.561324726354196</v>
      </c>
      <c r="AB125" s="39">
        <f t="shared" si="60"/>
        <v>0</v>
      </c>
      <c r="AC125" s="39">
        <f t="shared" si="61"/>
        <v>5.051922537187764</v>
      </c>
      <c r="AD125" s="39">
        <f t="shared" si="54"/>
        <v>4.490597810833568</v>
      </c>
      <c r="AE125" s="39">
        <f t="shared" si="55"/>
        <v>0.561324726354196</v>
      </c>
      <c r="AF125" s="39">
        <f t="shared" si="56"/>
        <v>0</v>
      </c>
      <c r="AG125" s="39">
        <f t="shared" si="57"/>
        <v>5.051922537187764</v>
      </c>
    </row>
    <row r="126" spans="1:33" ht="15">
      <c r="A126" t="str">
        <f>'Monthly Data'!D126</f>
        <v>Stoke-On-Trent UA</v>
      </c>
      <c r="B126" s="38">
        <f>IF(VLOOKUP(A126,'Monthly Rates Actual'!$A$3:$U$155,18,FALSE)&lt;5.5,VLOOKUP('Monthly Rate Target'!A126,'Monthly Rates Actual'!$A$3:$U$155,18,FALSE),IF(VLOOKUP('Monthly Rate Target'!A126,'Monthly Rates Actual'!$A$3:$U$155,18,FALSE)&gt;11.2,VLOOKUP('Monthly Rate Target'!A126,'Monthly Rates Actual'!$A$3:$U$155,18,FALSE)/2,5.5))</f>
        <v>16.012359142130133</v>
      </c>
      <c r="C126" s="38">
        <f>IF(VLOOKUP(A126,'Monthly Rates Actual'!$A$3:$U$155,19,FALSE)&lt;2.6,VLOOKUP(A126,'Monthly Rates Actual'!$A$3:$U$155,19,FALSE),IF(VLOOKUP(A126,'Monthly Rates Actual'!$A$3:$U$155,19,FALSE)&gt;7.7,VLOOKUP(A126,'Monthly Rates Actual'!$A$3:$U$155,19,FALSE)*0.33,2.6))</f>
        <v>2.6</v>
      </c>
      <c r="D126" s="38">
        <f>VLOOKUP(A126,'Monthly Rates Actual'!$A$3:$U$155,20,FALSE)</f>
        <v>1.490367139222101</v>
      </c>
      <c r="E126" s="38">
        <f>IF(VLOOKUP(A126,'Monthly Rates Actual'!$A$3:$U$155,21,FALSE)&gt;9.4,9.4,VLOOKUP(A126,'Monthly Rates Actual'!$A$3:$U$155,21,FALSE))</f>
        <v>9.4</v>
      </c>
      <c r="F126" s="39">
        <f t="shared" si="34"/>
        <v>16.012359142130133</v>
      </c>
      <c r="G126" s="39">
        <f t="shared" si="35"/>
        <v>2.6</v>
      </c>
      <c r="H126" s="39">
        <f t="shared" si="36"/>
        <v>1.490367139222101</v>
      </c>
      <c r="I126" s="39">
        <f t="shared" si="37"/>
        <v>9.4</v>
      </c>
      <c r="J126" s="39">
        <f t="shared" si="38"/>
        <v>16.012359142130133</v>
      </c>
      <c r="K126" s="39">
        <f t="shared" si="39"/>
        <v>2.6</v>
      </c>
      <c r="L126" s="39">
        <f t="shared" si="40"/>
        <v>1.490367139222101</v>
      </c>
      <c r="M126" s="39">
        <f t="shared" si="41"/>
        <v>9.4</v>
      </c>
      <c r="N126" s="39">
        <f t="shared" si="42"/>
        <v>16.012359142130133</v>
      </c>
      <c r="O126" s="39">
        <f t="shared" si="43"/>
        <v>2.6</v>
      </c>
      <c r="P126" s="39">
        <f t="shared" si="44"/>
        <v>1.490367139222101</v>
      </c>
      <c r="Q126" s="39">
        <f t="shared" si="45"/>
        <v>9.4</v>
      </c>
      <c r="R126" s="39">
        <f t="shared" si="46"/>
        <v>16.012359142130133</v>
      </c>
      <c r="S126" s="39">
        <f t="shared" si="47"/>
        <v>2.6</v>
      </c>
      <c r="T126" s="39">
        <f t="shared" si="48"/>
        <v>1.490367139222101</v>
      </c>
      <c r="U126" s="39">
        <f t="shared" si="49"/>
        <v>9.4</v>
      </c>
      <c r="V126" s="39">
        <f t="shared" si="50"/>
        <v>16.012359142130133</v>
      </c>
      <c r="W126" s="39">
        <f t="shared" si="51"/>
        <v>2.6</v>
      </c>
      <c r="X126" s="39">
        <f t="shared" si="52"/>
        <v>1.490367139222101</v>
      </c>
      <c r="Y126" s="39">
        <f t="shared" si="53"/>
        <v>9.4</v>
      </c>
      <c r="Z126" s="39">
        <f t="shared" si="58"/>
        <v>16.012359142130133</v>
      </c>
      <c r="AA126" s="39">
        <f t="shared" si="59"/>
        <v>2.6</v>
      </c>
      <c r="AB126" s="39">
        <f t="shared" si="60"/>
        <v>1.490367139222101</v>
      </c>
      <c r="AC126" s="39">
        <f t="shared" si="61"/>
        <v>9.4</v>
      </c>
      <c r="AD126" s="39">
        <f t="shared" si="54"/>
        <v>16.012359142130133</v>
      </c>
      <c r="AE126" s="39">
        <f t="shared" si="55"/>
        <v>2.6</v>
      </c>
      <c r="AF126" s="39">
        <f t="shared" si="56"/>
        <v>1.490367139222101</v>
      </c>
      <c r="AG126" s="39">
        <f t="shared" si="57"/>
        <v>9.4</v>
      </c>
    </row>
    <row r="127" spans="1:33" ht="15">
      <c r="A127" t="str">
        <f>'Monthly Data'!D127</f>
        <v>Suffolk</v>
      </c>
      <c r="B127" s="38">
        <f>IF(VLOOKUP(A127,'Monthly Rates Actual'!$A$3:$U$155,18,FALSE)&lt;5.5,VLOOKUP('Monthly Rate Target'!A127,'Monthly Rates Actual'!$A$3:$U$155,18,FALSE),IF(VLOOKUP('Monthly Rate Target'!A127,'Monthly Rates Actual'!$A$3:$U$155,18,FALSE)&gt;11.2,VLOOKUP('Monthly Rate Target'!A127,'Monthly Rates Actual'!$A$3:$U$155,18,FALSE)/2,5.5))</f>
        <v>5.5</v>
      </c>
      <c r="C127" s="38">
        <f>IF(VLOOKUP(A127,'Monthly Rates Actual'!$A$3:$U$155,19,FALSE)&lt;2.6,VLOOKUP(A127,'Monthly Rates Actual'!$A$3:$U$155,19,FALSE),IF(VLOOKUP(A127,'Monthly Rates Actual'!$A$3:$U$155,19,FALSE)&gt;7.7,VLOOKUP(A127,'Monthly Rates Actual'!$A$3:$U$155,19,FALSE)*0.33,2.6))</f>
        <v>2.8217356745429583</v>
      </c>
      <c r="D127" s="38">
        <f>VLOOKUP(A127,'Monthly Rates Actual'!$A$3:$U$155,20,FALSE)</f>
        <v>0.5058168942842691</v>
      </c>
      <c r="E127" s="38">
        <f>IF(VLOOKUP(A127,'Monthly Rates Actual'!$A$3:$U$155,21,FALSE)&gt;9.4,9.4,VLOOKUP(A127,'Monthly Rates Actual'!$A$3:$U$155,21,FALSE))</f>
        <v>9.4</v>
      </c>
      <c r="F127" s="39">
        <f t="shared" si="34"/>
        <v>5.5</v>
      </c>
      <c r="G127" s="39">
        <f t="shared" si="35"/>
        <v>2.8217356745429583</v>
      </c>
      <c r="H127" s="39">
        <f t="shared" si="36"/>
        <v>0.5058168942842691</v>
      </c>
      <c r="I127" s="39">
        <f t="shared" si="37"/>
        <v>9.4</v>
      </c>
      <c r="J127" s="39">
        <f t="shared" si="38"/>
        <v>5.5</v>
      </c>
      <c r="K127" s="39">
        <f t="shared" si="39"/>
        <v>2.8217356745429583</v>
      </c>
      <c r="L127" s="39">
        <f t="shared" si="40"/>
        <v>0.5058168942842691</v>
      </c>
      <c r="M127" s="39">
        <f t="shared" si="41"/>
        <v>9.4</v>
      </c>
      <c r="N127" s="39">
        <f t="shared" si="42"/>
        <v>5.5</v>
      </c>
      <c r="O127" s="39">
        <f t="shared" si="43"/>
        <v>2.8217356745429583</v>
      </c>
      <c r="P127" s="39">
        <f t="shared" si="44"/>
        <v>0.5058168942842691</v>
      </c>
      <c r="Q127" s="39">
        <f t="shared" si="45"/>
        <v>9.4</v>
      </c>
      <c r="R127" s="39">
        <f t="shared" si="46"/>
        <v>5.5</v>
      </c>
      <c r="S127" s="39">
        <f t="shared" si="47"/>
        <v>2.8217356745429583</v>
      </c>
      <c r="T127" s="39">
        <f t="shared" si="48"/>
        <v>0.5058168942842691</v>
      </c>
      <c r="U127" s="39">
        <f t="shared" si="49"/>
        <v>9.4</v>
      </c>
      <c r="V127" s="39">
        <f t="shared" si="50"/>
        <v>5.5</v>
      </c>
      <c r="W127" s="39">
        <f t="shared" si="51"/>
        <v>2.8217356745429583</v>
      </c>
      <c r="X127" s="39">
        <f t="shared" si="52"/>
        <v>0.5058168942842691</v>
      </c>
      <c r="Y127" s="39">
        <f t="shared" si="53"/>
        <v>9.4</v>
      </c>
      <c r="Z127" s="39">
        <f t="shared" si="58"/>
        <v>5.5</v>
      </c>
      <c r="AA127" s="39">
        <f t="shared" si="59"/>
        <v>2.8217356745429583</v>
      </c>
      <c r="AB127" s="39">
        <f t="shared" si="60"/>
        <v>0.5058168942842691</v>
      </c>
      <c r="AC127" s="39">
        <f t="shared" si="61"/>
        <v>9.4</v>
      </c>
      <c r="AD127" s="39">
        <f t="shared" si="54"/>
        <v>5.5</v>
      </c>
      <c r="AE127" s="39">
        <f t="shared" si="55"/>
        <v>2.8217356745429583</v>
      </c>
      <c r="AF127" s="39">
        <f t="shared" si="56"/>
        <v>0.5058168942842691</v>
      </c>
      <c r="AG127" s="39">
        <f t="shared" si="57"/>
        <v>9.4</v>
      </c>
    </row>
    <row r="128" spans="1:33" ht="15">
      <c r="A128" t="str">
        <f>'Monthly Data'!D128</f>
        <v>Sunderland</v>
      </c>
      <c r="B128" s="38">
        <f>IF(VLOOKUP(A128,'Monthly Rates Actual'!$A$3:$U$155,18,FALSE)&lt;5.5,VLOOKUP('Monthly Rate Target'!A128,'Monthly Rates Actual'!$A$3:$U$155,18,FALSE),IF(VLOOKUP('Monthly Rate Target'!A128,'Monthly Rates Actual'!$A$3:$U$155,18,FALSE)&gt;11.2,VLOOKUP('Monthly Rate Target'!A128,'Monthly Rates Actual'!$A$3:$U$155,18,FALSE)/2,5.5))</f>
        <v>1.8360048534389166</v>
      </c>
      <c r="C128" s="38">
        <f>IF(VLOOKUP(A128,'Monthly Rates Actual'!$A$3:$U$155,19,FALSE)&lt;2.6,VLOOKUP(A128,'Monthly Rates Actual'!$A$3:$U$155,19,FALSE),IF(VLOOKUP(A128,'Monthly Rates Actual'!$A$3:$U$155,19,FALSE)&gt;7.7,VLOOKUP(A128,'Monthly Rates Actual'!$A$3:$U$155,19,FALSE)*0.33,2.6))</f>
        <v>1.4528386231560124</v>
      </c>
      <c r="D128" s="38">
        <f>VLOOKUP(A128,'Monthly Rates Actual'!$A$3:$U$155,20,FALSE)</f>
        <v>0</v>
      </c>
      <c r="E128" s="38">
        <f>IF(VLOOKUP(A128,'Monthly Rates Actual'!$A$3:$U$155,21,FALSE)&gt;9.4,9.4,VLOOKUP(A128,'Monthly Rates Actual'!$A$3:$U$155,21,FALSE))</f>
        <v>3.2888434765949293</v>
      </c>
      <c r="F128" s="39">
        <f t="shared" si="34"/>
        <v>1.8360048534389166</v>
      </c>
      <c r="G128" s="39">
        <f t="shared" si="35"/>
        <v>1.4528386231560124</v>
      </c>
      <c r="H128" s="39">
        <f t="shared" si="36"/>
        <v>0</v>
      </c>
      <c r="I128" s="39">
        <f t="shared" si="37"/>
        <v>3.2888434765949293</v>
      </c>
      <c r="J128" s="39">
        <f t="shared" si="38"/>
        <v>1.8360048534389166</v>
      </c>
      <c r="K128" s="39">
        <f t="shared" si="39"/>
        <v>1.4528386231560124</v>
      </c>
      <c r="L128" s="39">
        <f t="shared" si="40"/>
        <v>0</v>
      </c>
      <c r="M128" s="39">
        <f t="shared" si="41"/>
        <v>3.2888434765949293</v>
      </c>
      <c r="N128" s="39">
        <f t="shared" si="42"/>
        <v>1.8360048534389166</v>
      </c>
      <c r="O128" s="39">
        <f t="shared" si="43"/>
        <v>1.4528386231560124</v>
      </c>
      <c r="P128" s="39">
        <f t="shared" si="44"/>
        <v>0</v>
      </c>
      <c r="Q128" s="39">
        <f t="shared" si="45"/>
        <v>3.2888434765949293</v>
      </c>
      <c r="R128" s="39">
        <f t="shared" si="46"/>
        <v>1.8360048534389166</v>
      </c>
      <c r="S128" s="39">
        <f t="shared" si="47"/>
        <v>1.4528386231560124</v>
      </c>
      <c r="T128" s="39">
        <f t="shared" si="48"/>
        <v>0</v>
      </c>
      <c r="U128" s="39">
        <f t="shared" si="49"/>
        <v>3.2888434765949293</v>
      </c>
      <c r="V128" s="39">
        <f t="shared" si="50"/>
        <v>1.8360048534389166</v>
      </c>
      <c r="W128" s="39">
        <f t="shared" si="51"/>
        <v>1.4528386231560124</v>
      </c>
      <c r="X128" s="39">
        <f t="shared" si="52"/>
        <v>0</v>
      </c>
      <c r="Y128" s="39">
        <f t="shared" si="53"/>
        <v>3.2888434765949293</v>
      </c>
      <c r="Z128" s="39">
        <f t="shared" si="58"/>
        <v>1.8360048534389166</v>
      </c>
      <c r="AA128" s="39">
        <f t="shared" si="59"/>
        <v>1.4528386231560124</v>
      </c>
      <c r="AB128" s="39">
        <f t="shared" si="60"/>
        <v>0</v>
      </c>
      <c r="AC128" s="39">
        <f t="shared" si="61"/>
        <v>3.2888434765949293</v>
      </c>
      <c r="AD128" s="39">
        <f t="shared" si="54"/>
        <v>1.8360048534389166</v>
      </c>
      <c r="AE128" s="39">
        <f t="shared" si="55"/>
        <v>1.4528386231560124</v>
      </c>
      <c r="AF128" s="39">
        <f t="shared" si="56"/>
        <v>0</v>
      </c>
      <c r="AG128" s="39">
        <f t="shared" si="57"/>
        <v>3.2888434765949293</v>
      </c>
    </row>
    <row r="129" spans="1:33" ht="15">
      <c r="A129" t="str">
        <f>'Monthly Data'!D129</f>
        <v>Surrey</v>
      </c>
      <c r="B129" s="38">
        <f>IF(VLOOKUP(A129,'Monthly Rates Actual'!$A$3:$U$155,18,FALSE)&lt;5.5,VLOOKUP('Monthly Rate Target'!A129,'Monthly Rates Actual'!$A$3:$U$155,18,FALSE),IF(VLOOKUP('Monthly Rate Target'!A129,'Monthly Rates Actual'!$A$3:$U$155,18,FALSE)&gt;11.2,VLOOKUP('Monthly Rate Target'!A129,'Monthly Rates Actual'!$A$3:$U$155,18,FALSE)/2,5.5))</f>
        <v>5.5</v>
      </c>
      <c r="C129" s="38">
        <f>IF(VLOOKUP(A129,'Monthly Rates Actual'!$A$3:$U$155,19,FALSE)&lt;2.6,VLOOKUP(A129,'Monthly Rates Actual'!$A$3:$U$155,19,FALSE),IF(VLOOKUP(A129,'Monthly Rates Actual'!$A$3:$U$155,19,FALSE)&gt;7.7,VLOOKUP(A129,'Monthly Rates Actual'!$A$3:$U$155,19,FALSE)*0.33,2.6))</f>
        <v>2.6</v>
      </c>
      <c r="D129" s="38">
        <f>VLOOKUP(A129,'Monthly Rates Actual'!$A$3:$U$155,20,FALSE)</f>
        <v>0.4787333416365675</v>
      </c>
      <c r="E129" s="38">
        <f>IF(VLOOKUP(A129,'Monthly Rates Actual'!$A$3:$U$155,21,FALSE)&gt;9.4,9.4,VLOOKUP(A129,'Monthly Rates Actual'!$A$3:$U$155,21,FALSE))</f>
        <v>9.4</v>
      </c>
      <c r="F129" s="39">
        <f t="shared" si="34"/>
        <v>5.5</v>
      </c>
      <c r="G129" s="39">
        <f t="shared" si="35"/>
        <v>2.6</v>
      </c>
      <c r="H129" s="39">
        <f t="shared" si="36"/>
        <v>0.4787333416365675</v>
      </c>
      <c r="I129" s="39">
        <f t="shared" si="37"/>
        <v>9.4</v>
      </c>
      <c r="J129" s="39">
        <f t="shared" si="38"/>
        <v>5.5</v>
      </c>
      <c r="K129" s="39">
        <f t="shared" si="39"/>
        <v>2.6</v>
      </c>
      <c r="L129" s="39">
        <f t="shared" si="40"/>
        <v>0.4787333416365675</v>
      </c>
      <c r="M129" s="39">
        <f t="shared" si="41"/>
        <v>9.4</v>
      </c>
      <c r="N129" s="39">
        <f t="shared" si="42"/>
        <v>5.5</v>
      </c>
      <c r="O129" s="39">
        <f t="shared" si="43"/>
        <v>2.6</v>
      </c>
      <c r="P129" s="39">
        <f t="shared" si="44"/>
        <v>0.4787333416365675</v>
      </c>
      <c r="Q129" s="39">
        <f t="shared" si="45"/>
        <v>9.4</v>
      </c>
      <c r="R129" s="39">
        <f t="shared" si="46"/>
        <v>5.5</v>
      </c>
      <c r="S129" s="39">
        <f t="shared" si="47"/>
        <v>2.6</v>
      </c>
      <c r="T129" s="39">
        <f t="shared" si="48"/>
        <v>0.4787333416365675</v>
      </c>
      <c r="U129" s="39">
        <f t="shared" si="49"/>
        <v>9.4</v>
      </c>
      <c r="V129" s="39">
        <f t="shared" si="50"/>
        <v>5.5</v>
      </c>
      <c r="W129" s="39">
        <f t="shared" si="51"/>
        <v>2.6</v>
      </c>
      <c r="X129" s="39">
        <f t="shared" si="52"/>
        <v>0.4787333416365675</v>
      </c>
      <c r="Y129" s="39">
        <f t="shared" si="53"/>
        <v>9.4</v>
      </c>
      <c r="Z129" s="39">
        <f t="shared" si="58"/>
        <v>5.5</v>
      </c>
      <c r="AA129" s="39">
        <f t="shared" si="59"/>
        <v>2.6</v>
      </c>
      <c r="AB129" s="39">
        <f t="shared" si="60"/>
        <v>0.4787333416365675</v>
      </c>
      <c r="AC129" s="39">
        <f t="shared" si="61"/>
        <v>9.4</v>
      </c>
      <c r="AD129" s="39">
        <f t="shared" si="54"/>
        <v>5.5</v>
      </c>
      <c r="AE129" s="39">
        <f t="shared" si="55"/>
        <v>2.6</v>
      </c>
      <c r="AF129" s="39">
        <f t="shared" si="56"/>
        <v>0.4787333416365675</v>
      </c>
      <c r="AG129" s="39">
        <f t="shared" si="57"/>
        <v>9.4</v>
      </c>
    </row>
    <row r="130" spans="1:33" ht="15">
      <c r="A130" t="str">
        <f>'Monthly Data'!D130</f>
        <v>Sutton</v>
      </c>
      <c r="B130" s="38">
        <f>IF(VLOOKUP(A130,'Monthly Rates Actual'!$A$3:$U$155,18,FALSE)&lt;5.5,VLOOKUP('Monthly Rate Target'!A130,'Monthly Rates Actual'!$A$3:$U$155,18,FALSE),IF(VLOOKUP('Monthly Rate Target'!A130,'Monthly Rates Actual'!$A$3:$U$155,18,FALSE)&gt;11.2,VLOOKUP('Monthly Rate Target'!A130,'Monthly Rates Actual'!$A$3:$U$155,18,FALSE)/2,5.5))</f>
        <v>3.403550731303468</v>
      </c>
      <c r="C130" s="38">
        <f>IF(VLOOKUP(A130,'Monthly Rates Actual'!$A$3:$U$155,19,FALSE)&lt;2.6,VLOOKUP(A130,'Monthly Rates Actual'!$A$3:$U$155,19,FALSE),IF(VLOOKUP(A130,'Monthly Rates Actual'!$A$3:$U$155,19,FALSE)&gt;7.7,VLOOKUP(A130,'Monthly Rates Actual'!$A$3:$U$155,19,FALSE)*0.33,2.6))</f>
        <v>2.6</v>
      </c>
      <c r="D130" s="38">
        <f>VLOOKUP(A130,'Monthly Rates Actual'!$A$3:$U$155,20,FALSE)</f>
        <v>0</v>
      </c>
      <c r="E130" s="38">
        <f>IF(VLOOKUP(A130,'Monthly Rates Actual'!$A$3:$U$155,21,FALSE)&gt;9.4,9.4,VLOOKUP(A130,'Monthly Rates Actual'!$A$3:$U$155,21,FALSE))</f>
        <v>6.646122711802042</v>
      </c>
      <c r="F130" s="39">
        <f t="shared" si="34"/>
        <v>3.403550731303468</v>
      </c>
      <c r="G130" s="39">
        <f t="shared" si="35"/>
        <v>2.6</v>
      </c>
      <c r="H130" s="39">
        <f t="shared" si="36"/>
        <v>0</v>
      </c>
      <c r="I130" s="39">
        <f t="shared" si="37"/>
        <v>6.646122711802042</v>
      </c>
      <c r="J130" s="39">
        <f t="shared" si="38"/>
        <v>3.403550731303468</v>
      </c>
      <c r="K130" s="39">
        <f t="shared" si="39"/>
        <v>2.6</v>
      </c>
      <c r="L130" s="39">
        <f t="shared" si="40"/>
        <v>0</v>
      </c>
      <c r="M130" s="39">
        <f t="shared" si="41"/>
        <v>6.646122711802042</v>
      </c>
      <c r="N130" s="39">
        <f t="shared" si="42"/>
        <v>3.403550731303468</v>
      </c>
      <c r="O130" s="39">
        <f t="shared" si="43"/>
        <v>2.6</v>
      </c>
      <c r="P130" s="39">
        <f t="shared" si="44"/>
        <v>0</v>
      </c>
      <c r="Q130" s="39">
        <f t="shared" si="45"/>
        <v>6.646122711802042</v>
      </c>
      <c r="R130" s="39">
        <f t="shared" si="46"/>
        <v>3.403550731303468</v>
      </c>
      <c r="S130" s="39">
        <f t="shared" si="47"/>
        <v>2.6</v>
      </c>
      <c r="T130" s="39">
        <f t="shared" si="48"/>
        <v>0</v>
      </c>
      <c r="U130" s="39">
        <f t="shared" si="49"/>
        <v>6.646122711802042</v>
      </c>
      <c r="V130" s="39">
        <f t="shared" si="50"/>
        <v>3.403550731303468</v>
      </c>
      <c r="W130" s="39">
        <f t="shared" si="51"/>
        <v>2.6</v>
      </c>
      <c r="X130" s="39">
        <f t="shared" si="52"/>
        <v>0</v>
      </c>
      <c r="Y130" s="39">
        <f t="shared" si="53"/>
        <v>6.646122711802042</v>
      </c>
      <c r="Z130" s="39">
        <f t="shared" si="58"/>
        <v>3.403550731303468</v>
      </c>
      <c r="AA130" s="39">
        <f t="shared" si="59"/>
        <v>2.6</v>
      </c>
      <c r="AB130" s="39">
        <f t="shared" si="60"/>
        <v>0</v>
      </c>
      <c r="AC130" s="39">
        <f t="shared" si="61"/>
        <v>6.646122711802042</v>
      </c>
      <c r="AD130" s="39">
        <f t="shared" si="54"/>
        <v>3.403550731303468</v>
      </c>
      <c r="AE130" s="39">
        <f t="shared" si="55"/>
        <v>2.6</v>
      </c>
      <c r="AF130" s="39">
        <f t="shared" si="56"/>
        <v>0</v>
      </c>
      <c r="AG130" s="39">
        <f t="shared" si="57"/>
        <v>6.646122711802042</v>
      </c>
    </row>
    <row r="131" spans="1:33" ht="15">
      <c r="A131" t="str">
        <f>'Monthly Data'!D131</f>
        <v>Swindon UA</v>
      </c>
      <c r="B131" s="38">
        <f>IF(VLOOKUP(A131,'Monthly Rates Actual'!$A$3:$U$155,18,FALSE)&lt;5.5,VLOOKUP('Monthly Rate Target'!A131,'Monthly Rates Actual'!$A$3:$U$155,18,FALSE),IF(VLOOKUP('Monthly Rate Target'!A131,'Monthly Rates Actual'!$A$3:$U$155,18,FALSE)&gt;11.2,VLOOKUP('Monthly Rate Target'!A131,'Monthly Rates Actual'!$A$3:$U$155,18,FALSE)/2,5.5))</f>
        <v>5.068713946386156</v>
      </c>
      <c r="C131" s="38">
        <f>IF(VLOOKUP(A131,'Monthly Rates Actual'!$A$3:$U$155,19,FALSE)&lt;2.6,VLOOKUP(A131,'Monthly Rates Actual'!$A$3:$U$155,19,FALSE),IF(VLOOKUP(A131,'Monthly Rates Actual'!$A$3:$U$155,19,FALSE)&gt;7.7,VLOOKUP(A131,'Monthly Rates Actual'!$A$3:$U$155,19,FALSE)*0.33,2.6))</f>
        <v>2.6</v>
      </c>
      <c r="D131" s="38">
        <f>VLOOKUP(A131,'Monthly Rates Actual'!$A$3:$U$155,20,FALSE)</f>
        <v>1.187648456057007</v>
      </c>
      <c r="E131" s="38">
        <f>IF(VLOOKUP(A131,'Monthly Rates Actual'!$A$3:$U$155,21,FALSE)&gt;9.4,9.4,VLOOKUP(A131,'Monthly Rates Actual'!$A$3:$U$155,21,FALSE))</f>
        <v>9.4</v>
      </c>
      <c r="F131" s="39">
        <f t="shared" si="34"/>
        <v>5.068713946386156</v>
      </c>
      <c r="G131" s="39">
        <f t="shared" si="35"/>
        <v>2.6</v>
      </c>
      <c r="H131" s="39">
        <f t="shared" si="36"/>
        <v>1.187648456057007</v>
      </c>
      <c r="I131" s="39">
        <f t="shared" si="37"/>
        <v>9.4</v>
      </c>
      <c r="J131" s="39">
        <f t="shared" si="38"/>
        <v>5.068713946386156</v>
      </c>
      <c r="K131" s="39">
        <f t="shared" si="39"/>
        <v>2.6</v>
      </c>
      <c r="L131" s="39">
        <f t="shared" si="40"/>
        <v>1.187648456057007</v>
      </c>
      <c r="M131" s="39">
        <f t="shared" si="41"/>
        <v>9.4</v>
      </c>
      <c r="N131" s="39">
        <f t="shared" si="42"/>
        <v>5.068713946386156</v>
      </c>
      <c r="O131" s="39">
        <f t="shared" si="43"/>
        <v>2.6</v>
      </c>
      <c r="P131" s="39">
        <f t="shared" si="44"/>
        <v>1.187648456057007</v>
      </c>
      <c r="Q131" s="39">
        <f t="shared" si="45"/>
        <v>9.4</v>
      </c>
      <c r="R131" s="39">
        <f t="shared" si="46"/>
        <v>5.068713946386156</v>
      </c>
      <c r="S131" s="39">
        <f t="shared" si="47"/>
        <v>2.6</v>
      </c>
      <c r="T131" s="39">
        <f t="shared" si="48"/>
        <v>1.187648456057007</v>
      </c>
      <c r="U131" s="39">
        <f t="shared" si="49"/>
        <v>9.4</v>
      </c>
      <c r="V131" s="39">
        <f t="shared" si="50"/>
        <v>5.068713946386156</v>
      </c>
      <c r="W131" s="39">
        <f t="shared" si="51"/>
        <v>2.6</v>
      </c>
      <c r="X131" s="39">
        <f t="shared" si="52"/>
        <v>1.187648456057007</v>
      </c>
      <c r="Y131" s="39">
        <f t="shared" si="53"/>
        <v>9.4</v>
      </c>
      <c r="Z131" s="39">
        <f t="shared" si="58"/>
        <v>5.068713946386156</v>
      </c>
      <c r="AA131" s="39">
        <f t="shared" si="59"/>
        <v>2.6</v>
      </c>
      <c r="AB131" s="39">
        <f t="shared" si="60"/>
        <v>1.187648456057007</v>
      </c>
      <c r="AC131" s="39">
        <f t="shared" si="61"/>
        <v>9.4</v>
      </c>
      <c r="AD131" s="39">
        <f t="shared" si="54"/>
        <v>5.068713946386156</v>
      </c>
      <c r="AE131" s="39">
        <f t="shared" si="55"/>
        <v>2.6</v>
      </c>
      <c r="AF131" s="39">
        <f t="shared" si="56"/>
        <v>1.187648456057007</v>
      </c>
      <c r="AG131" s="39">
        <f t="shared" si="57"/>
        <v>9.4</v>
      </c>
    </row>
    <row r="132" spans="1:33" ht="15">
      <c r="A132" t="str">
        <f>'Monthly Data'!D132</f>
        <v>Tameside</v>
      </c>
      <c r="B132" s="38">
        <f>IF(VLOOKUP(A132,'Monthly Rates Actual'!$A$3:$U$155,18,FALSE)&lt;5.5,VLOOKUP('Monthly Rate Target'!A132,'Monthly Rates Actual'!$A$3:$U$155,18,FALSE),IF(VLOOKUP('Monthly Rate Target'!A132,'Monthly Rates Actual'!$A$3:$U$155,18,FALSE)&gt;11.2,VLOOKUP('Monthly Rate Target'!A132,'Monthly Rates Actual'!$A$3:$U$155,18,FALSE)/2,5.5))</f>
        <v>5.5</v>
      </c>
      <c r="C132" s="38">
        <f>IF(VLOOKUP(A132,'Monthly Rates Actual'!$A$3:$U$155,19,FALSE)&lt;2.6,VLOOKUP(A132,'Monthly Rates Actual'!$A$3:$U$155,19,FALSE),IF(VLOOKUP(A132,'Monthly Rates Actual'!$A$3:$U$155,19,FALSE)&gt;7.7,VLOOKUP(A132,'Monthly Rates Actual'!$A$3:$U$155,19,FALSE)*0.33,2.6))</f>
        <v>5.065551537070524</v>
      </c>
      <c r="D132" s="38">
        <f>VLOOKUP(A132,'Monthly Rates Actual'!$A$3:$U$155,20,FALSE)</f>
        <v>0.06164721354594772</v>
      </c>
      <c r="E132" s="38">
        <f>IF(VLOOKUP(A132,'Monthly Rates Actual'!$A$3:$U$155,21,FALSE)&gt;9.4,9.4,VLOOKUP(A132,'Monthly Rates Actual'!$A$3:$U$155,21,FALSE))</f>
        <v>9.4</v>
      </c>
      <c r="F132" s="39">
        <f aca="true" t="shared" si="62" ref="F132:F154">B132</f>
        <v>5.5</v>
      </c>
      <c r="G132" s="39">
        <f aca="true" t="shared" si="63" ref="G132:G154">C132</f>
        <v>5.065551537070524</v>
      </c>
      <c r="H132" s="39">
        <f aca="true" t="shared" si="64" ref="H132:H154">D132</f>
        <v>0.06164721354594772</v>
      </c>
      <c r="I132" s="39">
        <f aca="true" t="shared" si="65" ref="I132:I154">E132</f>
        <v>9.4</v>
      </c>
      <c r="J132" s="39">
        <f aca="true" t="shared" si="66" ref="J132:J154">F132</f>
        <v>5.5</v>
      </c>
      <c r="K132" s="39">
        <f aca="true" t="shared" si="67" ref="K132:K154">G132</f>
        <v>5.065551537070524</v>
      </c>
      <c r="L132" s="39">
        <f aca="true" t="shared" si="68" ref="L132:L154">H132</f>
        <v>0.06164721354594772</v>
      </c>
      <c r="M132" s="39">
        <f aca="true" t="shared" si="69" ref="M132:M154">I132</f>
        <v>9.4</v>
      </c>
      <c r="N132" s="39">
        <f aca="true" t="shared" si="70" ref="N132:N154">J132</f>
        <v>5.5</v>
      </c>
      <c r="O132" s="39">
        <f aca="true" t="shared" si="71" ref="O132:O154">K132</f>
        <v>5.065551537070524</v>
      </c>
      <c r="P132" s="39">
        <f aca="true" t="shared" si="72" ref="P132:P154">L132</f>
        <v>0.06164721354594772</v>
      </c>
      <c r="Q132" s="39">
        <f aca="true" t="shared" si="73" ref="Q132:Q154">M132</f>
        <v>9.4</v>
      </c>
      <c r="R132" s="39">
        <f aca="true" t="shared" si="74" ref="R132:R154">N132</f>
        <v>5.5</v>
      </c>
      <c r="S132" s="39">
        <f aca="true" t="shared" si="75" ref="S132:S154">O132</f>
        <v>5.065551537070524</v>
      </c>
      <c r="T132" s="39">
        <f aca="true" t="shared" si="76" ref="T132:T154">P132</f>
        <v>0.06164721354594772</v>
      </c>
      <c r="U132" s="39">
        <f aca="true" t="shared" si="77" ref="U132:U154">Q132</f>
        <v>9.4</v>
      </c>
      <c r="V132" s="39">
        <f aca="true" t="shared" si="78" ref="V132:V154">R132</f>
        <v>5.5</v>
      </c>
      <c r="W132" s="39">
        <f aca="true" t="shared" si="79" ref="W132:W154">S132</f>
        <v>5.065551537070524</v>
      </c>
      <c r="X132" s="39">
        <f aca="true" t="shared" si="80" ref="X132:X154">T132</f>
        <v>0.06164721354594772</v>
      </c>
      <c r="Y132" s="39">
        <f aca="true" t="shared" si="81" ref="Y132:Y154">U132</f>
        <v>9.4</v>
      </c>
      <c r="Z132" s="39">
        <f t="shared" si="58"/>
        <v>5.5</v>
      </c>
      <c r="AA132" s="39">
        <f t="shared" si="59"/>
        <v>5.065551537070524</v>
      </c>
      <c r="AB132" s="39">
        <f t="shared" si="60"/>
        <v>0.06164721354594772</v>
      </c>
      <c r="AC132" s="39">
        <f t="shared" si="61"/>
        <v>9.4</v>
      </c>
      <c r="AD132" s="39">
        <f aca="true" t="shared" si="82" ref="AD132:AD154">Z132</f>
        <v>5.5</v>
      </c>
      <c r="AE132" s="39">
        <f aca="true" t="shared" si="83" ref="AE132:AE154">AA132</f>
        <v>5.065551537070524</v>
      </c>
      <c r="AF132" s="39">
        <f aca="true" t="shared" si="84" ref="AF132:AF154">AB132</f>
        <v>0.06164721354594772</v>
      </c>
      <c r="AG132" s="39">
        <f aca="true" t="shared" si="85" ref="AG132:AG154">AC132</f>
        <v>9.4</v>
      </c>
    </row>
    <row r="133" spans="1:33" ht="15">
      <c r="A133" t="str">
        <f>'Monthly Data'!D133</f>
        <v>Telford &amp; Wrekin UA</v>
      </c>
      <c r="B133" s="38">
        <f>IF(VLOOKUP(A133,'Monthly Rates Actual'!$A$3:$U$155,18,FALSE)&lt;5.5,VLOOKUP('Monthly Rate Target'!A133,'Monthly Rates Actual'!$A$3:$U$155,18,FALSE),IF(VLOOKUP('Monthly Rate Target'!A133,'Monthly Rates Actual'!$A$3:$U$155,18,FALSE)&gt;11.2,VLOOKUP('Monthly Rate Target'!A133,'Monthly Rates Actual'!$A$3:$U$155,18,FALSE)/2,5.5))</f>
        <v>3.2880667236954664</v>
      </c>
      <c r="C133" s="38">
        <f>IF(VLOOKUP(A133,'Monthly Rates Actual'!$A$3:$U$155,19,FALSE)&lt;2.6,VLOOKUP(A133,'Monthly Rates Actual'!$A$3:$U$155,19,FALSE),IF(VLOOKUP(A133,'Monthly Rates Actual'!$A$3:$U$155,19,FALSE)&gt;7.7,VLOOKUP(A133,'Monthly Rates Actual'!$A$3:$U$155,19,FALSE)*0.33,2.6))</f>
        <v>2.6</v>
      </c>
      <c r="D133" s="38">
        <f>VLOOKUP(A133,'Monthly Rates Actual'!$A$3:$U$155,20,FALSE)</f>
        <v>1.283147989734816</v>
      </c>
      <c r="E133" s="38">
        <f>IF(VLOOKUP(A133,'Monthly Rates Actual'!$A$3:$U$155,21,FALSE)&gt;9.4,9.4,VLOOKUP(A133,'Monthly Rates Actual'!$A$3:$U$155,21,FALSE))</f>
        <v>8.313729683490163</v>
      </c>
      <c r="F133" s="39">
        <f t="shared" si="62"/>
        <v>3.2880667236954664</v>
      </c>
      <c r="G133" s="39">
        <f t="shared" si="63"/>
        <v>2.6</v>
      </c>
      <c r="H133" s="39">
        <f t="shared" si="64"/>
        <v>1.283147989734816</v>
      </c>
      <c r="I133" s="39">
        <f t="shared" si="65"/>
        <v>8.313729683490163</v>
      </c>
      <c r="J133" s="39">
        <f t="shared" si="66"/>
        <v>3.2880667236954664</v>
      </c>
      <c r="K133" s="39">
        <f t="shared" si="67"/>
        <v>2.6</v>
      </c>
      <c r="L133" s="39">
        <f t="shared" si="68"/>
        <v>1.283147989734816</v>
      </c>
      <c r="M133" s="39">
        <f t="shared" si="69"/>
        <v>8.313729683490163</v>
      </c>
      <c r="N133" s="39">
        <f t="shared" si="70"/>
        <v>3.2880667236954664</v>
      </c>
      <c r="O133" s="39">
        <f t="shared" si="71"/>
        <v>2.6</v>
      </c>
      <c r="P133" s="39">
        <f t="shared" si="72"/>
        <v>1.283147989734816</v>
      </c>
      <c r="Q133" s="39">
        <f t="shared" si="73"/>
        <v>8.313729683490163</v>
      </c>
      <c r="R133" s="39">
        <f t="shared" si="74"/>
        <v>3.2880667236954664</v>
      </c>
      <c r="S133" s="39">
        <f t="shared" si="75"/>
        <v>2.6</v>
      </c>
      <c r="T133" s="39">
        <f t="shared" si="76"/>
        <v>1.283147989734816</v>
      </c>
      <c r="U133" s="39">
        <f t="shared" si="77"/>
        <v>8.313729683490163</v>
      </c>
      <c r="V133" s="39">
        <f t="shared" si="78"/>
        <v>3.2880667236954664</v>
      </c>
      <c r="W133" s="39">
        <f t="shared" si="79"/>
        <v>2.6</v>
      </c>
      <c r="X133" s="39">
        <f t="shared" si="80"/>
        <v>1.283147989734816</v>
      </c>
      <c r="Y133" s="39">
        <f t="shared" si="81"/>
        <v>8.313729683490163</v>
      </c>
      <c r="Z133" s="39">
        <f t="shared" si="58"/>
        <v>3.2880667236954664</v>
      </c>
      <c r="AA133" s="39">
        <f t="shared" si="59"/>
        <v>2.6</v>
      </c>
      <c r="AB133" s="39">
        <f t="shared" si="60"/>
        <v>1.283147989734816</v>
      </c>
      <c r="AC133" s="39">
        <f t="shared" si="61"/>
        <v>8.313729683490163</v>
      </c>
      <c r="AD133" s="39">
        <f t="shared" si="82"/>
        <v>3.2880667236954664</v>
      </c>
      <c r="AE133" s="39">
        <f t="shared" si="83"/>
        <v>2.6</v>
      </c>
      <c r="AF133" s="39">
        <f t="shared" si="84"/>
        <v>1.283147989734816</v>
      </c>
      <c r="AG133" s="39">
        <f t="shared" si="85"/>
        <v>8.313729683490163</v>
      </c>
    </row>
    <row r="134" spans="1:33" ht="15">
      <c r="A134" t="str">
        <f>'Monthly Data'!D134</f>
        <v>Thurrock UA</v>
      </c>
      <c r="B134" s="38">
        <f>IF(VLOOKUP(A134,'Monthly Rates Actual'!$A$3:$U$155,18,FALSE)&lt;5.5,VLOOKUP('Monthly Rate Target'!A134,'Monthly Rates Actual'!$A$3:$U$155,18,FALSE),IF(VLOOKUP('Monthly Rate Target'!A134,'Monthly Rates Actual'!$A$3:$U$155,18,FALSE)&gt;11.2,VLOOKUP('Monthly Rate Target'!A134,'Monthly Rates Actual'!$A$3:$U$155,18,FALSE)/2,5.5))</f>
        <v>4.653420121046021</v>
      </c>
      <c r="C134" s="38">
        <f>IF(VLOOKUP(A134,'Monthly Rates Actual'!$A$3:$U$155,19,FALSE)&lt;2.6,VLOOKUP(A134,'Monthly Rates Actual'!$A$3:$U$155,19,FALSE),IF(VLOOKUP(A134,'Monthly Rates Actual'!$A$3:$U$155,19,FALSE)&gt;7.7,VLOOKUP(A134,'Monthly Rates Actual'!$A$3:$U$155,19,FALSE)*0.33,2.6))</f>
        <v>2.6</v>
      </c>
      <c r="D134" s="38">
        <f>VLOOKUP(A134,'Monthly Rates Actual'!$A$3:$U$155,20,FALSE)</f>
        <v>0.5995203836930456</v>
      </c>
      <c r="E134" s="38">
        <f>IF(VLOOKUP(A134,'Monthly Rates Actual'!$A$3:$U$155,21,FALSE)&gt;9.4,9.4,VLOOKUP(A134,'Monthly Rates Actual'!$A$3:$U$155,21,FALSE))</f>
        <v>9.4</v>
      </c>
      <c r="F134" s="39">
        <f t="shared" si="62"/>
        <v>4.653420121046021</v>
      </c>
      <c r="G134" s="39">
        <f t="shared" si="63"/>
        <v>2.6</v>
      </c>
      <c r="H134" s="39">
        <f t="shared" si="64"/>
        <v>0.5995203836930456</v>
      </c>
      <c r="I134" s="39">
        <f t="shared" si="65"/>
        <v>9.4</v>
      </c>
      <c r="J134" s="39">
        <f t="shared" si="66"/>
        <v>4.653420121046021</v>
      </c>
      <c r="K134" s="39">
        <f t="shared" si="67"/>
        <v>2.6</v>
      </c>
      <c r="L134" s="39">
        <f t="shared" si="68"/>
        <v>0.5995203836930456</v>
      </c>
      <c r="M134" s="39">
        <f t="shared" si="69"/>
        <v>9.4</v>
      </c>
      <c r="N134" s="39">
        <f t="shared" si="70"/>
        <v>4.653420121046021</v>
      </c>
      <c r="O134" s="39">
        <f t="shared" si="71"/>
        <v>2.6</v>
      </c>
      <c r="P134" s="39">
        <f t="shared" si="72"/>
        <v>0.5995203836930456</v>
      </c>
      <c r="Q134" s="39">
        <f t="shared" si="73"/>
        <v>9.4</v>
      </c>
      <c r="R134" s="39">
        <f t="shared" si="74"/>
        <v>4.653420121046021</v>
      </c>
      <c r="S134" s="39">
        <f t="shared" si="75"/>
        <v>2.6</v>
      </c>
      <c r="T134" s="39">
        <f t="shared" si="76"/>
        <v>0.5995203836930456</v>
      </c>
      <c r="U134" s="39">
        <f t="shared" si="77"/>
        <v>9.4</v>
      </c>
      <c r="V134" s="39">
        <f t="shared" si="78"/>
        <v>4.653420121046021</v>
      </c>
      <c r="W134" s="39">
        <f t="shared" si="79"/>
        <v>2.6</v>
      </c>
      <c r="X134" s="39">
        <f t="shared" si="80"/>
        <v>0.5995203836930456</v>
      </c>
      <c r="Y134" s="39">
        <f t="shared" si="81"/>
        <v>9.4</v>
      </c>
      <c r="Z134" s="39">
        <f t="shared" si="58"/>
        <v>4.653420121046021</v>
      </c>
      <c r="AA134" s="39">
        <f t="shared" si="59"/>
        <v>2.6</v>
      </c>
      <c r="AB134" s="39">
        <f t="shared" si="60"/>
        <v>0.5995203836930456</v>
      </c>
      <c r="AC134" s="39">
        <f t="shared" si="61"/>
        <v>9.4</v>
      </c>
      <c r="AD134" s="39">
        <f t="shared" si="82"/>
        <v>4.653420121046021</v>
      </c>
      <c r="AE134" s="39">
        <f t="shared" si="83"/>
        <v>2.6</v>
      </c>
      <c r="AF134" s="39">
        <f t="shared" si="84"/>
        <v>0.5995203836930456</v>
      </c>
      <c r="AG134" s="39">
        <f t="shared" si="85"/>
        <v>9.4</v>
      </c>
    </row>
    <row r="135" spans="1:33" ht="15">
      <c r="A135" t="str">
        <f>'Monthly Data'!D135</f>
        <v>Torbay UA</v>
      </c>
      <c r="B135" s="38">
        <f>IF(VLOOKUP(A135,'Monthly Rates Actual'!$A$3:$U$155,18,FALSE)&lt;5.5,VLOOKUP('Monthly Rate Target'!A135,'Monthly Rates Actual'!$A$3:$U$155,18,FALSE),IF(VLOOKUP('Monthly Rate Target'!A135,'Monthly Rates Actual'!$A$3:$U$155,18,FALSE)&gt;11.2,VLOOKUP('Monthly Rate Target'!A135,'Monthly Rates Actual'!$A$3:$U$155,18,FALSE)/2,5.5))</f>
        <v>3.949967083607637</v>
      </c>
      <c r="C135" s="38">
        <f>IF(VLOOKUP(A135,'Monthly Rates Actual'!$A$3:$U$155,19,FALSE)&lt;2.6,VLOOKUP(A135,'Monthly Rates Actual'!$A$3:$U$155,19,FALSE),IF(VLOOKUP(A135,'Monthly Rates Actual'!$A$3:$U$155,19,FALSE)&gt;7.7,VLOOKUP(A135,'Monthly Rates Actual'!$A$3:$U$155,19,FALSE)*0.33,2.6))</f>
        <v>2.6</v>
      </c>
      <c r="D135" s="38">
        <f>VLOOKUP(A135,'Monthly Rates Actual'!$A$3:$U$155,20,FALSE)</f>
        <v>0.3620803159973667</v>
      </c>
      <c r="E135" s="38">
        <f>IF(VLOOKUP(A135,'Monthly Rates Actual'!$A$3:$U$155,21,FALSE)&gt;9.4,9.4,VLOOKUP(A135,'Monthly Rates Actual'!$A$3:$U$155,21,FALSE))</f>
        <v>7.373271889400922</v>
      </c>
      <c r="F135" s="39">
        <f t="shared" si="62"/>
        <v>3.949967083607637</v>
      </c>
      <c r="G135" s="39">
        <f t="shared" si="63"/>
        <v>2.6</v>
      </c>
      <c r="H135" s="39">
        <f t="shared" si="64"/>
        <v>0.3620803159973667</v>
      </c>
      <c r="I135" s="39">
        <f t="shared" si="65"/>
        <v>7.373271889400922</v>
      </c>
      <c r="J135" s="39">
        <f t="shared" si="66"/>
        <v>3.949967083607637</v>
      </c>
      <c r="K135" s="39">
        <f t="shared" si="67"/>
        <v>2.6</v>
      </c>
      <c r="L135" s="39">
        <f t="shared" si="68"/>
        <v>0.3620803159973667</v>
      </c>
      <c r="M135" s="39">
        <f t="shared" si="69"/>
        <v>7.373271889400922</v>
      </c>
      <c r="N135" s="39">
        <f t="shared" si="70"/>
        <v>3.949967083607637</v>
      </c>
      <c r="O135" s="39">
        <f t="shared" si="71"/>
        <v>2.6</v>
      </c>
      <c r="P135" s="39">
        <f t="shared" si="72"/>
        <v>0.3620803159973667</v>
      </c>
      <c r="Q135" s="39">
        <f t="shared" si="73"/>
        <v>7.373271889400922</v>
      </c>
      <c r="R135" s="39">
        <f t="shared" si="74"/>
        <v>3.949967083607637</v>
      </c>
      <c r="S135" s="39">
        <f t="shared" si="75"/>
        <v>2.6</v>
      </c>
      <c r="T135" s="39">
        <f t="shared" si="76"/>
        <v>0.3620803159973667</v>
      </c>
      <c r="U135" s="39">
        <f t="shared" si="77"/>
        <v>7.373271889400922</v>
      </c>
      <c r="V135" s="39">
        <f t="shared" si="78"/>
        <v>3.949967083607637</v>
      </c>
      <c r="W135" s="39">
        <f t="shared" si="79"/>
        <v>2.6</v>
      </c>
      <c r="X135" s="39">
        <f t="shared" si="80"/>
        <v>0.3620803159973667</v>
      </c>
      <c r="Y135" s="39">
        <f t="shared" si="81"/>
        <v>7.373271889400922</v>
      </c>
      <c r="Z135" s="39">
        <f t="shared" si="58"/>
        <v>3.949967083607637</v>
      </c>
      <c r="AA135" s="39">
        <f t="shared" si="59"/>
        <v>2.6</v>
      </c>
      <c r="AB135" s="39">
        <f t="shared" si="60"/>
        <v>0.3620803159973667</v>
      </c>
      <c r="AC135" s="39">
        <f t="shared" si="61"/>
        <v>7.373271889400922</v>
      </c>
      <c r="AD135" s="39">
        <f t="shared" si="82"/>
        <v>3.949967083607637</v>
      </c>
      <c r="AE135" s="39">
        <f t="shared" si="83"/>
        <v>2.6</v>
      </c>
      <c r="AF135" s="39">
        <f t="shared" si="84"/>
        <v>0.3620803159973667</v>
      </c>
      <c r="AG135" s="39">
        <f t="shared" si="85"/>
        <v>7.373271889400922</v>
      </c>
    </row>
    <row r="136" spans="1:33" ht="15">
      <c r="A136" t="str">
        <f>'Monthly Data'!D136</f>
        <v>Tower Hamlets</v>
      </c>
      <c r="B136" s="38">
        <f>IF(VLOOKUP(A136,'Monthly Rates Actual'!$A$3:$U$155,18,FALSE)&lt;5.5,VLOOKUP('Monthly Rate Target'!A136,'Monthly Rates Actual'!$A$3:$U$155,18,FALSE),IF(VLOOKUP('Monthly Rate Target'!A136,'Monthly Rates Actual'!$A$3:$U$155,18,FALSE)&gt;11.2,VLOOKUP('Monthly Rate Target'!A136,'Monthly Rates Actual'!$A$3:$U$155,18,FALSE)/2,5.5))</f>
        <v>4.4924574794158305</v>
      </c>
      <c r="C136" s="38">
        <f>IF(VLOOKUP(A136,'Monthly Rates Actual'!$A$3:$U$155,19,FALSE)&lt;2.6,VLOOKUP(A136,'Monthly Rates Actual'!$A$3:$U$155,19,FALSE),IF(VLOOKUP(A136,'Monthly Rates Actual'!$A$3:$U$155,19,FALSE)&gt;7.7,VLOOKUP(A136,'Monthly Rates Actual'!$A$3:$U$155,19,FALSE)*0.33,2.6))</f>
        <v>1.156920488010097</v>
      </c>
      <c r="D136" s="38">
        <f>VLOOKUP(A136,'Monthly Rates Actual'!$A$3:$U$155,20,FALSE)</f>
        <v>0</v>
      </c>
      <c r="E136" s="38">
        <f>IF(VLOOKUP(A136,'Monthly Rates Actual'!$A$3:$U$155,21,FALSE)&gt;9.4,9.4,VLOOKUP(A136,'Monthly Rates Actual'!$A$3:$U$155,21,FALSE))</f>
        <v>5.649377967425927</v>
      </c>
      <c r="F136" s="39">
        <f t="shared" si="62"/>
        <v>4.4924574794158305</v>
      </c>
      <c r="G136" s="39">
        <f t="shared" si="63"/>
        <v>1.156920488010097</v>
      </c>
      <c r="H136" s="39">
        <f t="shared" si="64"/>
        <v>0</v>
      </c>
      <c r="I136" s="39">
        <f t="shared" si="65"/>
        <v>5.649377967425927</v>
      </c>
      <c r="J136" s="39">
        <f t="shared" si="66"/>
        <v>4.4924574794158305</v>
      </c>
      <c r="K136" s="39">
        <f t="shared" si="67"/>
        <v>1.156920488010097</v>
      </c>
      <c r="L136" s="39">
        <f t="shared" si="68"/>
        <v>0</v>
      </c>
      <c r="M136" s="39">
        <f t="shared" si="69"/>
        <v>5.649377967425927</v>
      </c>
      <c r="N136" s="39">
        <f t="shared" si="70"/>
        <v>4.4924574794158305</v>
      </c>
      <c r="O136" s="39">
        <f t="shared" si="71"/>
        <v>1.156920488010097</v>
      </c>
      <c r="P136" s="39">
        <f t="shared" si="72"/>
        <v>0</v>
      </c>
      <c r="Q136" s="39">
        <f t="shared" si="73"/>
        <v>5.649377967425927</v>
      </c>
      <c r="R136" s="39">
        <f t="shared" si="74"/>
        <v>4.4924574794158305</v>
      </c>
      <c r="S136" s="39">
        <f t="shared" si="75"/>
        <v>1.156920488010097</v>
      </c>
      <c r="T136" s="39">
        <f t="shared" si="76"/>
        <v>0</v>
      </c>
      <c r="U136" s="39">
        <f t="shared" si="77"/>
        <v>5.649377967425927</v>
      </c>
      <c r="V136" s="39">
        <f t="shared" si="78"/>
        <v>4.4924574794158305</v>
      </c>
      <c r="W136" s="39">
        <f t="shared" si="79"/>
        <v>1.156920488010097</v>
      </c>
      <c r="X136" s="39">
        <f t="shared" si="80"/>
        <v>0</v>
      </c>
      <c r="Y136" s="39">
        <f t="shared" si="81"/>
        <v>5.649377967425927</v>
      </c>
      <c r="Z136" s="39">
        <f t="shared" si="58"/>
        <v>4.4924574794158305</v>
      </c>
      <c r="AA136" s="39">
        <f t="shared" si="59"/>
        <v>1.156920488010097</v>
      </c>
      <c r="AB136" s="39">
        <f t="shared" si="60"/>
        <v>0</v>
      </c>
      <c r="AC136" s="39">
        <f t="shared" si="61"/>
        <v>5.649377967425927</v>
      </c>
      <c r="AD136" s="39">
        <f t="shared" si="82"/>
        <v>4.4924574794158305</v>
      </c>
      <c r="AE136" s="39">
        <f t="shared" si="83"/>
        <v>1.156920488010097</v>
      </c>
      <c r="AF136" s="39">
        <f t="shared" si="84"/>
        <v>0</v>
      </c>
      <c r="AG136" s="39">
        <f t="shared" si="85"/>
        <v>5.649377967425927</v>
      </c>
    </row>
    <row r="137" spans="1:33" ht="15">
      <c r="A137" t="str">
        <f>'Monthly Data'!D137</f>
        <v>Trafford</v>
      </c>
      <c r="B137" s="38">
        <f>IF(VLOOKUP(A137,'Monthly Rates Actual'!$A$3:$U$155,18,FALSE)&lt;5.5,VLOOKUP('Monthly Rate Target'!A137,'Monthly Rates Actual'!$A$3:$U$155,18,FALSE),IF(VLOOKUP('Monthly Rate Target'!A137,'Monthly Rates Actual'!$A$3:$U$155,18,FALSE)&gt;11.2,VLOOKUP('Monthly Rate Target'!A137,'Monthly Rates Actual'!$A$3:$U$155,18,FALSE)/2,5.5))</f>
        <v>10.126003656888466</v>
      </c>
      <c r="C137" s="38">
        <f>IF(VLOOKUP(A137,'Monthly Rates Actual'!$A$3:$U$155,19,FALSE)&lt;2.6,VLOOKUP(A137,'Monthly Rates Actual'!$A$3:$U$155,19,FALSE),IF(VLOOKUP(A137,'Monthly Rates Actual'!$A$3:$U$155,19,FALSE)&gt;7.7,VLOOKUP(A137,'Monthly Rates Actual'!$A$3:$U$155,19,FALSE)*0.33,2.6))</f>
        <v>7.529215358931553</v>
      </c>
      <c r="D137" s="38">
        <f>VLOOKUP(A137,'Monthly Rates Actual'!$A$3:$U$155,20,FALSE)</f>
        <v>3.1004054376341523</v>
      </c>
      <c r="E137" s="38">
        <f>IF(VLOOKUP(A137,'Monthly Rates Actual'!$A$3:$U$155,21,FALSE)&gt;9.4,9.4,VLOOKUP(A137,'Monthly Rates Actual'!$A$3:$U$155,21,FALSE))</f>
        <v>9.4</v>
      </c>
      <c r="F137" s="39">
        <f t="shared" si="62"/>
        <v>10.126003656888466</v>
      </c>
      <c r="G137" s="39">
        <f t="shared" si="63"/>
        <v>7.529215358931553</v>
      </c>
      <c r="H137" s="39">
        <f t="shared" si="64"/>
        <v>3.1004054376341523</v>
      </c>
      <c r="I137" s="39">
        <f t="shared" si="65"/>
        <v>9.4</v>
      </c>
      <c r="J137" s="39">
        <f t="shared" si="66"/>
        <v>10.126003656888466</v>
      </c>
      <c r="K137" s="39">
        <f t="shared" si="67"/>
        <v>7.529215358931553</v>
      </c>
      <c r="L137" s="39">
        <f t="shared" si="68"/>
        <v>3.1004054376341523</v>
      </c>
      <c r="M137" s="39">
        <f t="shared" si="69"/>
        <v>9.4</v>
      </c>
      <c r="N137" s="39">
        <f t="shared" si="70"/>
        <v>10.126003656888466</v>
      </c>
      <c r="O137" s="39">
        <f t="shared" si="71"/>
        <v>7.529215358931553</v>
      </c>
      <c r="P137" s="39">
        <f t="shared" si="72"/>
        <v>3.1004054376341523</v>
      </c>
      <c r="Q137" s="39">
        <f t="shared" si="73"/>
        <v>9.4</v>
      </c>
      <c r="R137" s="39">
        <f t="shared" si="74"/>
        <v>10.126003656888466</v>
      </c>
      <c r="S137" s="39">
        <f t="shared" si="75"/>
        <v>7.529215358931553</v>
      </c>
      <c r="T137" s="39">
        <f t="shared" si="76"/>
        <v>3.1004054376341523</v>
      </c>
      <c r="U137" s="39">
        <f t="shared" si="77"/>
        <v>9.4</v>
      </c>
      <c r="V137" s="39">
        <f t="shared" si="78"/>
        <v>10.126003656888466</v>
      </c>
      <c r="W137" s="39">
        <f t="shared" si="79"/>
        <v>7.529215358931553</v>
      </c>
      <c r="X137" s="39">
        <f t="shared" si="80"/>
        <v>3.1004054376341523</v>
      </c>
      <c r="Y137" s="39">
        <f t="shared" si="81"/>
        <v>9.4</v>
      </c>
      <c r="Z137" s="39">
        <f t="shared" si="58"/>
        <v>10.126003656888466</v>
      </c>
      <c r="AA137" s="39">
        <f t="shared" si="59"/>
        <v>7.529215358931553</v>
      </c>
      <c r="AB137" s="39">
        <f t="shared" si="60"/>
        <v>3.1004054376341523</v>
      </c>
      <c r="AC137" s="39">
        <f t="shared" si="61"/>
        <v>9.4</v>
      </c>
      <c r="AD137" s="39">
        <f t="shared" si="82"/>
        <v>10.126003656888466</v>
      </c>
      <c r="AE137" s="39">
        <f t="shared" si="83"/>
        <v>7.529215358931553</v>
      </c>
      <c r="AF137" s="39">
        <f t="shared" si="84"/>
        <v>3.1004054376341523</v>
      </c>
      <c r="AG137" s="39">
        <f t="shared" si="85"/>
        <v>9.4</v>
      </c>
    </row>
    <row r="138" spans="1:33" ht="15">
      <c r="A138" t="str">
        <f>'Monthly Data'!D138</f>
        <v>Wakefield</v>
      </c>
      <c r="B138" s="38">
        <f>IF(VLOOKUP(A138,'Monthly Rates Actual'!$A$3:$U$155,18,FALSE)&lt;5.5,VLOOKUP('Monthly Rate Target'!A138,'Monthly Rates Actual'!$A$3:$U$155,18,FALSE),IF(VLOOKUP('Monthly Rate Target'!A138,'Monthly Rates Actual'!$A$3:$U$155,18,FALSE)&gt;11.2,VLOOKUP('Monthly Rate Target'!A138,'Monthly Rates Actual'!$A$3:$U$155,18,FALSE)/2,5.5))</f>
        <v>6.052927927927928</v>
      </c>
      <c r="C138" s="38">
        <f>IF(VLOOKUP(A138,'Monthly Rates Actual'!$A$3:$U$155,19,FALSE)&lt;2.6,VLOOKUP(A138,'Monthly Rates Actual'!$A$3:$U$155,19,FALSE),IF(VLOOKUP(A138,'Monthly Rates Actual'!$A$3:$U$155,19,FALSE)&gt;7.7,VLOOKUP(A138,'Monthly Rates Actual'!$A$3:$U$155,19,FALSE)*0.33,2.6))</f>
        <v>0.3083440583440583</v>
      </c>
      <c r="D138" s="38">
        <f>VLOOKUP(A138,'Monthly Rates Actual'!$A$3:$U$155,20,FALSE)</f>
        <v>0</v>
      </c>
      <c r="E138" s="38">
        <f>IF(VLOOKUP(A138,'Monthly Rates Actual'!$A$3:$U$155,21,FALSE)&gt;9.4,9.4,VLOOKUP(A138,'Monthly Rates Actual'!$A$3:$U$155,21,FALSE))</f>
        <v>9.4</v>
      </c>
      <c r="F138" s="39">
        <f t="shared" si="62"/>
        <v>6.052927927927928</v>
      </c>
      <c r="G138" s="39">
        <f t="shared" si="63"/>
        <v>0.3083440583440583</v>
      </c>
      <c r="H138" s="39">
        <f t="shared" si="64"/>
        <v>0</v>
      </c>
      <c r="I138" s="39">
        <f t="shared" si="65"/>
        <v>9.4</v>
      </c>
      <c r="J138" s="39">
        <f t="shared" si="66"/>
        <v>6.052927927927928</v>
      </c>
      <c r="K138" s="39">
        <f t="shared" si="67"/>
        <v>0.3083440583440583</v>
      </c>
      <c r="L138" s="39">
        <f t="shared" si="68"/>
        <v>0</v>
      </c>
      <c r="M138" s="39">
        <f t="shared" si="69"/>
        <v>9.4</v>
      </c>
      <c r="N138" s="39">
        <f t="shared" si="70"/>
        <v>6.052927927927928</v>
      </c>
      <c r="O138" s="39">
        <f t="shared" si="71"/>
        <v>0.3083440583440583</v>
      </c>
      <c r="P138" s="39">
        <f t="shared" si="72"/>
        <v>0</v>
      </c>
      <c r="Q138" s="39">
        <f t="shared" si="73"/>
        <v>9.4</v>
      </c>
      <c r="R138" s="39">
        <f t="shared" si="74"/>
        <v>6.052927927927928</v>
      </c>
      <c r="S138" s="39">
        <f t="shared" si="75"/>
        <v>0.3083440583440583</v>
      </c>
      <c r="T138" s="39">
        <f t="shared" si="76"/>
        <v>0</v>
      </c>
      <c r="U138" s="39">
        <f t="shared" si="77"/>
        <v>9.4</v>
      </c>
      <c r="V138" s="39">
        <f t="shared" si="78"/>
        <v>6.052927927927928</v>
      </c>
      <c r="W138" s="39">
        <f t="shared" si="79"/>
        <v>0.3083440583440583</v>
      </c>
      <c r="X138" s="39">
        <f t="shared" si="80"/>
        <v>0</v>
      </c>
      <c r="Y138" s="39">
        <f t="shared" si="81"/>
        <v>9.4</v>
      </c>
      <c r="Z138" s="39">
        <f t="shared" si="58"/>
        <v>6.052927927927928</v>
      </c>
      <c r="AA138" s="39">
        <f t="shared" si="59"/>
        <v>0.3083440583440583</v>
      </c>
      <c r="AB138" s="39">
        <f t="shared" si="60"/>
        <v>0</v>
      </c>
      <c r="AC138" s="39">
        <f t="shared" si="61"/>
        <v>9.4</v>
      </c>
      <c r="AD138" s="39">
        <f t="shared" si="82"/>
        <v>6.052927927927928</v>
      </c>
      <c r="AE138" s="39">
        <f t="shared" si="83"/>
        <v>0.3083440583440583</v>
      </c>
      <c r="AF138" s="39">
        <f t="shared" si="84"/>
        <v>0</v>
      </c>
      <c r="AG138" s="39">
        <f t="shared" si="85"/>
        <v>9.4</v>
      </c>
    </row>
    <row r="139" spans="1:33" ht="15">
      <c r="A139" t="str">
        <f>'Monthly Data'!D139</f>
        <v>Walsall</v>
      </c>
      <c r="B139" s="38">
        <f>IF(VLOOKUP(A139,'Monthly Rates Actual'!$A$3:$U$155,18,FALSE)&lt;5.5,VLOOKUP('Monthly Rate Target'!A139,'Monthly Rates Actual'!$A$3:$U$155,18,FALSE),IF(VLOOKUP('Monthly Rate Target'!A139,'Monthly Rates Actual'!$A$3:$U$155,18,FALSE)&gt;11.2,VLOOKUP('Monthly Rate Target'!A139,'Monthly Rates Actual'!$A$3:$U$155,18,FALSE)/2,5.5))</f>
        <v>2.0494557183174305</v>
      </c>
      <c r="C139" s="38">
        <f>IF(VLOOKUP(A139,'Monthly Rates Actual'!$A$3:$U$155,19,FALSE)&lt;2.6,VLOOKUP(A139,'Monthly Rates Actual'!$A$3:$U$155,19,FALSE),IF(VLOOKUP(A139,'Monthly Rates Actual'!$A$3:$U$155,19,FALSE)&gt;7.7,VLOOKUP(A139,'Monthly Rates Actual'!$A$3:$U$155,19,FALSE)*0.33,2.6))</f>
        <v>2.6</v>
      </c>
      <c r="D139" s="38">
        <f>VLOOKUP(A139,'Monthly Rates Actual'!$A$3:$U$155,20,FALSE)</f>
        <v>0</v>
      </c>
      <c r="E139" s="38">
        <f>IF(VLOOKUP(A139,'Monthly Rates Actual'!$A$3:$U$155,21,FALSE)&gt;9.4,9.4,VLOOKUP(A139,'Monthly Rates Actual'!$A$3:$U$155,21,FALSE))</f>
        <v>7.408278457196614</v>
      </c>
      <c r="F139" s="39">
        <f t="shared" si="62"/>
        <v>2.0494557183174305</v>
      </c>
      <c r="G139" s="39">
        <f t="shared" si="63"/>
        <v>2.6</v>
      </c>
      <c r="H139" s="39">
        <f t="shared" si="64"/>
        <v>0</v>
      </c>
      <c r="I139" s="39">
        <f t="shared" si="65"/>
        <v>7.408278457196614</v>
      </c>
      <c r="J139" s="39">
        <f t="shared" si="66"/>
        <v>2.0494557183174305</v>
      </c>
      <c r="K139" s="39">
        <f t="shared" si="67"/>
        <v>2.6</v>
      </c>
      <c r="L139" s="39">
        <f t="shared" si="68"/>
        <v>0</v>
      </c>
      <c r="M139" s="39">
        <f t="shared" si="69"/>
        <v>7.408278457196614</v>
      </c>
      <c r="N139" s="39">
        <f t="shared" si="70"/>
        <v>2.0494557183174305</v>
      </c>
      <c r="O139" s="39">
        <f t="shared" si="71"/>
        <v>2.6</v>
      </c>
      <c r="P139" s="39">
        <f t="shared" si="72"/>
        <v>0</v>
      </c>
      <c r="Q139" s="39">
        <f t="shared" si="73"/>
        <v>7.408278457196614</v>
      </c>
      <c r="R139" s="39">
        <f t="shared" si="74"/>
        <v>2.0494557183174305</v>
      </c>
      <c r="S139" s="39">
        <f t="shared" si="75"/>
        <v>2.6</v>
      </c>
      <c r="T139" s="39">
        <f t="shared" si="76"/>
        <v>0</v>
      </c>
      <c r="U139" s="39">
        <f t="shared" si="77"/>
        <v>7.408278457196614</v>
      </c>
      <c r="V139" s="39">
        <f t="shared" si="78"/>
        <v>2.0494557183174305</v>
      </c>
      <c r="W139" s="39">
        <f t="shared" si="79"/>
        <v>2.6</v>
      </c>
      <c r="X139" s="39">
        <f t="shared" si="80"/>
        <v>0</v>
      </c>
      <c r="Y139" s="39">
        <f t="shared" si="81"/>
        <v>7.408278457196614</v>
      </c>
      <c r="Z139" s="39">
        <f t="shared" si="58"/>
        <v>2.0494557183174305</v>
      </c>
      <c r="AA139" s="39">
        <f t="shared" si="59"/>
        <v>2.6</v>
      </c>
      <c r="AB139" s="39">
        <f t="shared" si="60"/>
        <v>0</v>
      </c>
      <c r="AC139" s="39">
        <f t="shared" si="61"/>
        <v>7.408278457196614</v>
      </c>
      <c r="AD139" s="39">
        <f t="shared" si="82"/>
        <v>2.0494557183174305</v>
      </c>
      <c r="AE139" s="39">
        <f t="shared" si="83"/>
        <v>2.6</v>
      </c>
      <c r="AF139" s="39">
        <f t="shared" si="84"/>
        <v>0</v>
      </c>
      <c r="AG139" s="39">
        <f t="shared" si="85"/>
        <v>7.408278457196614</v>
      </c>
    </row>
    <row r="140" spans="1:33" ht="15">
      <c r="A140" t="str">
        <f>'Monthly Data'!D140</f>
        <v>Waltham Forest</v>
      </c>
      <c r="B140" s="38">
        <f>IF(VLOOKUP(A140,'Monthly Rates Actual'!$A$3:$U$155,18,FALSE)&lt;5.5,VLOOKUP('Monthly Rate Target'!A140,'Monthly Rates Actual'!$A$3:$U$155,18,FALSE),IF(VLOOKUP('Monthly Rate Target'!A140,'Monthly Rates Actual'!$A$3:$U$155,18,FALSE)&gt;11.2,VLOOKUP('Monthly Rate Target'!A140,'Monthly Rates Actual'!$A$3:$U$155,18,FALSE)/2,5.5))</f>
        <v>2.6581243184296617</v>
      </c>
      <c r="C140" s="38">
        <f>IF(VLOOKUP(A140,'Monthly Rates Actual'!$A$3:$U$155,19,FALSE)&lt;2.6,VLOOKUP(A140,'Monthly Rates Actual'!$A$3:$U$155,19,FALSE),IF(VLOOKUP(A140,'Monthly Rates Actual'!$A$3:$U$155,19,FALSE)&gt;7.7,VLOOKUP(A140,'Monthly Rates Actual'!$A$3:$U$155,19,FALSE)*0.33,2.6))</f>
        <v>2.6</v>
      </c>
      <c r="D140" s="38">
        <f>VLOOKUP(A140,'Monthly Rates Actual'!$A$3:$U$155,20,FALSE)</f>
        <v>1.1245910577971647</v>
      </c>
      <c r="E140" s="38">
        <f>IF(VLOOKUP(A140,'Monthly Rates Actual'!$A$3:$U$155,21,FALSE)&gt;9.4,9.4,VLOOKUP(A140,'Monthly Rates Actual'!$A$3:$U$155,21,FALSE))</f>
        <v>6.560114503816794</v>
      </c>
      <c r="F140" s="39">
        <f t="shared" si="62"/>
        <v>2.6581243184296617</v>
      </c>
      <c r="G140" s="39">
        <f t="shared" si="63"/>
        <v>2.6</v>
      </c>
      <c r="H140" s="39">
        <f t="shared" si="64"/>
        <v>1.1245910577971647</v>
      </c>
      <c r="I140" s="39">
        <f t="shared" si="65"/>
        <v>6.560114503816794</v>
      </c>
      <c r="J140" s="39">
        <f t="shared" si="66"/>
        <v>2.6581243184296617</v>
      </c>
      <c r="K140" s="39">
        <f t="shared" si="67"/>
        <v>2.6</v>
      </c>
      <c r="L140" s="39">
        <f t="shared" si="68"/>
        <v>1.1245910577971647</v>
      </c>
      <c r="M140" s="39">
        <f t="shared" si="69"/>
        <v>6.560114503816794</v>
      </c>
      <c r="N140" s="39">
        <f t="shared" si="70"/>
        <v>2.6581243184296617</v>
      </c>
      <c r="O140" s="39">
        <f t="shared" si="71"/>
        <v>2.6</v>
      </c>
      <c r="P140" s="39">
        <f t="shared" si="72"/>
        <v>1.1245910577971647</v>
      </c>
      <c r="Q140" s="39">
        <f t="shared" si="73"/>
        <v>6.560114503816794</v>
      </c>
      <c r="R140" s="39">
        <f t="shared" si="74"/>
        <v>2.6581243184296617</v>
      </c>
      <c r="S140" s="39">
        <f t="shared" si="75"/>
        <v>2.6</v>
      </c>
      <c r="T140" s="39">
        <f t="shared" si="76"/>
        <v>1.1245910577971647</v>
      </c>
      <c r="U140" s="39">
        <f t="shared" si="77"/>
        <v>6.560114503816794</v>
      </c>
      <c r="V140" s="39">
        <f t="shared" si="78"/>
        <v>2.6581243184296617</v>
      </c>
      <c r="W140" s="39">
        <f t="shared" si="79"/>
        <v>2.6</v>
      </c>
      <c r="X140" s="39">
        <f t="shared" si="80"/>
        <v>1.1245910577971647</v>
      </c>
      <c r="Y140" s="39">
        <f t="shared" si="81"/>
        <v>6.560114503816794</v>
      </c>
      <c r="Z140" s="39">
        <f t="shared" si="58"/>
        <v>2.6581243184296617</v>
      </c>
      <c r="AA140" s="39">
        <f t="shared" si="59"/>
        <v>2.6</v>
      </c>
      <c r="AB140" s="39">
        <f t="shared" si="60"/>
        <v>1.1245910577971647</v>
      </c>
      <c r="AC140" s="39">
        <f t="shared" si="61"/>
        <v>6.560114503816794</v>
      </c>
      <c r="AD140" s="39">
        <f t="shared" si="82"/>
        <v>2.6581243184296617</v>
      </c>
      <c r="AE140" s="39">
        <f t="shared" si="83"/>
        <v>2.6</v>
      </c>
      <c r="AF140" s="39">
        <f t="shared" si="84"/>
        <v>1.1245910577971647</v>
      </c>
      <c r="AG140" s="39">
        <f t="shared" si="85"/>
        <v>6.560114503816794</v>
      </c>
    </row>
    <row r="141" spans="1:33" ht="15">
      <c r="A141" t="str">
        <f>'Monthly Data'!D141</f>
        <v>Wandsworth</v>
      </c>
      <c r="B141" s="38">
        <f>IF(VLOOKUP(A141,'Monthly Rates Actual'!$A$3:$U$155,18,FALSE)&lt;5.5,VLOOKUP('Monthly Rate Target'!A141,'Monthly Rates Actual'!$A$3:$U$155,18,FALSE),IF(VLOOKUP('Monthly Rate Target'!A141,'Monthly Rates Actual'!$A$3:$U$155,18,FALSE)&gt;11.2,VLOOKUP('Monthly Rate Target'!A141,'Monthly Rates Actual'!$A$3:$U$155,18,FALSE)/2,5.5))</f>
        <v>3.1343115758700177</v>
      </c>
      <c r="C141" s="38">
        <f>IF(VLOOKUP(A141,'Monthly Rates Actual'!$A$3:$U$155,19,FALSE)&lt;2.6,VLOOKUP(A141,'Monthly Rates Actual'!$A$3:$U$155,19,FALSE),IF(VLOOKUP(A141,'Monthly Rates Actual'!$A$3:$U$155,19,FALSE)&gt;7.7,VLOOKUP(A141,'Monthly Rates Actual'!$A$3:$U$155,19,FALSE)*0.33,2.6))</f>
        <v>1.3352448417383482</v>
      </c>
      <c r="D141" s="38">
        <f>VLOOKUP(A141,'Monthly Rates Actual'!$A$3:$U$155,20,FALSE)</f>
        <v>0</v>
      </c>
      <c r="E141" s="38">
        <f>IF(VLOOKUP(A141,'Monthly Rates Actual'!$A$3:$U$155,21,FALSE)&gt;9.4,9.4,VLOOKUP(A141,'Monthly Rates Actual'!$A$3:$U$155,21,FALSE))</f>
        <v>4.469556417608366</v>
      </c>
      <c r="F141" s="39">
        <f t="shared" si="62"/>
        <v>3.1343115758700177</v>
      </c>
      <c r="G141" s="39">
        <f t="shared" si="63"/>
        <v>1.3352448417383482</v>
      </c>
      <c r="H141" s="39">
        <f t="shared" si="64"/>
        <v>0</v>
      </c>
      <c r="I141" s="39">
        <f t="shared" si="65"/>
        <v>4.469556417608366</v>
      </c>
      <c r="J141" s="39">
        <f t="shared" si="66"/>
        <v>3.1343115758700177</v>
      </c>
      <c r="K141" s="39">
        <f t="shared" si="67"/>
        <v>1.3352448417383482</v>
      </c>
      <c r="L141" s="39">
        <f t="shared" si="68"/>
        <v>0</v>
      </c>
      <c r="M141" s="39">
        <f t="shared" si="69"/>
        <v>4.469556417608366</v>
      </c>
      <c r="N141" s="39">
        <f t="shared" si="70"/>
        <v>3.1343115758700177</v>
      </c>
      <c r="O141" s="39">
        <f t="shared" si="71"/>
        <v>1.3352448417383482</v>
      </c>
      <c r="P141" s="39">
        <f t="shared" si="72"/>
        <v>0</v>
      </c>
      <c r="Q141" s="39">
        <f t="shared" si="73"/>
        <v>4.469556417608366</v>
      </c>
      <c r="R141" s="39">
        <f t="shared" si="74"/>
        <v>3.1343115758700177</v>
      </c>
      <c r="S141" s="39">
        <f t="shared" si="75"/>
        <v>1.3352448417383482</v>
      </c>
      <c r="T141" s="39">
        <f t="shared" si="76"/>
        <v>0</v>
      </c>
      <c r="U141" s="39">
        <f t="shared" si="77"/>
        <v>4.469556417608366</v>
      </c>
      <c r="V141" s="39">
        <f t="shared" si="78"/>
        <v>3.1343115758700177</v>
      </c>
      <c r="W141" s="39">
        <f t="shared" si="79"/>
        <v>1.3352448417383482</v>
      </c>
      <c r="X141" s="39">
        <f t="shared" si="80"/>
        <v>0</v>
      </c>
      <c r="Y141" s="39">
        <f t="shared" si="81"/>
        <v>4.469556417608366</v>
      </c>
      <c r="Z141" s="39">
        <f t="shared" si="58"/>
        <v>3.1343115758700177</v>
      </c>
      <c r="AA141" s="39">
        <f t="shared" si="59"/>
        <v>1.3352448417383482</v>
      </c>
      <c r="AB141" s="39">
        <f t="shared" si="60"/>
        <v>0</v>
      </c>
      <c r="AC141" s="39">
        <f t="shared" si="61"/>
        <v>4.469556417608366</v>
      </c>
      <c r="AD141" s="39">
        <f t="shared" si="82"/>
        <v>3.1343115758700177</v>
      </c>
      <c r="AE141" s="39">
        <f t="shared" si="83"/>
        <v>1.3352448417383482</v>
      </c>
      <c r="AF141" s="39">
        <f t="shared" si="84"/>
        <v>0</v>
      </c>
      <c r="AG141" s="39">
        <f t="shared" si="85"/>
        <v>4.469556417608366</v>
      </c>
    </row>
    <row r="142" spans="1:33" ht="15">
      <c r="A142" t="str">
        <f>'Monthly Data'!D142</f>
        <v>Warrington UA</v>
      </c>
      <c r="B142" s="38">
        <f>IF(VLOOKUP(A142,'Monthly Rates Actual'!$A$3:$U$155,18,FALSE)&lt;5.5,VLOOKUP('Monthly Rate Target'!A142,'Monthly Rates Actual'!$A$3:$U$155,18,FALSE),IF(VLOOKUP('Monthly Rate Target'!A142,'Monthly Rates Actual'!$A$3:$U$155,18,FALSE)&gt;11.2,VLOOKUP('Monthly Rate Target'!A142,'Monthly Rates Actual'!$A$3:$U$155,18,FALSE)/2,5.5))</f>
        <v>5.5</v>
      </c>
      <c r="C142" s="38">
        <f>IF(VLOOKUP(A142,'Monthly Rates Actual'!$A$3:$U$155,19,FALSE)&lt;2.6,VLOOKUP(A142,'Monthly Rates Actual'!$A$3:$U$155,19,FALSE),IF(VLOOKUP(A142,'Monthly Rates Actual'!$A$3:$U$155,19,FALSE)&gt;7.7,VLOOKUP(A142,'Monthly Rates Actual'!$A$3:$U$155,19,FALSE)*0.33,2.6))</f>
        <v>2.6</v>
      </c>
      <c r="D142" s="38">
        <f>VLOOKUP(A142,'Monthly Rates Actual'!$A$3:$U$155,20,FALSE)</f>
        <v>0</v>
      </c>
      <c r="E142" s="38">
        <f>IF(VLOOKUP(A142,'Monthly Rates Actual'!$A$3:$U$155,21,FALSE)&gt;9.4,9.4,VLOOKUP(A142,'Monthly Rates Actual'!$A$3:$U$155,21,FALSE))</f>
        <v>9.4</v>
      </c>
      <c r="F142" s="39">
        <f t="shared" si="62"/>
        <v>5.5</v>
      </c>
      <c r="G142" s="39">
        <f t="shared" si="63"/>
        <v>2.6</v>
      </c>
      <c r="H142" s="39">
        <f t="shared" si="64"/>
        <v>0</v>
      </c>
      <c r="I142" s="39">
        <f t="shared" si="65"/>
        <v>9.4</v>
      </c>
      <c r="J142" s="39">
        <f t="shared" si="66"/>
        <v>5.5</v>
      </c>
      <c r="K142" s="39">
        <f t="shared" si="67"/>
        <v>2.6</v>
      </c>
      <c r="L142" s="39">
        <f t="shared" si="68"/>
        <v>0</v>
      </c>
      <c r="M142" s="39">
        <f t="shared" si="69"/>
        <v>9.4</v>
      </c>
      <c r="N142" s="39">
        <f t="shared" si="70"/>
        <v>5.5</v>
      </c>
      <c r="O142" s="39">
        <f t="shared" si="71"/>
        <v>2.6</v>
      </c>
      <c r="P142" s="39">
        <f t="shared" si="72"/>
        <v>0</v>
      </c>
      <c r="Q142" s="39">
        <f t="shared" si="73"/>
        <v>9.4</v>
      </c>
      <c r="R142" s="39">
        <f t="shared" si="74"/>
        <v>5.5</v>
      </c>
      <c r="S142" s="39">
        <f t="shared" si="75"/>
        <v>2.6</v>
      </c>
      <c r="T142" s="39">
        <f t="shared" si="76"/>
        <v>0</v>
      </c>
      <c r="U142" s="39">
        <f t="shared" si="77"/>
        <v>9.4</v>
      </c>
      <c r="V142" s="39">
        <f t="shared" si="78"/>
        <v>5.5</v>
      </c>
      <c r="W142" s="39">
        <f t="shared" si="79"/>
        <v>2.6</v>
      </c>
      <c r="X142" s="39">
        <f t="shared" si="80"/>
        <v>0</v>
      </c>
      <c r="Y142" s="39">
        <f t="shared" si="81"/>
        <v>9.4</v>
      </c>
      <c r="Z142" s="39">
        <f t="shared" si="58"/>
        <v>5.5</v>
      </c>
      <c r="AA142" s="39">
        <f t="shared" si="59"/>
        <v>2.6</v>
      </c>
      <c r="AB142" s="39">
        <f t="shared" si="60"/>
        <v>0</v>
      </c>
      <c r="AC142" s="39">
        <f t="shared" si="61"/>
        <v>9.4</v>
      </c>
      <c r="AD142" s="39">
        <f t="shared" si="82"/>
        <v>5.5</v>
      </c>
      <c r="AE142" s="39">
        <f t="shared" si="83"/>
        <v>2.6</v>
      </c>
      <c r="AF142" s="39">
        <f t="shared" si="84"/>
        <v>0</v>
      </c>
      <c r="AG142" s="39">
        <f t="shared" si="85"/>
        <v>9.4</v>
      </c>
    </row>
    <row r="143" spans="1:33" ht="15">
      <c r="A143" t="str">
        <f>'Monthly Data'!D143</f>
        <v>Warwickshire</v>
      </c>
      <c r="B143" s="38">
        <f>IF(VLOOKUP(A143,'Monthly Rates Actual'!$A$3:$U$155,18,FALSE)&lt;5.5,VLOOKUP('Monthly Rate Target'!A143,'Monthly Rates Actual'!$A$3:$U$155,18,FALSE),IF(VLOOKUP('Monthly Rate Target'!A143,'Monthly Rates Actual'!$A$3:$U$155,18,FALSE)&gt;11.2,VLOOKUP('Monthly Rate Target'!A143,'Monthly Rates Actual'!$A$3:$U$155,18,FALSE)/2,5.5))</f>
        <v>5.5</v>
      </c>
      <c r="C143" s="38">
        <f>IF(VLOOKUP(A143,'Monthly Rates Actual'!$A$3:$U$155,19,FALSE)&lt;2.6,VLOOKUP(A143,'Monthly Rates Actual'!$A$3:$U$155,19,FALSE),IF(VLOOKUP(A143,'Monthly Rates Actual'!$A$3:$U$155,19,FALSE)&gt;7.7,VLOOKUP(A143,'Monthly Rates Actual'!$A$3:$U$155,19,FALSE)*0.33,2.6))</f>
        <v>4.083553394306326</v>
      </c>
      <c r="D143" s="38">
        <f>VLOOKUP(A143,'Monthly Rates Actual'!$A$3:$U$155,20,FALSE)</f>
        <v>0.3703465155223496</v>
      </c>
      <c r="E143" s="38">
        <f>IF(VLOOKUP(A143,'Monthly Rates Actual'!$A$3:$U$155,21,FALSE)&gt;9.4,9.4,VLOOKUP(A143,'Monthly Rates Actual'!$A$3:$U$155,21,FALSE))</f>
        <v>9.4</v>
      </c>
      <c r="F143" s="39">
        <f t="shared" si="62"/>
        <v>5.5</v>
      </c>
      <c r="G143" s="39">
        <f t="shared" si="63"/>
        <v>4.083553394306326</v>
      </c>
      <c r="H143" s="39">
        <f t="shared" si="64"/>
        <v>0.3703465155223496</v>
      </c>
      <c r="I143" s="39">
        <f t="shared" si="65"/>
        <v>9.4</v>
      </c>
      <c r="J143" s="39">
        <f t="shared" si="66"/>
        <v>5.5</v>
      </c>
      <c r="K143" s="39">
        <f t="shared" si="67"/>
        <v>4.083553394306326</v>
      </c>
      <c r="L143" s="39">
        <f t="shared" si="68"/>
        <v>0.3703465155223496</v>
      </c>
      <c r="M143" s="39">
        <f t="shared" si="69"/>
        <v>9.4</v>
      </c>
      <c r="N143" s="39">
        <f t="shared" si="70"/>
        <v>5.5</v>
      </c>
      <c r="O143" s="39">
        <f t="shared" si="71"/>
        <v>4.083553394306326</v>
      </c>
      <c r="P143" s="39">
        <f t="shared" si="72"/>
        <v>0.3703465155223496</v>
      </c>
      <c r="Q143" s="39">
        <f t="shared" si="73"/>
        <v>9.4</v>
      </c>
      <c r="R143" s="39">
        <f t="shared" si="74"/>
        <v>5.5</v>
      </c>
      <c r="S143" s="39">
        <f t="shared" si="75"/>
        <v>4.083553394306326</v>
      </c>
      <c r="T143" s="39">
        <f t="shared" si="76"/>
        <v>0.3703465155223496</v>
      </c>
      <c r="U143" s="39">
        <f t="shared" si="77"/>
        <v>9.4</v>
      </c>
      <c r="V143" s="39">
        <f t="shared" si="78"/>
        <v>5.5</v>
      </c>
      <c r="W143" s="39">
        <f t="shared" si="79"/>
        <v>4.083553394306326</v>
      </c>
      <c r="X143" s="39">
        <f t="shared" si="80"/>
        <v>0.3703465155223496</v>
      </c>
      <c r="Y143" s="39">
        <f t="shared" si="81"/>
        <v>9.4</v>
      </c>
      <c r="Z143" s="39">
        <f t="shared" si="58"/>
        <v>5.5</v>
      </c>
      <c r="AA143" s="39">
        <f t="shared" si="59"/>
        <v>4.083553394306326</v>
      </c>
      <c r="AB143" s="39">
        <f t="shared" si="60"/>
        <v>0.3703465155223496</v>
      </c>
      <c r="AC143" s="39">
        <f t="shared" si="61"/>
        <v>9.4</v>
      </c>
      <c r="AD143" s="39">
        <f t="shared" si="82"/>
        <v>5.5</v>
      </c>
      <c r="AE143" s="39">
        <f t="shared" si="83"/>
        <v>4.083553394306326</v>
      </c>
      <c r="AF143" s="39">
        <f t="shared" si="84"/>
        <v>0.3703465155223496</v>
      </c>
      <c r="AG143" s="39">
        <f t="shared" si="85"/>
        <v>9.4</v>
      </c>
    </row>
    <row r="144" spans="1:33" ht="15">
      <c r="A144" t="str">
        <f>'Monthly Data'!D144</f>
        <v>West Berkshire UA</v>
      </c>
      <c r="B144" s="38">
        <f>IF(VLOOKUP(A144,'Monthly Rates Actual'!$A$3:$U$155,18,FALSE)&lt;5.5,VLOOKUP('Monthly Rate Target'!A144,'Monthly Rates Actual'!$A$3:$U$155,18,FALSE),IF(VLOOKUP('Monthly Rate Target'!A144,'Monthly Rates Actual'!$A$3:$U$155,18,FALSE)&gt;11.2,VLOOKUP('Monthly Rate Target'!A144,'Monthly Rates Actual'!$A$3:$U$155,18,FALSE)/2,5.5))</f>
        <v>5.5</v>
      </c>
      <c r="C144" s="38">
        <f>IF(VLOOKUP(A144,'Monthly Rates Actual'!$A$3:$U$155,19,FALSE)&lt;2.6,VLOOKUP(A144,'Monthly Rates Actual'!$A$3:$U$155,19,FALSE),IF(VLOOKUP(A144,'Monthly Rates Actual'!$A$3:$U$155,19,FALSE)&gt;7.7,VLOOKUP(A144,'Monthly Rates Actual'!$A$3:$U$155,19,FALSE)*0.33,2.6))</f>
        <v>3.519142148174406</v>
      </c>
      <c r="D144" s="38">
        <f>VLOOKUP(A144,'Monthly Rates Actual'!$A$3:$U$155,20,FALSE)</f>
        <v>2.7177123951317497</v>
      </c>
      <c r="E144" s="38">
        <f>IF(VLOOKUP(A144,'Monthly Rates Actual'!$A$3:$U$155,21,FALSE)&gt;9.4,9.4,VLOOKUP(A144,'Monthly Rates Actual'!$A$3:$U$155,21,FALSE))</f>
        <v>9.4</v>
      </c>
      <c r="F144" s="39">
        <f t="shared" si="62"/>
        <v>5.5</v>
      </c>
      <c r="G144" s="39">
        <f t="shared" si="63"/>
        <v>3.519142148174406</v>
      </c>
      <c r="H144" s="39">
        <f t="shared" si="64"/>
        <v>2.7177123951317497</v>
      </c>
      <c r="I144" s="39">
        <f t="shared" si="65"/>
        <v>9.4</v>
      </c>
      <c r="J144" s="39">
        <f t="shared" si="66"/>
        <v>5.5</v>
      </c>
      <c r="K144" s="39">
        <f t="shared" si="67"/>
        <v>3.519142148174406</v>
      </c>
      <c r="L144" s="39">
        <f t="shared" si="68"/>
        <v>2.7177123951317497</v>
      </c>
      <c r="M144" s="39">
        <f t="shared" si="69"/>
        <v>9.4</v>
      </c>
      <c r="N144" s="39">
        <f t="shared" si="70"/>
        <v>5.5</v>
      </c>
      <c r="O144" s="39">
        <f t="shared" si="71"/>
        <v>3.519142148174406</v>
      </c>
      <c r="P144" s="39">
        <f t="shared" si="72"/>
        <v>2.7177123951317497</v>
      </c>
      <c r="Q144" s="39">
        <f t="shared" si="73"/>
        <v>9.4</v>
      </c>
      <c r="R144" s="39">
        <f t="shared" si="74"/>
        <v>5.5</v>
      </c>
      <c r="S144" s="39">
        <f t="shared" si="75"/>
        <v>3.519142148174406</v>
      </c>
      <c r="T144" s="39">
        <f t="shared" si="76"/>
        <v>2.7177123951317497</v>
      </c>
      <c r="U144" s="39">
        <f t="shared" si="77"/>
        <v>9.4</v>
      </c>
      <c r="V144" s="39">
        <f t="shared" si="78"/>
        <v>5.5</v>
      </c>
      <c r="W144" s="39">
        <f t="shared" si="79"/>
        <v>3.519142148174406</v>
      </c>
      <c r="X144" s="39">
        <f t="shared" si="80"/>
        <v>2.7177123951317497</v>
      </c>
      <c r="Y144" s="39">
        <f t="shared" si="81"/>
        <v>9.4</v>
      </c>
      <c r="Z144" s="39">
        <f t="shared" si="58"/>
        <v>5.5</v>
      </c>
      <c r="AA144" s="39">
        <f t="shared" si="59"/>
        <v>3.519142148174406</v>
      </c>
      <c r="AB144" s="39">
        <f t="shared" si="60"/>
        <v>2.7177123951317497</v>
      </c>
      <c r="AC144" s="39">
        <f t="shared" si="61"/>
        <v>9.4</v>
      </c>
      <c r="AD144" s="39">
        <f t="shared" si="82"/>
        <v>5.5</v>
      </c>
      <c r="AE144" s="39">
        <f t="shared" si="83"/>
        <v>3.519142148174406</v>
      </c>
      <c r="AF144" s="39">
        <f t="shared" si="84"/>
        <v>2.7177123951317497</v>
      </c>
      <c r="AG144" s="39">
        <f t="shared" si="85"/>
        <v>9.4</v>
      </c>
    </row>
    <row r="145" spans="1:33" ht="15">
      <c r="A145" t="str">
        <f>'Monthly Data'!D145</f>
        <v>West Sussex</v>
      </c>
      <c r="B145" s="38">
        <f>IF(VLOOKUP(A145,'Monthly Rates Actual'!$A$3:$U$155,18,FALSE)&lt;5.5,VLOOKUP('Monthly Rate Target'!A145,'Monthly Rates Actual'!$A$3:$U$155,18,FALSE),IF(VLOOKUP('Monthly Rate Target'!A145,'Monthly Rates Actual'!$A$3:$U$155,18,FALSE)&gt;11.2,VLOOKUP('Monthly Rate Target'!A145,'Monthly Rates Actual'!$A$3:$U$155,18,FALSE)/2,5.5))</f>
        <v>6.558248299319728</v>
      </c>
      <c r="C145" s="38">
        <f>IF(VLOOKUP(A145,'Monthly Rates Actual'!$A$3:$U$155,19,FALSE)&lt;2.6,VLOOKUP(A145,'Monthly Rates Actual'!$A$3:$U$155,19,FALSE),IF(VLOOKUP(A145,'Monthly Rates Actual'!$A$3:$U$155,19,FALSE)&gt;7.7,VLOOKUP(A145,'Monthly Rates Actual'!$A$3:$U$155,19,FALSE)*0.33,2.6))</f>
        <v>2.6</v>
      </c>
      <c r="D145" s="38">
        <f>VLOOKUP(A145,'Monthly Rates Actual'!$A$3:$U$155,20,FALSE)</f>
        <v>1.089498299319728</v>
      </c>
      <c r="E145" s="38">
        <f>IF(VLOOKUP(A145,'Monthly Rates Actual'!$A$3:$U$155,21,FALSE)&gt;9.4,9.4,VLOOKUP(A145,'Monthly Rates Actual'!$A$3:$U$155,21,FALSE))</f>
        <v>9.4</v>
      </c>
      <c r="F145" s="39">
        <f t="shared" si="62"/>
        <v>6.558248299319728</v>
      </c>
      <c r="G145" s="39">
        <f t="shared" si="63"/>
        <v>2.6</v>
      </c>
      <c r="H145" s="39">
        <f t="shared" si="64"/>
        <v>1.089498299319728</v>
      </c>
      <c r="I145" s="39">
        <f t="shared" si="65"/>
        <v>9.4</v>
      </c>
      <c r="J145" s="39">
        <f t="shared" si="66"/>
        <v>6.558248299319728</v>
      </c>
      <c r="K145" s="39">
        <f t="shared" si="67"/>
        <v>2.6</v>
      </c>
      <c r="L145" s="39">
        <f t="shared" si="68"/>
        <v>1.089498299319728</v>
      </c>
      <c r="M145" s="39">
        <f t="shared" si="69"/>
        <v>9.4</v>
      </c>
      <c r="N145" s="39">
        <f t="shared" si="70"/>
        <v>6.558248299319728</v>
      </c>
      <c r="O145" s="39">
        <f t="shared" si="71"/>
        <v>2.6</v>
      </c>
      <c r="P145" s="39">
        <f t="shared" si="72"/>
        <v>1.089498299319728</v>
      </c>
      <c r="Q145" s="39">
        <f t="shared" si="73"/>
        <v>9.4</v>
      </c>
      <c r="R145" s="39">
        <f t="shared" si="74"/>
        <v>6.558248299319728</v>
      </c>
      <c r="S145" s="39">
        <f t="shared" si="75"/>
        <v>2.6</v>
      </c>
      <c r="T145" s="39">
        <f t="shared" si="76"/>
        <v>1.089498299319728</v>
      </c>
      <c r="U145" s="39">
        <f t="shared" si="77"/>
        <v>9.4</v>
      </c>
      <c r="V145" s="39">
        <f t="shared" si="78"/>
        <v>6.558248299319728</v>
      </c>
      <c r="W145" s="39">
        <f t="shared" si="79"/>
        <v>2.6</v>
      </c>
      <c r="X145" s="39">
        <f t="shared" si="80"/>
        <v>1.089498299319728</v>
      </c>
      <c r="Y145" s="39">
        <f t="shared" si="81"/>
        <v>9.4</v>
      </c>
      <c r="Z145" s="39">
        <f t="shared" si="58"/>
        <v>6.558248299319728</v>
      </c>
      <c r="AA145" s="39">
        <f t="shared" si="59"/>
        <v>2.6</v>
      </c>
      <c r="AB145" s="39">
        <f t="shared" si="60"/>
        <v>1.089498299319728</v>
      </c>
      <c r="AC145" s="39">
        <f t="shared" si="61"/>
        <v>9.4</v>
      </c>
      <c r="AD145" s="39">
        <f t="shared" si="82"/>
        <v>6.558248299319728</v>
      </c>
      <c r="AE145" s="39">
        <f t="shared" si="83"/>
        <v>2.6</v>
      </c>
      <c r="AF145" s="39">
        <f t="shared" si="84"/>
        <v>1.089498299319728</v>
      </c>
      <c r="AG145" s="39">
        <f t="shared" si="85"/>
        <v>9.4</v>
      </c>
    </row>
    <row r="146" spans="1:33" ht="15">
      <c r="A146" t="str">
        <f>'Monthly Data'!D146</f>
        <v>Westminster</v>
      </c>
      <c r="B146" s="38">
        <f>IF(VLOOKUP(A146,'Monthly Rates Actual'!$A$3:$U$155,18,FALSE)&lt;5.5,VLOOKUP('Monthly Rate Target'!A146,'Monthly Rates Actual'!$A$3:$U$155,18,FALSE),IF(VLOOKUP('Monthly Rate Target'!A146,'Monthly Rates Actual'!$A$3:$U$155,18,FALSE)&gt;11.2,VLOOKUP('Monthly Rate Target'!A146,'Monthly Rates Actual'!$A$3:$U$155,18,FALSE)/2,5.5))</f>
        <v>4.775951678606546</v>
      </c>
      <c r="C146" s="38">
        <f>IF(VLOOKUP(A146,'Monthly Rates Actual'!$A$3:$U$155,19,FALSE)&lt;2.6,VLOOKUP(A146,'Monthly Rates Actual'!$A$3:$U$155,19,FALSE),IF(VLOOKUP(A146,'Monthly Rates Actual'!$A$3:$U$155,19,FALSE)&gt;7.7,VLOOKUP(A146,'Monthly Rates Actual'!$A$3:$U$155,19,FALSE)*0.33,2.6))</f>
        <v>1.1413119820199469</v>
      </c>
      <c r="D146" s="38">
        <f>VLOOKUP(A146,'Monthly Rates Actual'!$A$3:$U$155,20,FALSE)</f>
        <v>0</v>
      </c>
      <c r="E146" s="38">
        <f>IF(VLOOKUP(A146,'Monthly Rates Actual'!$A$3:$U$155,21,FALSE)&gt;9.4,9.4,VLOOKUP(A146,'Monthly Rates Actual'!$A$3:$U$155,21,FALSE))</f>
        <v>5.917263660626493</v>
      </c>
      <c r="F146" s="39">
        <f t="shared" si="62"/>
        <v>4.775951678606546</v>
      </c>
      <c r="G146" s="39">
        <f t="shared" si="63"/>
        <v>1.1413119820199469</v>
      </c>
      <c r="H146" s="39">
        <f t="shared" si="64"/>
        <v>0</v>
      </c>
      <c r="I146" s="39">
        <f t="shared" si="65"/>
        <v>5.917263660626493</v>
      </c>
      <c r="J146" s="39">
        <f t="shared" si="66"/>
        <v>4.775951678606546</v>
      </c>
      <c r="K146" s="39">
        <f t="shared" si="67"/>
        <v>1.1413119820199469</v>
      </c>
      <c r="L146" s="39">
        <f t="shared" si="68"/>
        <v>0</v>
      </c>
      <c r="M146" s="39">
        <f t="shared" si="69"/>
        <v>5.917263660626493</v>
      </c>
      <c r="N146" s="39">
        <f t="shared" si="70"/>
        <v>4.775951678606546</v>
      </c>
      <c r="O146" s="39">
        <f t="shared" si="71"/>
        <v>1.1413119820199469</v>
      </c>
      <c r="P146" s="39">
        <f t="shared" si="72"/>
        <v>0</v>
      </c>
      <c r="Q146" s="39">
        <f t="shared" si="73"/>
        <v>5.917263660626493</v>
      </c>
      <c r="R146" s="39">
        <f t="shared" si="74"/>
        <v>4.775951678606546</v>
      </c>
      <c r="S146" s="39">
        <f t="shared" si="75"/>
        <v>1.1413119820199469</v>
      </c>
      <c r="T146" s="39">
        <f t="shared" si="76"/>
        <v>0</v>
      </c>
      <c r="U146" s="39">
        <f t="shared" si="77"/>
        <v>5.917263660626493</v>
      </c>
      <c r="V146" s="39">
        <f t="shared" si="78"/>
        <v>4.775951678606546</v>
      </c>
      <c r="W146" s="39">
        <f t="shared" si="79"/>
        <v>1.1413119820199469</v>
      </c>
      <c r="X146" s="39">
        <f t="shared" si="80"/>
        <v>0</v>
      </c>
      <c r="Y146" s="39">
        <f t="shared" si="81"/>
        <v>5.917263660626493</v>
      </c>
      <c r="Z146" s="39">
        <f t="shared" si="58"/>
        <v>4.775951678606546</v>
      </c>
      <c r="AA146" s="39">
        <f t="shared" si="59"/>
        <v>1.1413119820199469</v>
      </c>
      <c r="AB146" s="39">
        <f t="shared" si="60"/>
        <v>0</v>
      </c>
      <c r="AC146" s="39">
        <f t="shared" si="61"/>
        <v>5.917263660626493</v>
      </c>
      <c r="AD146" s="39">
        <f t="shared" si="82"/>
        <v>4.775951678606546</v>
      </c>
      <c r="AE146" s="39">
        <f t="shared" si="83"/>
        <v>1.1413119820199469</v>
      </c>
      <c r="AF146" s="39">
        <f t="shared" si="84"/>
        <v>0</v>
      </c>
      <c r="AG146" s="39">
        <f t="shared" si="85"/>
        <v>5.917263660626493</v>
      </c>
    </row>
    <row r="147" spans="1:33" ht="15">
      <c r="A147" t="str">
        <f>'Monthly Data'!D147</f>
        <v>Wigan</v>
      </c>
      <c r="B147" s="38">
        <f>IF(VLOOKUP(A147,'Monthly Rates Actual'!$A$3:$U$155,18,FALSE)&lt;5.5,VLOOKUP('Monthly Rate Target'!A147,'Monthly Rates Actual'!$A$3:$U$155,18,FALSE),IF(VLOOKUP('Monthly Rate Target'!A147,'Monthly Rates Actual'!$A$3:$U$155,18,FALSE)&gt;11.2,VLOOKUP('Monthly Rate Target'!A147,'Monthly Rates Actual'!$A$3:$U$155,18,FALSE)/2,5.5))</f>
        <v>2.3790864308105686</v>
      </c>
      <c r="C147" s="38">
        <f>IF(VLOOKUP(A147,'Monthly Rates Actual'!$A$3:$U$155,19,FALSE)&lt;2.6,VLOOKUP(A147,'Monthly Rates Actual'!$A$3:$U$155,19,FALSE),IF(VLOOKUP(A147,'Monthly Rates Actual'!$A$3:$U$155,19,FALSE)&gt;7.7,VLOOKUP(A147,'Monthly Rates Actual'!$A$3:$U$155,19,FALSE)*0.33,2.6))</f>
        <v>2.6</v>
      </c>
      <c r="D147" s="38">
        <f>VLOOKUP(A147,'Monthly Rates Actual'!$A$3:$U$155,20,FALSE)</f>
        <v>0.5597850425436632</v>
      </c>
      <c r="E147" s="38">
        <f>IF(VLOOKUP(A147,'Monthly Rates Actual'!$A$3:$U$155,21,FALSE)&gt;9.4,9.4,VLOOKUP(A147,'Monthly Rates Actual'!$A$3:$U$155,21,FALSE))</f>
        <v>7.809001343484101</v>
      </c>
      <c r="F147" s="39">
        <f t="shared" si="62"/>
        <v>2.3790864308105686</v>
      </c>
      <c r="G147" s="39">
        <f t="shared" si="63"/>
        <v>2.6</v>
      </c>
      <c r="H147" s="39">
        <f t="shared" si="64"/>
        <v>0.5597850425436632</v>
      </c>
      <c r="I147" s="39">
        <f t="shared" si="65"/>
        <v>7.809001343484101</v>
      </c>
      <c r="J147" s="39">
        <f t="shared" si="66"/>
        <v>2.3790864308105686</v>
      </c>
      <c r="K147" s="39">
        <f t="shared" si="67"/>
        <v>2.6</v>
      </c>
      <c r="L147" s="39">
        <f t="shared" si="68"/>
        <v>0.5597850425436632</v>
      </c>
      <c r="M147" s="39">
        <f t="shared" si="69"/>
        <v>7.809001343484101</v>
      </c>
      <c r="N147" s="39">
        <f t="shared" si="70"/>
        <v>2.3790864308105686</v>
      </c>
      <c r="O147" s="39">
        <f t="shared" si="71"/>
        <v>2.6</v>
      </c>
      <c r="P147" s="39">
        <f t="shared" si="72"/>
        <v>0.5597850425436632</v>
      </c>
      <c r="Q147" s="39">
        <f t="shared" si="73"/>
        <v>7.809001343484101</v>
      </c>
      <c r="R147" s="39">
        <f t="shared" si="74"/>
        <v>2.3790864308105686</v>
      </c>
      <c r="S147" s="39">
        <f t="shared" si="75"/>
        <v>2.6</v>
      </c>
      <c r="T147" s="39">
        <f t="shared" si="76"/>
        <v>0.5597850425436632</v>
      </c>
      <c r="U147" s="39">
        <f t="shared" si="77"/>
        <v>7.809001343484101</v>
      </c>
      <c r="V147" s="39">
        <f t="shared" si="78"/>
        <v>2.3790864308105686</v>
      </c>
      <c r="W147" s="39">
        <f t="shared" si="79"/>
        <v>2.6</v>
      </c>
      <c r="X147" s="39">
        <f t="shared" si="80"/>
        <v>0.5597850425436632</v>
      </c>
      <c r="Y147" s="39">
        <f t="shared" si="81"/>
        <v>7.809001343484101</v>
      </c>
      <c r="Z147" s="39">
        <f t="shared" si="58"/>
        <v>2.3790864308105686</v>
      </c>
      <c r="AA147" s="39">
        <f t="shared" si="59"/>
        <v>2.6</v>
      </c>
      <c r="AB147" s="39">
        <f t="shared" si="60"/>
        <v>0.5597850425436632</v>
      </c>
      <c r="AC147" s="39">
        <f t="shared" si="61"/>
        <v>7.809001343484101</v>
      </c>
      <c r="AD147" s="39">
        <f t="shared" si="82"/>
        <v>2.3790864308105686</v>
      </c>
      <c r="AE147" s="39">
        <f t="shared" si="83"/>
        <v>2.6</v>
      </c>
      <c r="AF147" s="39">
        <f t="shared" si="84"/>
        <v>0.5597850425436632</v>
      </c>
      <c r="AG147" s="39">
        <f t="shared" si="85"/>
        <v>7.809001343484101</v>
      </c>
    </row>
    <row r="148" spans="1:33" ht="15">
      <c r="A148" t="str">
        <f>'Monthly Data'!D148</f>
        <v>Wiltshire</v>
      </c>
      <c r="B148" s="38">
        <f>IF(VLOOKUP(A148,'Monthly Rates Actual'!$A$3:$U$155,18,FALSE)&lt;5.5,VLOOKUP('Monthly Rate Target'!A148,'Monthly Rates Actual'!$A$3:$U$155,18,FALSE),IF(VLOOKUP('Monthly Rate Target'!A148,'Monthly Rates Actual'!$A$3:$U$155,18,FALSE)&gt;11.2,VLOOKUP('Monthly Rate Target'!A148,'Monthly Rates Actual'!$A$3:$U$155,18,FALSE)/2,5.5))</f>
        <v>7.398158846110841</v>
      </c>
      <c r="C148" s="38">
        <f>IF(VLOOKUP(A148,'Monthly Rates Actual'!$A$3:$U$155,19,FALSE)&lt;2.6,VLOOKUP(A148,'Monthly Rates Actual'!$A$3:$U$155,19,FALSE),IF(VLOOKUP(A148,'Monthly Rates Actual'!$A$3:$U$155,19,FALSE)&gt;7.7,VLOOKUP(A148,'Monthly Rates Actual'!$A$3:$U$155,19,FALSE)*0.33,2.6))</f>
        <v>2.6</v>
      </c>
      <c r="D148" s="38">
        <f>VLOOKUP(A148,'Monthly Rates Actual'!$A$3:$U$155,20,FALSE)</f>
        <v>1.2578733554470574</v>
      </c>
      <c r="E148" s="38">
        <f>IF(VLOOKUP(A148,'Monthly Rates Actual'!$A$3:$U$155,21,FALSE)&gt;9.4,9.4,VLOOKUP(A148,'Monthly Rates Actual'!$A$3:$U$155,21,FALSE))</f>
        <v>9.4</v>
      </c>
      <c r="F148" s="39">
        <f t="shared" si="62"/>
        <v>7.398158846110841</v>
      </c>
      <c r="G148" s="39">
        <f t="shared" si="63"/>
        <v>2.6</v>
      </c>
      <c r="H148" s="39">
        <f t="shared" si="64"/>
        <v>1.2578733554470574</v>
      </c>
      <c r="I148" s="39">
        <f t="shared" si="65"/>
        <v>9.4</v>
      </c>
      <c r="J148" s="39">
        <f t="shared" si="66"/>
        <v>7.398158846110841</v>
      </c>
      <c r="K148" s="39">
        <f t="shared" si="67"/>
        <v>2.6</v>
      </c>
      <c r="L148" s="39">
        <f t="shared" si="68"/>
        <v>1.2578733554470574</v>
      </c>
      <c r="M148" s="39">
        <f t="shared" si="69"/>
        <v>9.4</v>
      </c>
      <c r="N148" s="39">
        <f t="shared" si="70"/>
        <v>7.398158846110841</v>
      </c>
      <c r="O148" s="39">
        <f t="shared" si="71"/>
        <v>2.6</v>
      </c>
      <c r="P148" s="39">
        <f t="shared" si="72"/>
        <v>1.2578733554470574</v>
      </c>
      <c r="Q148" s="39">
        <f t="shared" si="73"/>
        <v>9.4</v>
      </c>
      <c r="R148" s="39">
        <f t="shared" si="74"/>
        <v>7.398158846110841</v>
      </c>
      <c r="S148" s="39">
        <f t="shared" si="75"/>
        <v>2.6</v>
      </c>
      <c r="T148" s="39">
        <f t="shared" si="76"/>
        <v>1.2578733554470574</v>
      </c>
      <c r="U148" s="39">
        <f t="shared" si="77"/>
        <v>9.4</v>
      </c>
      <c r="V148" s="39">
        <f t="shared" si="78"/>
        <v>7.398158846110841</v>
      </c>
      <c r="W148" s="39">
        <f t="shared" si="79"/>
        <v>2.6</v>
      </c>
      <c r="X148" s="39">
        <f t="shared" si="80"/>
        <v>1.2578733554470574</v>
      </c>
      <c r="Y148" s="39">
        <f t="shared" si="81"/>
        <v>9.4</v>
      </c>
      <c r="Z148" s="39">
        <f aca="true" t="shared" si="86" ref="Z148:Z154">V148</f>
        <v>7.398158846110841</v>
      </c>
      <c r="AA148" s="39">
        <f aca="true" t="shared" si="87" ref="AA148:AA154">W148</f>
        <v>2.6</v>
      </c>
      <c r="AB148" s="39">
        <f aca="true" t="shared" si="88" ref="AB148:AB154">X148</f>
        <v>1.2578733554470574</v>
      </c>
      <c r="AC148" s="39">
        <f aca="true" t="shared" si="89" ref="AC148:AC154">Y148</f>
        <v>9.4</v>
      </c>
      <c r="AD148" s="39">
        <f t="shared" si="82"/>
        <v>7.398158846110841</v>
      </c>
      <c r="AE148" s="39">
        <f t="shared" si="83"/>
        <v>2.6</v>
      </c>
      <c r="AF148" s="39">
        <f t="shared" si="84"/>
        <v>1.2578733554470574</v>
      </c>
      <c r="AG148" s="39">
        <f t="shared" si="85"/>
        <v>9.4</v>
      </c>
    </row>
    <row r="149" spans="1:33" ht="15">
      <c r="A149" t="str">
        <f>'Monthly Data'!D149</f>
        <v>Windsor &amp; Maidenhead UA</v>
      </c>
      <c r="B149" s="38">
        <f>IF(VLOOKUP(A149,'Monthly Rates Actual'!$A$3:$U$155,18,FALSE)&lt;5.5,VLOOKUP('Monthly Rate Target'!A149,'Monthly Rates Actual'!$A$3:$U$155,18,FALSE),IF(VLOOKUP('Monthly Rate Target'!A149,'Monthly Rates Actual'!$A$3:$U$155,18,FALSE)&gt;11.2,VLOOKUP('Monthly Rate Target'!A149,'Monthly Rates Actual'!$A$3:$U$155,18,FALSE)/2,5.5))</f>
        <v>6.295188232361008</v>
      </c>
      <c r="C149" s="38">
        <f>IF(VLOOKUP(A149,'Monthly Rates Actual'!$A$3:$U$155,19,FALSE)&lt;2.6,VLOOKUP(A149,'Monthly Rates Actual'!$A$3:$U$155,19,FALSE),IF(VLOOKUP(A149,'Monthly Rates Actual'!$A$3:$U$155,19,FALSE)&gt;7.7,VLOOKUP(A149,'Monthly Rates Actual'!$A$3:$U$155,19,FALSE)*0.33,2.6))</f>
        <v>2.6</v>
      </c>
      <c r="D149" s="38">
        <f>VLOOKUP(A149,'Monthly Rates Actual'!$A$3:$U$155,20,FALSE)</f>
        <v>0.6856145599601098</v>
      </c>
      <c r="E149" s="38">
        <f>IF(VLOOKUP(A149,'Monthly Rates Actual'!$A$3:$U$155,21,FALSE)&gt;9.4,9.4,VLOOKUP(A149,'Monthly Rates Actual'!$A$3:$U$155,21,FALSE))</f>
        <v>9.4</v>
      </c>
      <c r="F149" s="39">
        <f t="shared" si="62"/>
        <v>6.295188232361008</v>
      </c>
      <c r="G149" s="39">
        <f t="shared" si="63"/>
        <v>2.6</v>
      </c>
      <c r="H149" s="39">
        <f t="shared" si="64"/>
        <v>0.6856145599601098</v>
      </c>
      <c r="I149" s="39">
        <f t="shared" si="65"/>
        <v>9.4</v>
      </c>
      <c r="J149" s="39">
        <f t="shared" si="66"/>
        <v>6.295188232361008</v>
      </c>
      <c r="K149" s="39">
        <f t="shared" si="67"/>
        <v>2.6</v>
      </c>
      <c r="L149" s="39">
        <f t="shared" si="68"/>
        <v>0.6856145599601098</v>
      </c>
      <c r="M149" s="39">
        <f t="shared" si="69"/>
        <v>9.4</v>
      </c>
      <c r="N149" s="39">
        <f t="shared" si="70"/>
        <v>6.295188232361008</v>
      </c>
      <c r="O149" s="39">
        <f t="shared" si="71"/>
        <v>2.6</v>
      </c>
      <c r="P149" s="39">
        <f t="shared" si="72"/>
        <v>0.6856145599601098</v>
      </c>
      <c r="Q149" s="39">
        <f t="shared" si="73"/>
        <v>9.4</v>
      </c>
      <c r="R149" s="39">
        <f t="shared" si="74"/>
        <v>6.295188232361008</v>
      </c>
      <c r="S149" s="39">
        <f t="shared" si="75"/>
        <v>2.6</v>
      </c>
      <c r="T149" s="39">
        <f t="shared" si="76"/>
        <v>0.6856145599601098</v>
      </c>
      <c r="U149" s="39">
        <f t="shared" si="77"/>
        <v>9.4</v>
      </c>
      <c r="V149" s="39">
        <f t="shared" si="78"/>
        <v>6.295188232361008</v>
      </c>
      <c r="W149" s="39">
        <f t="shared" si="79"/>
        <v>2.6</v>
      </c>
      <c r="X149" s="39">
        <f t="shared" si="80"/>
        <v>0.6856145599601098</v>
      </c>
      <c r="Y149" s="39">
        <f t="shared" si="81"/>
        <v>9.4</v>
      </c>
      <c r="Z149" s="39">
        <f t="shared" si="86"/>
        <v>6.295188232361008</v>
      </c>
      <c r="AA149" s="39">
        <f t="shared" si="87"/>
        <v>2.6</v>
      </c>
      <c r="AB149" s="39">
        <f t="shared" si="88"/>
        <v>0.6856145599601098</v>
      </c>
      <c r="AC149" s="39">
        <f t="shared" si="89"/>
        <v>9.4</v>
      </c>
      <c r="AD149" s="39">
        <f t="shared" si="82"/>
        <v>6.295188232361008</v>
      </c>
      <c r="AE149" s="39">
        <f t="shared" si="83"/>
        <v>2.6</v>
      </c>
      <c r="AF149" s="39">
        <f t="shared" si="84"/>
        <v>0.6856145599601098</v>
      </c>
      <c r="AG149" s="39">
        <f t="shared" si="85"/>
        <v>9.4</v>
      </c>
    </row>
    <row r="150" spans="1:33" ht="15">
      <c r="A150" t="str">
        <f>'Monthly Data'!D150</f>
        <v>Wirral</v>
      </c>
      <c r="B150" s="38">
        <f>IF(VLOOKUP(A150,'Monthly Rates Actual'!$A$3:$U$155,18,FALSE)&lt;5.5,VLOOKUP('Monthly Rate Target'!A150,'Monthly Rates Actual'!$A$3:$U$155,18,FALSE),IF(VLOOKUP('Monthly Rate Target'!A150,'Monthly Rates Actual'!$A$3:$U$155,18,FALSE)&gt;11.2,VLOOKUP('Monthly Rate Target'!A150,'Monthly Rates Actual'!$A$3:$U$155,18,FALSE)/2,5.5))</f>
        <v>4.267124831004957</v>
      </c>
      <c r="C150" s="38">
        <f>IF(VLOOKUP(A150,'Monthly Rates Actual'!$A$3:$U$155,19,FALSE)&lt;2.6,VLOOKUP(A150,'Monthly Rates Actual'!$A$3:$U$155,19,FALSE),IF(VLOOKUP(A150,'Monthly Rates Actual'!$A$3:$U$155,19,FALSE)&gt;7.7,VLOOKUP(A150,'Monthly Rates Actual'!$A$3:$U$155,19,FALSE)*0.33,2.6))</f>
        <v>0.4224876070301938</v>
      </c>
      <c r="D150" s="38">
        <f>VLOOKUP(A150,'Monthly Rates Actual'!$A$3:$U$155,20,FALSE)</f>
        <v>5.914826498422713</v>
      </c>
      <c r="E150" s="38">
        <f>IF(VLOOKUP(A150,'Monthly Rates Actual'!$A$3:$U$155,21,FALSE)&gt;9.4,9.4,VLOOKUP(A150,'Monthly Rates Actual'!$A$3:$U$155,21,FALSE))</f>
        <v>9.4</v>
      </c>
      <c r="F150" s="39">
        <f t="shared" si="62"/>
        <v>4.267124831004957</v>
      </c>
      <c r="G150" s="39">
        <f t="shared" si="63"/>
        <v>0.4224876070301938</v>
      </c>
      <c r="H150" s="39">
        <f t="shared" si="64"/>
        <v>5.914826498422713</v>
      </c>
      <c r="I150" s="39">
        <f t="shared" si="65"/>
        <v>9.4</v>
      </c>
      <c r="J150" s="39">
        <f t="shared" si="66"/>
        <v>4.267124831004957</v>
      </c>
      <c r="K150" s="39">
        <f t="shared" si="67"/>
        <v>0.4224876070301938</v>
      </c>
      <c r="L150" s="39">
        <f t="shared" si="68"/>
        <v>5.914826498422713</v>
      </c>
      <c r="M150" s="39">
        <f t="shared" si="69"/>
        <v>9.4</v>
      </c>
      <c r="N150" s="39">
        <f t="shared" si="70"/>
        <v>4.267124831004957</v>
      </c>
      <c r="O150" s="39">
        <f t="shared" si="71"/>
        <v>0.4224876070301938</v>
      </c>
      <c r="P150" s="39">
        <f t="shared" si="72"/>
        <v>5.914826498422713</v>
      </c>
      <c r="Q150" s="39">
        <f t="shared" si="73"/>
        <v>9.4</v>
      </c>
      <c r="R150" s="39">
        <f t="shared" si="74"/>
        <v>4.267124831004957</v>
      </c>
      <c r="S150" s="39">
        <f t="shared" si="75"/>
        <v>0.4224876070301938</v>
      </c>
      <c r="T150" s="39">
        <f t="shared" si="76"/>
        <v>5.914826498422713</v>
      </c>
      <c r="U150" s="39">
        <f t="shared" si="77"/>
        <v>9.4</v>
      </c>
      <c r="V150" s="39">
        <f t="shared" si="78"/>
        <v>4.267124831004957</v>
      </c>
      <c r="W150" s="39">
        <f t="shared" si="79"/>
        <v>0.4224876070301938</v>
      </c>
      <c r="X150" s="39">
        <f t="shared" si="80"/>
        <v>5.914826498422713</v>
      </c>
      <c r="Y150" s="39">
        <f t="shared" si="81"/>
        <v>9.4</v>
      </c>
      <c r="Z150" s="39">
        <f t="shared" si="86"/>
        <v>4.267124831004957</v>
      </c>
      <c r="AA150" s="39">
        <f t="shared" si="87"/>
        <v>0.4224876070301938</v>
      </c>
      <c r="AB150" s="39">
        <f t="shared" si="88"/>
        <v>5.914826498422713</v>
      </c>
      <c r="AC150" s="39">
        <f t="shared" si="89"/>
        <v>9.4</v>
      </c>
      <c r="AD150" s="39">
        <f t="shared" si="82"/>
        <v>4.267124831004957</v>
      </c>
      <c r="AE150" s="39">
        <f t="shared" si="83"/>
        <v>0.4224876070301938</v>
      </c>
      <c r="AF150" s="39">
        <f t="shared" si="84"/>
        <v>5.914826498422713</v>
      </c>
      <c r="AG150" s="39">
        <f t="shared" si="85"/>
        <v>9.4</v>
      </c>
    </row>
    <row r="151" spans="1:33" ht="15">
      <c r="A151" t="str">
        <f>'Monthly Data'!D151</f>
        <v>Wokingham UA</v>
      </c>
      <c r="B151" s="38">
        <f>IF(VLOOKUP(A151,'Monthly Rates Actual'!$A$3:$U$155,18,FALSE)&lt;5.5,VLOOKUP('Monthly Rate Target'!A151,'Monthly Rates Actual'!$A$3:$U$155,18,FALSE),IF(VLOOKUP('Monthly Rate Target'!A151,'Monthly Rates Actual'!$A$3:$U$155,18,FALSE)&gt;11.2,VLOOKUP('Monthly Rate Target'!A151,'Monthly Rates Actual'!$A$3:$U$155,18,FALSE)/2,5.5))</f>
        <v>5.5</v>
      </c>
      <c r="C151" s="38">
        <f>IF(VLOOKUP(A151,'Monthly Rates Actual'!$A$3:$U$155,19,FALSE)&lt;2.6,VLOOKUP(A151,'Monthly Rates Actual'!$A$3:$U$155,19,FALSE),IF(VLOOKUP(A151,'Monthly Rates Actual'!$A$3:$U$155,19,FALSE)&gt;7.7,VLOOKUP(A151,'Monthly Rates Actual'!$A$3:$U$155,19,FALSE)*0.33,2.6))</f>
        <v>2.6</v>
      </c>
      <c r="D151" s="38">
        <f>VLOOKUP(A151,'Monthly Rates Actual'!$A$3:$U$155,20,FALSE)</f>
        <v>0.23060071486221603</v>
      </c>
      <c r="E151" s="38">
        <f>IF(VLOOKUP(A151,'Monthly Rates Actual'!$A$3:$U$155,21,FALSE)&gt;9.4,9.4,VLOOKUP(A151,'Monthly Rates Actual'!$A$3:$U$155,21,FALSE))</f>
        <v>9.4</v>
      </c>
      <c r="F151" s="39">
        <f t="shared" si="62"/>
        <v>5.5</v>
      </c>
      <c r="G151" s="39">
        <f t="shared" si="63"/>
        <v>2.6</v>
      </c>
      <c r="H151" s="39">
        <f t="shared" si="64"/>
        <v>0.23060071486221603</v>
      </c>
      <c r="I151" s="39">
        <f t="shared" si="65"/>
        <v>9.4</v>
      </c>
      <c r="J151" s="39">
        <f t="shared" si="66"/>
        <v>5.5</v>
      </c>
      <c r="K151" s="39">
        <f t="shared" si="67"/>
        <v>2.6</v>
      </c>
      <c r="L151" s="39">
        <f t="shared" si="68"/>
        <v>0.23060071486221603</v>
      </c>
      <c r="M151" s="39">
        <f t="shared" si="69"/>
        <v>9.4</v>
      </c>
      <c r="N151" s="39">
        <f t="shared" si="70"/>
        <v>5.5</v>
      </c>
      <c r="O151" s="39">
        <f t="shared" si="71"/>
        <v>2.6</v>
      </c>
      <c r="P151" s="39">
        <f t="shared" si="72"/>
        <v>0.23060071486221603</v>
      </c>
      <c r="Q151" s="39">
        <f t="shared" si="73"/>
        <v>9.4</v>
      </c>
      <c r="R151" s="39">
        <f t="shared" si="74"/>
        <v>5.5</v>
      </c>
      <c r="S151" s="39">
        <f t="shared" si="75"/>
        <v>2.6</v>
      </c>
      <c r="T151" s="39">
        <f t="shared" si="76"/>
        <v>0.23060071486221603</v>
      </c>
      <c r="U151" s="39">
        <f t="shared" si="77"/>
        <v>9.4</v>
      </c>
      <c r="V151" s="39">
        <f t="shared" si="78"/>
        <v>5.5</v>
      </c>
      <c r="W151" s="39">
        <f t="shared" si="79"/>
        <v>2.6</v>
      </c>
      <c r="X151" s="39">
        <f t="shared" si="80"/>
        <v>0.23060071486221603</v>
      </c>
      <c r="Y151" s="39">
        <f t="shared" si="81"/>
        <v>9.4</v>
      </c>
      <c r="Z151" s="39">
        <f t="shared" si="86"/>
        <v>5.5</v>
      </c>
      <c r="AA151" s="39">
        <f t="shared" si="87"/>
        <v>2.6</v>
      </c>
      <c r="AB151" s="39">
        <f t="shared" si="88"/>
        <v>0.23060071486221603</v>
      </c>
      <c r="AC151" s="39">
        <f t="shared" si="89"/>
        <v>9.4</v>
      </c>
      <c r="AD151" s="39">
        <f t="shared" si="82"/>
        <v>5.5</v>
      </c>
      <c r="AE151" s="39">
        <f t="shared" si="83"/>
        <v>2.6</v>
      </c>
      <c r="AF151" s="39">
        <f t="shared" si="84"/>
        <v>0.23060071486221603</v>
      </c>
      <c r="AG151" s="39">
        <f t="shared" si="85"/>
        <v>9.4</v>
      </c>
    </row>
    <row r="152" spans="1:33" ht="15">
      <c r="A152" t="str">
        <f>'Monthly Data'!D152</f>
        <v>Wolverhampton</v>
      </c>
      <c r="B152" s="38">
        <f>IF(VLOOKUP(A152,'Monthly Rates Actual'!$A$3:$U$155,18,FALSE)&lt;5.5,VLOOKUP('Monthly Rate Target'!A152,'Monthly Rates Actual'!$A$3:$U$155,18,FALSE),IF(VLOOKUP('Monthly Rate Target'!A152,'Monthly Rates Actual'!$A$3:$U$155,18,FALSE)&gt;11.2,VLOOKUP('Monthly Rate Target'!A152,'Monthly Rates Actual'!$A$3:$U$155,18,FALSE)/2,5.5))</f>
        <v>5.133024869866975</v>
      </c>
      <c r="C152" s="38">
        <f>IF(VLOOKUP(A152,'Monthly Rates Actual'!$A$3:$U$155,19,FALSE)&lt;2.6,VLOOKUP(A152,'Monthly Rates Actual'!$A$3:$U$155,19,FALSE),IF(VLOOKUP(A152,'Monthly Rates Actual'!$A$3:$U$155,19,FALSE)&gt;7.7,VLOOKUP(A152,'Monthly Rates Actual'!$A$3:$U$155,19,FALSE)*0.33,2.6))</f>
        <v>2.6720647773279356</v>
      </c>
      <c r="D152" s="38">
        <f>VLOOKUP(A152,'Monthly Rates Actual'!$A$3:$U$155,20,FALSE)</f>
        <v>1.1386639676113361</v>
      </c>
      <c r="E152" s="38">
        <f>IF(VLOOKUP(A152,'Monthly Rates Actual'!$A$3:$U$155,21,FALSE)&gt;9.4,9.4,VLOOKUP(A152,'Monthly Rates Actual'!$A$3:$U$155,21,FALSE))</f>
        <v>9.4</v>
      </c>
      <c r="F152" s="39">
        <f t="shared" si="62"/>
        <v>5.133024869866975</v>
      </c>
      <c r="G152" s="39">
        <f t="shared" si="63"/>
        <v>2.6720647773279356</v>
      </c>
      <c r="H152" s="39">
        <f t="shared" si="64"/>
        <v>1.1386639676113361</v>
      </c>
      <c r="I152" s="39">
        <f t="shared" si="65"/>
        <v>9.4</v>
      </c>
      <c r="J152" s="39">
        <f t="shared" si="66"/>
        <v>5.133024869866975</v>
      </c>
      <c r="K152" s="39">
        <f t="shared" si="67"/>
        <v>2.6720647773279356</v>
      </c>
      <c r="L152" s="39">
        <f t="shared" si="68"/>
        <v>1.1386639676113361</v>
      </c>
      <c r="M152" s="39">
        <f t="shared" si="69"/>
        <v>9.4</v>
      </c>
      <c r="N152" s="39">
        <f t="shared" si="70"/>
        <v>5.133024869866975</v>
      </c>
      <c r="O152" s="39">
        <f t="shared" si="71"/>
        <v>2.6720647773279356</v>
      </c>
      <c r="P152" s="39">
        <f t="shared" si="72"/>
        <v>1.1386639676113361</v>
      </c>
      <c r="Q152" s="39">
        <f t="shared" si="73"/>
        <v>9.4</v>
      </c>
      <c r="R152" s="39">
        <f t="shared" si="74"/>
        <v>5.133024869866975</v>
      </c>
      <c r="S152" s="39">
        <f t="shared" si="75"/>
        <v>2.6720647773279356</v>
      </c>
      <c r="T152" s="39">
        <f t="shared" si="76"/>
        <v>1.1386639676113361</v>
      </c>
      <c r="U152" s="39">
        <f t="shared" si="77"/>
        <v>9.4</v>
      </c>
      <c r="V152" s="39">
        <f t="shared" si="78"/>
        <v>5.133024869866975</v>
      </c>
      <c r="W152" s="39">
        <f t="shared" si="79"/>
        <v>2.6720647773279356</v>
      </c>
      <c r="X152" s="39">
        <f t="shared" si="80"/>
        <v>1.1386639676113361</v>
      </c>
      <c r="Y152" s="39">
        <f t="shared" si="81"/>
        <v>9.4</v>
      </c>
      <c r="Z152" s="39">
        <f t="shared" si="86"/>
        <v>5.133024869866975</v>
      </c>
      <c r="AA152" s="39">
        <f t="shared" si="87"/>
        <v>2.6720647773279356</v>
      </c>
      <c r="AB152" s="39">
        <f t="shared" si="88"/>
        <v>1.1386639676113361</v>
      </c>
      <c r="AC152" s="39">
        <f t="shared" si="89"/>
        <v>9.4</v>
      </c>
      <c r="AD152" s="39">
        <f t="shared" si="82"/>
        <v>5.133024869866975</v>
      </c>
      <c r="AE152" s="39">
        <f t="shared" si="83"/>
        <v>2.6720647773279356</v>
      </c>
      <c r="AF152" s="39">
        <f t="shared" si="84"/>
        <v>1.1386639676113361</v>
      </c>
      <c r="AG152" s="39">
        <f t="shared" si="85"/>
        <v>9.4</v>
      </c>
    </row>
    <row r="153" spans="1:33" ht="15">
      <c r="A153" t="str">
        <f>'Monthly Data'!D153</f>
        <v>Worcestershire</v>
      </c>
      <c r="B153" s="38">
        <f>IF(VLOOKUP(A153,'Monthly Rates Actual'!$A$3:$U$155,18,FALSE)&lt;5.5,VLOOKUP('Monthly Rate Target'!A153,'Monthly Rates Actual'!$A$3:$U$155,18,FALSE),IF(VLOOKUP('Monthly Rate Target'!A153,'Monthly Rates Actual'!$A$3:$U$155,18,FALSE)&gt;11.2,VLOOKUP('Monthly Rate Target'!A153,'Monthly Rates Actual'!$A$3:$U$155,18,FALSE)/2,5.5))</f>
        <v>5.5</v>
      </c>
      <c r="C153" s="38">
        <f>IF(VLOOKUP(A153,'Monthly Rates Actual'!$A$3:$U$155,19,FALSE)&lt;2.6,VLOOKUP(A153,'Monthly Rates Actual'!$A$3:$U$155,19,FALSE),IF(VLOOKUP(A153,'Monthly Rates Actual'!$A$3:$U$155,19,FALSE)&gt;7.7,VLOOKUP(A153,'Monthly Rates Actual'!$A$3:$U$155,19,FALSE)*0.33,2.6))</f>
        <v>2.6</v>
      </c>
      <c r="D153" s="38">
        <f>VLOOKUP(A153,'Monthly Rates Actual'!$A$3:$U$155,20,FALSE)</f>
        <v>4.64209238299174</v>
      </c>
      <c r="E153" s="38">
        <f>IF(VLOOKUP(A153,'Monthly Rates Actual'!$A$3:$U$155,21,FALSE)&gt;9.4,9.4,VLOOKUP(A153,'Monthly Rates Actual'!$A$3:$U$155,21,FALSE))</f>
        <v>9.4</v>
      </c>
      <c r="F153" s="39">
        <f t="shared" si="62"/>
        <v>5.5</v>
      </c>
      <c r="G153" s="39">
        <f t="shared" si="63"/>
        <v>2.6</v>
      </c>
      <c r="H153" s="39">
        <f t="shared" si="64"/>
        <v>4.64209238299174</v>
      </c>
      <c r="I153" s="39">
        <f t="shared" si="65"/>
        <v>9.4</v>
      </c>
      <c r="J153" s="39">
        <f t="shared" si="66"/>
        <v>5.5</v>
      </c>
      <c r="K153" s="39">
        <f t="shared" si="67"/>
        <v>2.6</v>
      </c>
      <c r="L153" s="39">
        <f t="shared" si="68"/>
        <v>4.64209238299174</v>
      </c>
      <c r="M153" s="39">
        <f t="shared" si="69"/>
        <v>9.4</v>
      </c>
      <c r="N153" s="39">
        <f t="shared" si="70"/>
        <v>5.5</v>
      </c>
      <c r="O153" s="39">
        <f t="shared" si="71"/>
        <v>2.6</v>
      </c>
      <c r="P153" s="39">
        <f t="shared" si="72"/>
        <v>4.64209238299174</v>
      </c>
      <c r="Q153" s="39">
        <f t="shared" si="73"/>
        <v>9.4</v>
      </c>
      <c r="R153" s="39">
        <f t="shared" si="74"/>
        <v>5.5</v>
      </c>
      <c r="S153" s="39">
        <f t="shared" si="75"/>
        <v>2.6</v>
      </c>
      <c r="T153" s="39">
        <f t="shared" si="76"/>
        <v>4.64209238299174</v>
      </c>
      <c r="U153" s="39">
        <f t="shared" si="77"/>
        <v>9.4</v>
      </c>
      <c r="V153" s="39">
        <f t="shared" si="78"/>
        <v>5.5</v>
      </c>
      <c r="W153" s="39">
        <f t="shared" si="79"/>
        <v>2.6</v>
      </c>
      <c r="X153" s="39">
        <f t="shared" si="80"/>
        <v>4.64209238299174</v>
      </c>
      <c r="Y153" s="39">
        <f t="shared" si="81"/>
        <v>9.4</v>
      </c>
      <c r="Z153" s="39">
        <f t="shared" si="86"/>
        <v>5.5</v>
      </c>
      <c r="AA153" s="39">
        <f t="shared" si="87"/>
        <v>2.6</v>
      </c>
      <c r="AB153" s="39">
        <f t="shared" si="88"/>
        <v>4.64209238299174</v>
      </c>
      <c r="AC153" s="39">
        <f t="shared" si="89"/>
        <v>9.4</v>
      </c>
      <c r="AD153" s="39">
        <f t="shared" si="82"/>
        <v>5.5</v>
      </c>
      <c r="AE153" s="39">
        <f t="shared" si="83"/>
        <v>2.6</v>
      </c>
      <c r="AF153" s="39">
        <f t="shared" si="84"/>
        <v>4.64209238299174</v>
      </c>
      <c r="AG153" s="39">
        <f t="shared" si="85"/>
        <v>9.4</v>
      </c>
    </row>
    <row r="154" spans="1:33" ht="15">
      <c r="A154" t="str">
        <f>'Monthly Data'!D154</f>
        <v>York UA</v>
      </c>
      <c r="B154" s="38">
        <f>IF(VLOOKUP(A154,'Monthly Rates Actual'!$A$3:$U$155,18,FALSE)&lt;5.5,VLOOKUP('Monthly Rate Target'!A154,'Monthly Rates Actual'!$A$3:$U$155,18,FALSE),IF(VLOOKUP('Monthly Rate Target'!A154,'Monthly Rates Actual'!$A$3:$U$155,18,FALSE)&gt;11.2,VLOOKUP('Monthly Rate Target'!A154,'Monthly Rates Actual'!$A$3:$U$155,18,FALSE)/2,5.5))</f>
        <v>5.5</v>
      </c>
      <c r="C154" s="38">
        <f>IF(VLOOKUP(A154,'Monthly Rates Actual'!$A$3:$U$155,19,FALSE)&lt;2.6,VLOOKUP(A154,'Monthly Rates Actual'!$A$3:$U$155,19,FALSE),IF(VLOOKUP(A154,'Monthly Rates Actual'!$A$3:$U$155,19,FALSE)&gt;7.7,VLOOKUP(A154,'Monthly Rates Actual'!$A$3:$U$155,19,FALSE)*0.33,2.6))</f>
        <v>2.6</v>
      </c>
      <c r="D154" s="38">
        <f>VLOOKUP(A154,'Monthly Rates Actual'!$A$3:$U$155,20,FALSE)</f>
        <v>1.310425160163075</v>
      </c>
      <c r="E154" s="38">
        <f>IF(VLOOKUP(A154,'Monthly Rates Actual'!$A$3:$U$155,21,FALSE)&gt;9.4,9.4,VLOOKUP(A154,'Monthly Rates Actual'!$A$3:$U$155,21,FALSE))</f>
        <v>9.4</v>
      </c>
      <c r="F154" s="39">
        <f t="shared" si="62"/>
        <v>5.5</v>
      </c>
      <c r="G154" s="39">
        <f t="shared" si="63"/>
        <v>2.6</v>
      </c>
      <c r="H154" s="39">
        <f t="shared" si="64"/>
        <v>1.310425160163075</v>
      </c>
      <c r="I154" s="39">
        <f t="shared" si="65"/>
        <v>9.4</v>
      </c>
      <c r="J154" s="39">
        <f t="shared" si="66"/>
        <v>5.5</v>
      </c>
      <c r="K154" s="39">
        <f t="shared" si="67"/>
        <v>2.6</v>
      </c>
      <c r="L154" s="39">
        <f t="shared" si="68"/>
        <v>1.310425160163075</v>
      </c>
      <c r="M154" s="39">
        <f t="shared" si="69"/>
        <v>9.4</v>
      </c>
      <c r="N154" s="39">
        <f t="shared" si="70"/>
        <v>5.5</v>
      </c>
      <c r="O154" s="39">
        <f t="shared" si="71"/>
        <v>2.6</v>
      </c>
      <c r="P154" s="39">
        <f t="shared" si="72"/>
        <v>1.310425160163075</v>
      </c>
      <c r="Q154" s="39">
        <f t="shared" si="73"/>
        <v>9.4</v>
      </c>
      <c r="R154" s="39">
        <f t="shared" si="74"/>
        <v>5.5</v>
      </c>
      <c r="S154" s="39">
        <f t="shared" si="75"/>
        <v>2.6</v>
      </c>
      <c r="T154" s="39">
        <f t="shared" si="76"/>
        <v>1.310425160163075</v>
      </c>
      <c r="U154" s="39">
        <f t="shared" si="77"/>
        <v>9.4</v>
      </c>
      <c r="V154" s="39">
        <f t="shared" si="78"/>
        <v>5.5</v>
      </c>
      <c r="W154" s="39">
        <f t="shared" si="79"/>
        <v>2.6</v>
      </c>
      <c r="X154" s="39">
        <f t="shared" si="80"/>
        <v>1.310425160163075</v>
      </c>
      <c r="Y154" s="39">
        <f t="shared" si="81"/>
        <v>9.4</v>
      </c>
      <c r="Z154" s="39">
        <f t="shared" si="86"/>
        <v>5.5</v>
      </c>
      <c r="AA154" s="39">
        <f t="shared" si="87"/>
        <v>2.6</v>
      </c>
      <c r="AB154" s="39">
        <f t="shared" si="88"/>
        <v>1.310425160163075</v>
      </c>
      <c r="AC154" s="39">
        <f t="shared" si="89"/>
        <v>9.4</v>
      </c>
      <c r="AD154" s="39">
        <f t="shared" si="82"/>
        <v>5.5</v>
      </c>
      <c r="AE154" s="39">
        <f t="shared" si="83"/>
        <v>2.6</v>
      </c>
      <c r="AF154" s="39">
        <f t="shared" si="84"/>
        <v>1.310425160163075</v>
      </c>
      <c r="AG154" s="39">
        <f t="shared" si="85"/>
        <v>9.4</v>
      </c>
    </row>
  </sheetData>
  <autoFilter ref="A2:Y154"/>
  <mergeCells count="8">
    <mergeCell ref="AD1:AG1"/>
    <mergeCell ref="Z1:AC1"/>
    <mergeCell ref="V1:Y1"/>
    <mergeCell ref="B1:E1"/>
    <mergeCell ref="F1:I1"/>
    <mergeCell ref="J1:M1"/>
    <mergeCell ref="N1:Q1"/>
    <mergeCell ref="R1:U1"/>
  </mergeCells>
  <printOptions/>
  <pageMargins left="0.7" right="0.7" top="0.75" bottom="0.75" header="0.3" footer="0.3"/>
  <pageSetup orientation="portrait" paperSize="9"/>
  <customProperties>
    <customPr name="SSC_SHEET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57"/>
  <sheetViews>
    <sheetView zoomScale="80" zoomScaleNormal="80" workbookViewId="0" topLeftCell="A1">
      <selection activeCell="F47" sqref="F47"/>
    </sheetView>
  </sheetViews>
  <sheetFormatPr defaultColWidth="9.140625" defaultRowHeight="15"/>
  <cols>
    <col min="6" max="8" width="9.57421875" style="0" bestFit="1" customWidth="1"/>
    <col min="9" max="9" width="9.00390625" style="0" bestFit="1" customWidth="1"/>
  </cols>
  <sheetData>
    <row r="1" spans="2:5" ht="15">
      <c r="B1" s="103" t="s">
        <v>473</v>
      </c>
      <c r="C1" s="103"/>
      <c r="D1" s="103"/>
      <c r="E1" s="103"/>
    </row>
    <row r="2" spans="1:11" ht="15">
      <c r="A2" t="s">
        <v>481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4</v>
      </c>
      <c r="G2" s="10" t="s">
        <v>5</v>
      </c>
      <c r="H2" s="10" t="s">
        <v>6</v>
      </c>
      <c r="I2" s="10" t="s">
        <v>7</v>
      </c>
      <c r="J2" s="29" t="s">
        <v>474</v>
      </c>
      <c r="K2" s="29" t="s">
        <v>475</v>
      </c>
    </row>
    <row r="3" spans="1:11" ht="15">
      <c r="A3" t="str">
        <f>'Monthly Data'!D4</f>
        <v>Barking &amp; Dagenham</v>
      </c>
      <c r="B3" s="26">
        <f>(SUM('Monthly Data'!W4+'Monthly Data'!AA4+'Monthly Data'!AE4)/89)/('Monthly Data'!$F4/100000)</f>
        <v>4.5658200228291</v>
      </c>
      <c r="C3" s="26">
        <f>(SUM('Monthly Data'!X4+'Monthly Data'!AB4+'Monthly Data'!AF4)/89)/('Monthly Data'!$F4/100000)</f>
        <v>0.621200003106</v>
      </c>
      <c r="D3" s="26">
        <f>(SUM('Monthly Data'!Y4+'Monthly Data'!AC4+'Monthly Data'!AG4)/89)/('Monthly Data'!$F4/100000)</f>
        <v>0.691085003455425</v>
      </c>
      <c r="E3" s="26">
        <f>(SUM('Monthly Data'!Z4+'Monthly Data'!AD4+'Monthly Data'!AH4)/89)/('Monthly Data'!$F4/100000)</f>
        <v>5.878105029390524</v>
      </c>
      <c r="F3" s="26">
        <f>(SUM('Monthly Data'!AI4+'Monthly Data'!AM4+'Monthly Data'!AQ4)/92)/('Monthly Data'!$F4/100000)</f>
        <v>2.614104143505303</v>
      </c>
      <c r="G3" s="26">
        <f>(SUM('Monthly Data'!AJ4+'Monthly Data'!AN4+'Monthly Data'!AR4)/92)/('Monthly Data'!$F4/100000)</f>
        <v>0.6835732099396051</v>
      </c>
      <c r="H3" s="26">
        <f>(SUM('Monthly Data'!AK4+'Monthly Data'!AO4+'Monthly Data'!AS4)/92)/('Monthly Data'!$F4/100000)</f>
        <v>0.7586911450978036</v>
      </c>
      <c r="I3" s="26">
        <f>(SUM('Monthly Data'!AL4+'Monthly Data'!AP4+'Monthly Data'!AT4)/92)/('Monthly Data'!$F4/100000)</f>
        <v>4.056368498542712</v>
      </c>
      <c r="J3" s="28">
        <f>I3-'Three Month Average'!E3</f>
        <v>-1.8217365308478124</v>
      </c>
      <c r="K3" s="36">
        <f>J3/'Three Month Average'!E3</f>
        <v>-0.3099190167135718</v>
      </c>
    </row>
    <row r="4" spans="1:11" ht="15">
      <c r="A4" t="str">
        <f>'Monthly Data'!D5</f>
        <v>Barnet</v>
      </c>
      <c r="B4" s="26">
        <f>(SUM('Monthly Data'!W5+'Monthly Data'!AA5+'Monthly Data'!AE5)/89)/('Monthly Data'!$F5/100000)</f>
        <v>6.227842521839247</v>
      </c>
      <c r="C4" s="26">
        <f>(SUM('Monthly Data'!X5+'Monthly Data'!AB5+'Monthly Data'!AF5)/89)/('Monthly Data'!$F5/100000)</f>
        <v>7.743955496954475</v>
      </c>
      <c r="D4" s="26">
        <f>(SUM('Monthly Data'!Y5+'Monthly Data'!AC5+'Monthly Data'!AG5)/89)/('Monthly Data'!$F5/100000)</f>
        <v>0.957545036914881</v>
      </c>
      <c r="E4" s="26">
        <f>(SUM('Monthly Data'!Z5+'Monthly Data'!AD5+'Monthly Data'!AH5)/89)/('Monthly Data'!$F5/100000)</f>
        <v>14.929343055708603</v>
      </c>
      <c r="F4" s="26">
        <f>(SUM('Monthly Data'!AI5+'Monthly Data'!AM5+'Monthly Data'!AQ5)/92)/('Monthly Data'!$F5/100000)</f>
        <v>4.341209510226287</v>
      </c>
      <c r="G4" s="26">
        <f>(SUM('Monthly Data'!AJ5+'Monthly Data'!AN5+'Monthly Data'!AR5)/92)/('Monthly Data'!$F5/100000)</f>
        <v>6.653335489847231</v>
      </c>
      <c r="H4" s="26">
        <f>(SUM('Monthly Data'!AK5+'Monthly Data'!AO5+'Monthly Data'!AS5)/92)/('Monthly Data'!$F5/100000)</f>
        <v>0.8932378585817</v>
      </c>
      <c r="I4" s="26">
        <f>(SUM('Monthly Data'!AL5+'Monthly Data'!AP5+'Monthly Data'!AT5)/92)/('Monthly Data'!$F5/100000)</f>
        <v>11.887782858655218</v>
      </c>
      <c r="J4" s="28">
        <f>I4-'Three Month Average'!E4</f>
        <v>-3.0415601970533857</v>
      </c>
      <c r="K4" s="36">
        <f>J4/'Three Month Average'!E4</f>
        <v>-0.20373034404151963</v>
      </c>
    </row>
    <row r="5" spans="1:11" ht="15">
      <c r="A5" t="str">
        <f>'Monthly Data'!D6</f>
        <v>Barnsley</v>
      </c>
      <c r="B5" s="26">
        <f>(SUM('Monthly Data'!W6+'Monthly Data'!AA6+'Monthly Data'!AE6)/89)/('Monthly Data'!$F6/100000)</f>
        <v>1.8843999859110283</v>
      </c>
      <c r="C5" s="26">
        <f>(SUM('Monthly Data'!X6+'Monthly Data'!AB6+'Monthly Data'!AF6)/89)/('Monthly Data'!$F6/100000)</f>
        <v>0.2876498420861071</v>
      </c>
      <c r="D5" s="26">
        <f>(SUM('Monthly Data'!Y6+'Monthly Data'!AC6+'Monthly Data'!AG6)/89)/('Monthly Data'!$F6/100000)</f>
        <v>0.14088971857278715</v>
      </c>
      <c r="E5" s="26">
        <f>(SUM('Monthly Data'!Z6+'Monthly Data'!AD6+'Monthly Data'!AH6)/89)/('Monthly Data'!$F6/100000)</f>
        <v>2.3129395465699223</v>
      </c>
      <c r="F5" s="26">
        <f>(SUM('Monthly Data'!AI6+'Monthly Data'!AM6+'Monthly Data'!AQ6)/92)/('Monthly Data'!$F6/100000)</f>
        <v>1.05061105810731</v>
      </c>
      <c r="G5" s="26">
        <f>(SUM('Monthly Data'!AJ6+'Monthly Data'!AN6+'Monthly Data'!AR6)/92)/('Monthly Data'!$F6/100000)</f>
        <v>0.20444323292899005</v>
      </c>
      <c r="H5" s="26">
        <f>(SUM('Monthly Data'!AK6+'Monthly Data'!AO6+'Monthly Data'!AS6)/92)/('Monthly Data'!$F6/100000)</f>
        <v>0.28962791331606924</v>
      </c>
      <c r="I5" s="26">
        <f>(SUM('Monthly Data'!AL6+'Monthly Data'!AP6+'Monthly Data'!AT6)/92)/('Monthly Data'!$F6/100000)</f>
        <v>1.5446822043523691</v>
      </c>
      <c r="J5" s="28">
        <f>I5-'Three Month Average'!E5</f>
        <v>-0.7682573422175532</v>
      </c>
      <c r="K5" s="36">
        <f>J5/'Three Month Average'!E5</f>
        <v>-0.3321562568969323</v>
      </c>
    </row>
    <row r="6" spans="1:11" ht="15">
      <c r="A6" t="str">
        <f>'Monthly Data'!D7</f>
        <v>Bath &amp; North East Somerset UA</v>
      </c>
      <c r="B6" s="26">
        <f>(SUM('Monthly Data'!W7+'Monthly Data'!AA7+'Monthly Data'!AE7)/89)/('Monthly Data'!$F7/100000)</f>
        <v>5.073114700988116</v>
      </c>
      <c r="C6" s="26">
        <f>(SUM('Monthly Data'!X7+'Monthly Data'!AB7+'Monthly Data'!AF7)/89)/('Monthly Data'!$F7/100000)</f>
        <v>7.834243892382229</v>
      </c>
      <c r="D6" s="26">
        <f>(SUM('Monthly Data'!Y7+'Monthly Data'!AC7+'Monthly Data'!AG7)/89)/('Monthly Data'!$F7/100000)</f>
        <v>0.5301368047476696</v>
      </c>
      <c r="E6" s="26">
        <f>(SUM('Monthly Data'!Z7+'Monthly Data'!AD7+'Monthly Data'!AH7)/89)/('Monthly Data'!$F7/100000)</f>
        <v>13.437495398118013</v>
      </c>
      <c r="F6" s="26">
        <f>(SUM('Monthly Data'!AI7+'Monthly Data'!AM7+'Monthly Data'!AQ7)/92)/('Monthly Data'!$F7/100000)</f>
        <v>4.91480996068152</v>
      </c>
      <c r="G6" s="26">
        <f>(SUM('Monthly Data'!AJ7+'Monthly Data'!AN7+'Monthly Data'!AR7)/92)/('Monthly Data'!$F7/100000)</f>
        <v>6.6385549034133</v>
      </c>
      <c r="H6" s="26">
        <f>(SUM('Monthly Data'!AK7+'Monthly Data'!AO7+'Monthly Data'!AS7)/92)/('Monthly Data'!$F7/100000)</f>
        <v>0.17094991167587897</v>
      </c>
      <c r="I6" s="26">
        <f>(SUM('Monthly Data'!AL7+'Monthly Data'!AP7+'Monthly Data'!AT7)/92)/('Monthly Data'!$F7/100000)</f>
        <v>11.724314775770699</v>
      </c>
      <c r="J6" s="28">
        <f>I6-'Three Month Average'!E6</f>
        <v>-1.7131806223473145</v>
      </c>
      <c r="K6" s="36">
        <f>J6/'Three Month Average'!E6</f>
        <v>-0.12749255509231683</v>
      </c>
    </row>
    <row r="7" spans="1:11" ht="15">
      <c r="A7" t="str">
        <f>'Monthly Data'!D8</f>
        <v>Bedford</v>
      </c>
      <c r="B7" s="26">
        <f>(SUM('Monthly Data'!W8+'Monthly Data'!AA8+'Monthly Data'!AE8)/89)/('Monthly Data'!$F8/100000)</f>
        <v>5.8641148986518585</v>
      </c>
      <c r="C7" s="26">
        <f>(SUM('Monthly Data'!X8+'Monthly Data'!AB8+'Monthly Data'!AF8)/89)/('Monthly Data'!$F8/100000)</f>
        <v>0.17272797934173367</v>
      </c>
      <c r="D7" s="26">
        <f>(SUM('Monthly Data'!Y8+'Monthly Data'!AC8+'Monthly Data'!AG8)/89)/('Monthly Data'!$F8/100000)</f>
        <v>1.3731874357667826</v>
      </c>
      <c r="E7" s="26">
        <f>(SUM('Monthly Data'!Z8+'Monthly Data'!AD8+'Monthly Data'!AH8)/89)/('Monthly Data'!$F8/100000)</f>
        <v>7.410030313760374</v>
      </c>
      <c r="F7" s="26">
        <f>(SUM('Monthly Data'!AI8+'Monthly Data'!AM8+'Monthly Data'!AQ8)/92)/('Monthly Data'!$F8/100000)</f>
        <v>4.2860007352204</v>
      </c>
      <c r="G7" s="26">
        <f>(SUM('Monthly Data'!AJ8+'Monthly Data'!AN8+'Monthly Data'!AR8)/92)/('Monthly Data'!$F8/100000)</f>
        <v>0.20051465427931692</v>
      </c>
      <c r="H7" s="26">
        <f>(SUM('Monthly Data'!AK8+'Monthly Data'!AO8+'Monthly Data'!AS8)/92)/('Monthly Data'!$F8/100000)</f>
        <v>0.6015439628379508</v>
      </c>
      <c r="I7" s="26">
        <f>(SUM('Monthly Data'!AL8+'Monthly Data'!AP8+'Monthly Data'!AT8)/92)/('Monthly Data'!$F8/100000)</f>
        <v>5.088059352337667</v>
      </c>
      <c r="J7" s="28">
        <f>I7-'Three Month Average'!E7</f>
        <v>-2.321970961422707</v>
      </c>
      <c r="K7" s="36">
        <f>J7/'Three Month Average'!E7</f>
        <v>-0.3133551231377318</v>
      </c>
    </row>
    <row r="8" spans="1:11" ht="15">
      <c r="A8" t="str">
        <f>'Monthly Data'!D9</f>
        <v>Bexley</v>
      </c>
      <c r="B8" s="26">
        <f>(SUM('Monthly Data'!W9+'Monthly Data'!AA9+'Monthly Data'!AE9)/89)/('Monthly Data'!$F9/100000)</f>
        <v>2.8999862757851145</v>
      </c>
      <c r="C8" s="26">
        <f>(SUM('Monthly Data'!X9+'Monthly Data'!AB9+'Monthly Data'!AF9)/89)/('Monthly Data'!$F9/100000)</f>
        <v>5.316641505606043</v>
      </c>
      <c r="D8" s="26">
        <f>(SUM('Monthly Data'!Y9+'Monthly Data'!AC9+'Monthly Data'!AG9)/89)/('Monthly Data'!$F9/100000)</f>
        <v>0.11934099900350266</v>
      </c>
      <c r="E8" s="26">
        <f>(SUM('Monthly Data'!Z9+'Monthly Data'!AD9+'Monthly Data'!AH9)/89)/('Monthly Data'!$F9/100000)</f>
        <v>8.33596878039466</v>
      </c>
      <c r="F8" s="26">
        <f>(SUM('Monthly Data'!AI9+'Monthly Data'!AM9+'Monthly Data'!AQ9)/92)/('Monthly Data'!$F9/100000)</f>
        <v>2.8746911727354587</v>
      </c>
      <c r="G8" s="26">
        <f>(SUM('Monthly Data'!AJ9+'Monthly Data'!AN9+'Monthly Data'!AR9)/92)/('Monthly Data'!$F9/100000)</f>
        <v>2.3551686716386895</v>
      </c>
      <c r="H8" s="26">
        <f>(SUM('Monthly Data'!AK9+'Monthly Data'!AO9+'Monthly Data'!AS9)/92)/('Monthly Data'!$F9/100000)</f>
        <v>0.04040730564085987</v>
      </c>
      <c r="I8" s="26">
        <f>(SUM('Monthly Data'!AL9+'Monthly Data'!AP9+'Monthly Data'!AT9)/92)/('Monthly Data'!$F9/100000)</f>
        <v>5.270267150015009</v>
      </c>
      <c r="J8" s="28">
        <f>I8-'Three Month Average'!E8</f>
        <v>-3.0657016303796514</v>
      </c>
      <c r="K8" s="36">
        <f>J8/'Three Month Average'!E8</f>
        <v>-0.3677678877096884</v>
      </c>
    </row>
    <row r="9" spans="1:11" ht="15">
      <c r="A9" t="str">
        <f>'Monthly Data'!D10</f>
        <v>Birmingham</v>
      </c>
      <c r="B9" s="26">
        <f>(SUM('Monthly Data'!W10+'Monthly Data'!AA10+'Monthly Data'!AE10)/89)/('Monthly Data'!$F10/100000)</f>
        <v>7.29901576517725</v>
      </c>
      <c r="C9" s="26">
        <f>(SUM('Monthly Data'!X10+'Monthly Data'!AB10+'Monthly Data'!AF10)/89)/('Monthly Data'!$F10/100000)</f>
        <v>12.287860210515031</v>
      </c>
      <c r="D9" s="26">
        <f>(SUM('Monthly Data'!Y10+'Monthly Data'!AC10+'Monthly Data'!AG10)/89)/('Monthly Data'!$F10/100000)</f>
        <v>0.964804727543165</v>
      </c>
      <c r="E9" s="26">
        <f>(SUM('Monthly Data'!Z10+'Monthly Data'!AD10+'Monthly Data'!AH10)/89)/('Monthly Data'!$F10/100000)</f>
        <v>20.551680703235448</v>
      </c>
      <c r="F9" s="26">
        <f>(SUM('Monthly Data'!AI10+'Monthly Data'!AM10+'Monthly Data'!AQ10)/92)/('Monthly Data'!$F10/100000)</f>
        <v>7.530268854839128</v>
      </c>
      <c r="G9" s="26">
        <f>(SUM('Monthly Data'!AJ10+'Monthly Data'!AN10+'Monthly Data'!AR10)/92)/('Monthly Data'!$F10/100000)</f>
        <v>12.08680096445516</v>
      </c>
      <c r="H9" s="26">
        <f>(SUM('Monthly Data'!AK10+'Monthly Data'!AO10+'Monthly Data'!AS10)/92)/('Monthly Data'!$F10/100000)</f>
        <v>1.2029763293666227</v>
      </c>
      <c r="I9" s="26">
        <f>(SUM('Monthly Data'!AL10+'Monthly Data'!AP10+'Monthly Data'!AT10)/92)/('Monthly Data'!$F10/100000)</f>
        <v>20.820046148660914</v>
      </c>
      <c r="J9" s="28">
        <f>I9-'Three Month Average'!E9</f>
        <v>0.2683654454254665</v>
      </c>
      <c r="K9" s="36">
        <f>J9/'Three Month Average'!E9</f>
        <v>0.01305807779425153</v>
      </c>
    </row>
    <row r="10" spans="1:11" ht="15">
      <c r="A10" t="str">
        <f>'Monthly Data'!D11</f>
        <v>Blackburn With Darwen UA</v>
      </c>
      <c r="B10" s="26">
        <f>(SUM('Monthly Data'!W11+'Monthly Data'!AA11+'Monthly Data'!AE11)/89)/('Monthly Data'!$F11/100000)</f>
        <v>2.997632903672617</v>
      </c>
      <c r="C10" s="26">
        <f>(SUM('Monthly Data'!X11+'Monthly Data'!AB11+'Monthly Data'!AF11)/89)/('Monthly Data'!$F11/100000)</f>
        <v>7.576775580662168</v>
      </c>
      <c r="D10" s="26">
        <f>(SUM('Monthly Data'!Y11+'Monthly Data'!AC11+'Monthly Data'!AG11)/89)/('Monthly Data'!$F11/100000)</f>
        <v>0</v>
      </c>
      <c r="E10" s="26">
        <f>(SUM('Monthly Data'!Z11+'Monthly Data'!AD11+'Monthly Data'!AH11)/89)/('Monthly Data'!$F11/100000)</f>
        <v>10.574408484334784</v>
      </c>
      <c r="F10" s="26">
        <f>(SUM('Monthly Data'!AI11+'Monthly Data'!AM11+'Monthly Data'!AQ11)/92)/('Monthly Data'!$F11/100000)</f>
        <v>2.6598936042558297</v>
      </c>
      <c r="G10" s="26">
        <f>(SUM('Monthly Data'!AJ11+'Monthly Data'!AN11+'Monthly Data'!AR11)/92)/('Monthly Data'!$F11/100000)</f>
        <v>6.149754009839607</v>
      </c>
      <c r="H10" s="26">
        <f>(SUM('Monthly Data'!AK11+'Monthly Data'!AO11+'Monthly Data'!AS11)/92)/('Monthly Data'!$F11/100000)</f>
        <v>0.6699732010719571</v>
      </c>
      <c r="I10" s="26">
        <f>(SUM('Monthly Data'!AL11+'Monthly Data'!AP11+'Monthly Data'!AT11)/92)/('Monthly Data'!$F11/100000)</f>
        <v>9.479620815167394</v>
      </c>
      <c r="J10" s="28">
        <f>I10-'Three Month Average'!E10</f>
        <v>-1.0947876691673901</v>
      </c>
      <c r="K10" s="36">
        <f>J10/'Three Month Average'!E10</f>
        <v>-0.10353181180670658</v>
      </c>
    </row>
    <row r="11" spans="1:11" ht="15">
      <c r="A11" t="str">
        <f>'Monthly Data'!D12</f>
        <v>Blackpool UA</v>
      </c>
      <c r="B11" s="26">
        <f>(SUM('Monthly Data'!W12+'Monthly Data'!AA12+'Monthly Data'!AE12)/89)/('Monthly Data'!$F12/100000)</f>
        <v>6.796432127110551</v>
      </c>
      <c r="C11" s="26">
        <f>(SUM('Monthly Data'!X12+'Monthly Data'!AB12+'Monthly Data'!AF12)/89)/('Monthly Data'!$F12/100000)</f>
        <v>5.333522969705589</v>
      </c>
      <c r="D11" s="26">
        <f>(SUM('Monthly Data'!Y12+'Monthly Data'!AC12+'Monthly Data'!AG12)/89)/('Monthly Data'!$F12/100000)</f>
        <v>1.5441818883719038</v>
      </c>
      <c r="E11" s="26">
        <f>(SUM('Monthly Data'!Z12+'Monthly Data'!AD12+'Monthly Data'!AH12)/89)/('Monthly Data'!$F12/100000)</f>
        <v>13.674136985188044</v>
      </c>
      <c r="F11" s="26">
        <f>(SUM('Monthly Data'!AI12+'Monthly Data'!AM12+'Monthly Data'!AQ12)/92)/('Monthly Data'!$F12/100000)</f>
        <v>4.137510810598317</v>
      </c>
      <c r="G11" s="26">
        <f>(SUM('Monthly Data'!AJ12+'Monthly Data'!AN12+'Monthly Data'!AR12)/92)/('Monthly Data'!$F12/100000)</f>
        <v>6.447047723877662</v>
      </c>
      <c r="H11" s="26">
        <f>(SUM('Monthly Data'!AK12+'Monthly Data'!AO12+'Monthly Data'!AS12)/92)/('Monthly Data'!$F12/100000)</f>
        <v>0.9139869486594858</v>
      </c>
      <c r="I11" s="26">
        <f>(SUM('Monthly Data'!AL12+'Monthly Data'!AP12+'Monthly Data'!AT12)/92)/('Monthly Data'!$F12/100000)</f>
        <v>11.498545483135466</v>
      </c>
      <c r="J11" s="28">
        <f>I11-'Three Month Average'!E11</f>
        <v>-2.175591502052578</v>
      </c>
      <c r="K11" s="36">
        <f>J11/'Three Month Average'!E11</f>
        <v>-0.1591026552102849</v>
      </c>
    </row>
    <row r="12" spans="1:11" ht="15">
      <c r="A12" t="str">
        <f>'Monthly Data'!D13</f>
        <v>Bolton</v>
      </c>
      <c r="B12" s="26">
        <f>(SUM('Monthly Data'!W13+'Monthly Data'!AA13+'Monthly Data'!AE13)/89)/('Monthly Data'!$F13/100000)</f>
        <v>7.338190813749234</v>
      </c>
      <c r="C12" s="26">
        <f>(SUM('Monthly Data'!X13+'Monthly Data'!AB13+'Monthly Data'!AF13)/89)/('Monthly Data'!$F13/100000)</f>
        <v>4.245964514754338</v>
      </c>
      <c r="D12" s="26">
        <f>(SUM('Monthly Data'!Y13+'Monthly Data'!AC13+'Monthly Data'!AG13)/89)/('Monthly Data'!$F13/100000)</f>
        <v>0.1922897026265734</v>
      </c>
      <c r="E12" s="26">
        <f>(SUM('Monthly Data'!Z13+'Monthly Data'!AD13+'Monthly Data'!AH13)/89)/('Monthly Data'!$F13/100000)</f>
        <v>11.776445031130143</v>
      </c>
      <c r="F12" s="26">
        <f>(SUM('Monthly Data'!AI13+'Monthly Data'!AM13+'Monthly Data'!AQ13)/92)/('Monthly Data'!$F13/100000)</f>
        <v>7.837951976833045</v>
      </c>
      <c r="G12" s="26">
        <f>(SUM('Monthly Data'!AJ13+'Monthly Data'!AN13+'Monthly Data'!AR13)/92)/('Monthly Data'!$F13/100000)</f>
        <v>3.42376221694888</v>
      </c>
      <c r="H12" s="26">
        <f>(SUM('Monthly Data'!AK13+'Monthly Data'!AO13+'Monthly Data'!AS13)/92)/('Monthly Data'!$F13/100000)</f>
        <v>0.16590918231910873</v>
      </c>
      <c r="I12" s="26">
        <f>(SUM('Monthly Data'!AL13+'Monthly Data'!AP13+'Monthly Data'!AT13)/92)/('Monthly Data'!$F13/100000)</f>
        <v>11.427623376101034</v>
      </c>
      <c r="J12" s="28">
        <f>I12-'Three Month Average'!E12</f>
        <v>-0.3488216550291092</v>
      </c>
      <c r="K12" s="36">
        <f>J12/'Three Month Average'!E12</f>
        <v>-0.029620284738477998</v>
      </c>
    </row>
    <row r="13" spans="1:11" ht="15">
      <c r="A13" t="str">
        <f>'Monthly Data'!D14</f>
        <v>Bournemouth UA</v>
      </c>
      <c r="B13" s="26">
        <f>(SUM('Monthly Data'!W14+'Monthly Data'!AA14+'Monthly Data'!AE14)/89)/('Monthly Data'!$F14/100000)</f>
        <v>10.63984639804809</v>
      </c>
      <c r="C13" s="26">
        <f>(SUM('Monthly Data'!X14+'Monthly Data'!AB14+'Monthly Data'!AF14)/89)/('Monthly Data'!$F14/100000)</f>
        <v>2.1487637676839793</v>
      </c>
      <c r="D13" s="26">
        <f>(SUM('Monthly Data'!Y14+'Monthly Data'!AC14+'Monthly Data'!AG14)/89)/('Monthly Data'!$F14/100000)</f>
        <v>2.0170653432130257</v>
      </c>
      <c r="E13" s="26">
        <f>(SUM('Monthly Data'!Z14+'Monthly Data'!AD14+'Monthly Data'!AH14)/89)/('Monthly Data'!$F14/100000)</f>
        <v>14.805675508945095</v>
      </c>
      <c r="F13" s="26">
        <f>(SUM('Monthly Data'!AI14+'Monthly Data'!AM14+'Monthly Data'!AQ14)/92)/('Monthly Data'!$F14/100000)</f>
        <v>13.089075449936967</v>
      </c>
      <c r="G13" s="26">
        <f>(SUM('Monthly Data'!AJ14+'Monthly Data'!AN14+'Monthly Data'!AR14)/92)/('Monthly Data'!$F14/100000)</f>
        <v>0.6705468980500496</v>
      </c>
      <c r="H13" s="26">
        <f>(SUM('Monthly Data'!AK14+'Monthly Data'!AO14+'Monthly Data'!AS14)/92)/('Monthly Data'!$F14/100000)</f>
        <v>1.025936754016576</v>
      </c>
      <c r="I13" s="26">
        <f>(SUM('Monthly Data'!AL14+'Monthly Data'!AP14+'Monthly Data'!AT14)/92)/('Monthly Data'!$F14/100000)</f>
        <v>14.785559102003592</v>
      </c>
      <c r="J13" s="28">
        <f>I13-'Three Month Average'!E13</f>
        <v>-0.020116406941502518</v>
      </c>
      <c r="K13" s="36">
        <f>J13/'Three Month Average'!E13</f>
        <v>-0.0013586956521739826</v>
      </c>
    </row>
    <row r="14" spans="1:11" ht="15">
      <c r="A14" t="str">
        <f>'Monthly Data'!D15</f>
        <v>Bracknell Forest UA</v>
      </c>
      <c r="B14" s="26">
        <f>(SUM('Monthly Data'!W15+'Monthly Data'!AA15+'Monthly Data'!AE15)/89)/('Monthly Data'!$F15/100000)</f>
        <v>6.165622654048266</v>
      </c>
      <c r="C14" s="26">
        <f>(SUM('Monthly Data'!X15+'Monthly Data'!AB15+'Monthly Data'!AF15)/89)/('Monthly Data'!$F15/100000)</f>
        <v>7.999310828605535</v>
      </c>
      <c r="D14" s="26">
        <f>(SUM('Monthly Data'!Y15+'Monthly Data'!AC15+'Monthly Data'!AG15)/89)/('Monthly Data'!$F15/100000)</f>
        <v>3.7412161413785885</v>
      </c>
      <c r="E14" s="26">
        <f>(SUM('Monthly Data'!Z15+'Monthly Data'!AD15+'Monthly Data'!AH15)/89)/('Monthly Data'!$F15/100000)</f>
        <v>17.90614962403239</v>
      </c>
      <c r="F14" s="26">
        <f>(SUM('Monthly Data'!AI15+'Monthly Data'!AM15+'Monthly Data'!AQ15)/92)/('Monthly Data'!$F15/100000)</f>
        <v>6.678889470927187</v>
      </c>
      <c r="G14" s="26">
        <f>(SUM('Monthly Data'!AJ15+'Monthly Data'!AN15+'Monthly Data'!AR15)/92)/('Monthly Data'!$F15/100000)</f>
        <v>5.321681984856421</v>
      </c>
      <c r="H14" s="26">
        <f>(SUM('Monthly Data'!AK15+'Monthly Data'!AO15+'Monthly Data'!AS15)/92)/('Monthly Data'!$F15/100000)</f>
        <v>2.500119053288252</v>
      </c>
      <c r="I14" s="26">
        <f>(SUM('Monthly Data'!AL15+'Monthly Data'!AP15+'Monthly Data'!AT15)/92)/('Monthly Data'!$F15/100000)</f>
        <v>14.50069050907186</v>
      </c>
      <c r="J14" s="28">
        <f>I14-'Three Month Average'!E14</f>
        <v>-3.4054591149605304</v>
      </c>
      <c r="K14" s="36">
        <f>J14/'Three Month Average'!E14</f>
        <v>-0.19018377409233528</v>
      </c>
    </row>
    <row r="15" spans="1:11" ht="15">
      <c r="A15" t="str">
        <f>'Monthly Data'!D16</f>
        <v>Bradford</v>
      </c>
      <c r="B15" s="26">
        <f>(SUM('Monthly Data'!W16+'Monthly Data'!AA16+'Monthly Data'!AE16)/89)/('Monthly Data'!$F16/100000)</f>
        <v>2.878302401824735</v>
      </c>
      <c r="C15" s="26">
        <f>(SUM('Monthly Data'!X16+'Monthly Data'!AB16+'Monthly Data'!AF16)/89)/('Monthly Data'!$F16/100000)</f>
        <v>0.6888489362857608</v>
      </c>
      <c r="D15" s="26">
        <f>(SUM('Monthly Data'!Y16+'Monthly Data'!AC16+'Monthly Data'!AG16)/89)/('Monthly Data'!$F16/100000)</f>
        <v>0</v>
      </c>
      <c r="E15" s="26">
        <f>(SUM('Monthly Data'!Z16+'Monthly Data'!AD16+'Monthly Data'!AH16)/89)/('Monthly Data'!$F16/100000)</f>
        <v>3.567151338110496</v>
      </c>
      <c r="F15" s="26">
        <f>(SUM('Monthly Data'!AI16+'Monthly Data'!AM16+'Monthly Data'!AQ16)/92)/('Monthly Data'!$F16/100000)</f>
        <v>1.7973079092608364</v>
      </c>
      <c r="G15" s="26">
        <f>(SUM('Monthly Data'!AJ16+'Monthly Data'!AN16+'Monthly Data'!AR16)/92)/('Monthly Data'!$F16/100000)</f>
        <v>0.7963456582571091</v>
      </c>
      <c r="H15" s="26">
        <f>(SUM('Monthly Data'!AK16+'Monthly Data'!AO16+'Monthly Data'!AS16)/92)/('Monthly Data'!$F16/100000)</f>
        <v>0.12995918728501432</v>
      </c>
      <c r="I15" s="26">
        <f>(SUM('Monthly Data'!AL16+'Monthly Data'!AP16+'Monthly Data'!AT16)/92)/('Monthly Data'!$F16/100000)</f>
        <v>2.72361275480296</v>
      </c>
      <c r="J15" s="28">
        <f>I15-'Three Month Average'!E15</f>
        <v>-0.8435385833075362</v>
      </c>
      <c r="K15" s="36">
        <f>J15/'Three Month Average'!E15</f>
        <v>-0.2364740105908584</v>
      </c>
    </row>
    <row r="16" spans="1:11" ht="15">
      <c r="A16" t="str">
        <f>'Monthly Data'!D17</f>
        <v>Brent</v>
      </c>
      <c r="B16" s="26">
        <f>(SUM('Monthly Data'!W17+'Monthly Data'!AA17+'Monthly Data'!AE17)/89)/('Monthly Data'!$F17/100000)</f>
        <v>4.897037225518162</v>
      </c>
      <c r="C16" s="26">
        <f>(SUM('Monthly Data'!X17+'Monthly Data'!AB17+'Monthly Data'!AF17)/89)/('Monthly Data'!$F17/100000)</f>
        <v>4.200649069473647</v>
      </c>
      <c r="D16" s="26">
        <f>(SUM('Monthly Data'!Y17+'Monthly Data'!AC17+'Monthly Data'!AG17)/89)/('Monthly Data'!$F17/100000)</f>
        <v>0.29908978496783667</v>
      </c>
      <c r="E16" s="26">
        <f>(SUM('Monthly Data'!Z17+'Monthly Data'!AD17+'Monthly Data'!AH17)/89)/('Monthly Data'!$F17/100000)</f>
        <v>9.396776079959645</v>
      </c>
      <c r="F16" s="26">
        <f>(SUM('Monthly Data'!AI17+'Monthly Data'!AM17+'Monthly Data'!AQ17)/92)/('Monthly Data'!$F17/100000)</f>
        <v>4.728714307923512</v>
      </c>
      <c r="G16" s="26">
        <f>(SUM('Monthly Data'!AJ17+'Monthly Data'!AN17+'Monthly Data'!AR17)/92)/('Monthly Data'!$F17/100000)</f>
        <v>1.913078025945311</v>
      </c>
      <c r="H16" s="26">
        <f>(SUM('Monthly Data'!AK17+'Monthly Data'!AO17+'Monthly Data'!AS17)/92)/('Monthly Data'!$F17/100000)</f>
        <v>0</v>
      </c>
      <c r="I16" s="26">
        <f>(SUM('Monthly Data'!AL17+'Monthly Data'!AP17+'Monthly Data'!AT17)/92)/('Monthly Data'!$F17/100000)</f>
        <v>6.641792333868822</v>
      </c>
      <c r="J16" s="28">
        <f>I16-'Three Month Average'!E16</f>
        <v>-2.754983746090823</v>
      </c>
      <c r="K16" s="36">
        <f>J16/'Three Month Average'!E16</f>
        <v>-0.2931839306000207</v>
      </c>
    </row>
    <row r="17" spans="1:11" ht="15">
      <c r="A17" t="str">
        <f>'Monthly Data'!D18</f>
        <v>Brighton &amp; Hove UA</v>
      </c>
      <c r="B17" s="26">
        <f>(SUM('Monthly Data'!W18+'Monthly Data'!AA18+'Monthly Data'!AE18)/89)/('Monthly Data'!$F18/100000)</f>
        <v>10.98091446221857</v>
      </c>
      <c r="C17" s="26">
        <f>(SUM('Monthly Data'!X18+'Monthly Data'!AB18+'Monthly Data'!AF18)/89)/('Monthly Data'!$F18/100000)</f>
        <v>4.548223925641498</v>
      </c>
      <c r="D17" s="26">
        <f>(SUM('Monthly Data'!Y18+'Monthly Data'!AC18+'Monthly Data'!AG18)/89)/('Monthly Data'!$F18/100000)</f>
        <v>1.893912558860063</v>
      </c>
      <c r="E17" s="26">
        <f>(SUM('Monthly Data'!Z18+'Monthly Data'!AD18+'Monthly Data'!AH18)/89)/('Monthly Data'!$F18/100000)</f>
        <v>17.42305094672013</v>
      </c>
      <c r="F17" s="26">
        <f>(SUM('Monthly Data'!AI18+'Monthly Data'!AM18+'Monthly Data'!AQ18)/92)/('Monthly Data'!$F18/100000)</f>
        <v>8.274393698484932</v>
      </c>
      <c r="G17" s="26">
        <f>(SUM('Monthly Data'!AJ18+'Monthly Data'!AN18+'Monthly Data'!AR18)/92)/('Monthly Data'!$F18/100000)</f>
        <v>2.659137014090685</v>
      </c>
      <c r="H17" s="26">
        <f>(SUM('Monthly Data'!AK18+'Monthly Data'!AO18+'Monthly Data'!AS18)/92)/('Monthly Data'!$F18/100000)</f>
        <v>1.3478443628122887</v>
      </c>
      <c r="I17" s="26">
        <f>(SUM('Monthly Data'!AL18+'Monthly Data'!AP18+'Monthly Data'!AT18)/92)/('Monthly Data'!$F18/100000)</f>
        <v>12.281375075387905</v>
      </c>
      <c r="J17" s="28">
        <f>I17-'Three Month Average'!E17</f>
        <v>-5.141675871332227</v>
      </c>
      <c r="K17" s="36">
        <f>J17/'Three Month Average'!E17</f>
        <v>-0.2951076643841268</v>
      </c>
    </row>
    <row r="18" spans="1:11" ht="15">
      <c r="A18" t="str">
        <f>'Monthly Data'!D19</f>
        <v>Bristol UA</v>
      </c>
      <c r="B18" s="26">
        <f>(SUM('Monthly Data'!W19+'Monthly Data'!AA19+'Monthly Data'!AE19)/89)/('Monthly Data'!$F19/100000)</f>
        <v>3.6019867013155356</v>
      </c>
      <c r="C18" s="26">
        <f>(SUM('Monthly Data'!X19+'Monthly Data'!AB19+'Monthly Data'!AF19)/89)/('Monthly Data'!$F19/100000)</f>
        <v>7.580997962197835</v>
      </c>
      <c r="D18" s="26">
        <f>(SUM('Monthly Data'!Y19+'Monthly Data'!AC19+'Monthly Data'!AG19)/89)/('Monthly Data'!$F19/100000)</f>
        <v>3.583291268609745</v>
      </c>
      <c r="E18" s="26">
        <f>(SUM('Monthly Data'!Z19+'Monthly Data'!AD19+'Monthly Data'!AH19)/89)/('Monthly Data'!$F19/100000)</f>
        <v>14.766275932123117</v>
      </c>
      <c r="F18" s="26">
        <f>(SUM('Monthly Data'!AI19+'Monthly Data'!AM19+'Monthly Data'!AQ19)/92)/('Monthly Data'!$F19/100000)</f>
        <v>5.027852130507126</v>
      </c>
      <c r="G18" s="26">
        <f>(SUM('Monthly Data'!AJ19+'Monthly Data'!AN19+'Monthly Data'!AR19)/92)/('Monthly Data'!$F19/100000)</f>
        <v>8.216981359569798</v>
      </c>
      <c r="H18" s="26">
        <f>(SUM('Monthly Data'!AK19+'Monthly Data'!AO19+'Monthly Data'!AS19)/92)/('Monthly Data'!$F19/100000)</f>
        <v>1.8326943017675854</v>
      </c>
      <c r="I18" s="26">
        <f>(SUM('Monthly Data'!AL19+'Monthly Data'!AP19+'Monthly Data'!AT19)/92)/('Monthly Data'!$F19/100000)</f>
        <v>15.077527791844512</v>
      </c>
      <c r="J18" s="28">
        <f>I18-'Three Month Average'!E18</f>
        <v>0.3112518597213949</v>
      </c>
      <c r="K18" s="36">
        <f>J18/'Three Month Average'!E18</f>
        <v>0.021078561795278783</v>
      </c>
    </row>
    <row r="19" spans="1:11" ht="15">
      <c r="A19" t="str">
        <f>'Monthly Data'!D20</f>
        <v>Bromley</v>
      </c>
      <c r="B19" s="26">
        <f>(SUM('Monthly Data'!W20+'Monthly Data'!AA20+'Monthly Data'!AE20)/89)/('Monthly Data'!$F20/100000)</f>
        <v>1.2184099528586114</v>
      </c>
      <c r="C19" s="26">
        <f>(SUM('Monthly Data'!X20+'Monthly Data'!AB20+'Monthly Data'!AF20)/89)/('Monthly Data'!$F20/100000)</f>
        <v>3.8501754510332113</v>
      </c>
      <c r="D19" s="26">
        <f>(SUM('Monthly Data'!Y20+'Monthly Data'!AC20+'Monthly Data'!AG20)/89)/('Monthly Data'!$F20/100000)</f>
        <v>0</v>
      </c>
      <c r="E19" s="26">
        <f>(SUM('Monthly Data'!Z20+'Monthly Data'!AD20+'Monthly Data'!AH20)/89)/('Monthly Data'!$F20/100000)</f>
        <v>5.068585403891823</v>
      </c>
      <c r="F19" s="26">
        <f>(SUM('Monthly Data'!AI20+'Monthly Data'!AM20+'Monthly Data'!AQ20)/92)/('Monthly Data'!$F20/100000)</f>
        <v>1.3372651213825264</v>
      </c>
      <c r="G19" s="26">
        <f>(SUM('Monthly Data'!AJ20+'Monthly Data'!AN20+'Monthly Data'!AR20)/92)/('Monthly Data'!$F20/100000)</f>
        <v>5.0190303113427515</v>
      </c>
      <c r="H19" s="26">
        <f>(SUM('Monthly Data'!AK20+'Monthly Data'!AO20+'Monthly Data'!AS20)/92)/('Monthly Data'!$F20/100000)</f>
        <v>0.1671581401728158</v>
      </c>
      <c r="I19" s="26">
        <f>(SUM('Monthly Data'!AL20+'Monthly Data'!AP20+'Monthly Data'!AT20)/92)/('Monthly Data'!$F20/100000)</f>
        <v>6.523453572898094</v>
      </c>
      <c r="J19" s="28">
        <f>I19-'Three Month Average'!E19</f>
        <v>1.4548681690062715</v>
      </c>
      <c r="K19" s="36">
        <f>J19/'Three Month Average'!E19</f>
        <v>0.2870363332319856</v>
      </c>
    </row>
    <row r="20" spans="1:11" ht="15">
      <c r="A20" t="str">
        <f>'Monthly Data'!D21</f>
        <v>Buckinghamshire</v>
      </c>
      <c r="B20" s="26">
        <f>(SUM('Monthly Data'!W21+'Monthly Data'!AA21+'Monthly Data'!AE21)/89)/('Monthly Data'!$F21/100000)</f>
        <v>8.471229145386449</v>
      </c>
      <c r="C20" s="26">
        <f>(SUM('Monthly Data'!X21+'Monthly Data'!AB21+'Monthly Data'!AF21)/89)/('Monthly Data'!$F21/100000)</f>
        <v>2.416070820565203</v>
      </c>
      <c r="D20" s="26">
        <f>(SUM('Monthly Data'!Y21+'Monthly Data'!AC21+'Monthly Data'!AG21)/89)/('Monthly Data'!$F21/100000)</f>
        <v>0.10623084780388152</v>
      </c>
      <c r="E20" s="26">
        <f>(SUM('Monthly Data'!Z21+'Monthly Data'!AD21+'Monthly Data'!AH21)/89)/('Monthly Data'!$F21/100000)</f>
        <v>10.993530813755534</v>
      </c>
      <c r="F20" s="26">
        <f>(SUM('Monthly Data'!AI21+'Monthly Data'!AM21+'Monthly Data'!AQ21)/92)/('Monthly Data'!$F21/100000)</f>
        <v>9.330698287220027</v>
      </c>
      <c r="G20" s="26">
        <f>(SUM('Monthly Data'!AJ21+'Monthly Data'!AN21+'Monthly Data'!AR21)/92)/('Monthly Data'!$F21/100000)</f>
        <v>1.9393939393939394</v>
      </c>
      <c r="H20" s="26">
        <f>(SUM('Monthly Data'!AK21+'Monthly Data'!AO21+'Monthly Data'!AS21)/92)/('Monthly Data'!$F21/100000)</f>
        <v>0.2951251646903821</v>
      </c>
      <c r="I20" s="26">
        <f>(SUM('Monthly Data'!AL21+'Monthly Data'!AP21+'Monthly Data'!AT21)/92)/('Monthly Data'!$F21/100000)</f>
        <v>11.565217391304348</v>
      </c>
      <c r="J20" s="28">
        <f>I20-'Three Month Average'!E20</f>
        <v>0.5716865775488138</v>
      </c>
      <c r="K20" s="36">
        <f>J20/'Three Month Average'!E20</f>
        <v>0.052002089886672015</v>
      </c>
    </row>
    <row r="21" spans="1:11" ht="15">
      <c r="A21" t="str">
        <f>'Monthly Data'!D22</f>
        <v>Bury</v>
      </c>
      <c r="B21" s="26">
        <f>(SUM('Monthly Data'!W22+'Monthly Data'!AA22+'Monthly Data'!AE22)/89)/('Monthly Data'!$F22/100000)</f>
        <v>8.006966600391486</v>
      </c>
      <c r="C21" s="26">
        <f>(SUM('Monthly Data'!X22+'Monthly Data'!AB22+'Monthly Data'!AF22)/89)/('Monthly Data'!$F22/100000)</f>
        <v>10.079992601840292</v>
      </c>
      <c r="D21" s="26">
        <f>(SUM('Monthly Data'!Y22+'Monthly Data'!AC22+'Monthly Data'!AG22)/89)/('Monthly Data'!$F22/100000)</f>
        <v>0.6088068926187944</v>
      </c>
      <c r="E21" s="26">
        <f>(SUM('Monthly Data'!Z22+'Monthly Data'!AD22+'Monthly Data'!AH22)/89)/('Monthly Data'!$F22/100000)</f>
        <v>18.695766094850573</v>
      </c>
      <c r="F21" s="26">
        <f>(SUM('Monthly Data'!AI22+'Monthly Data'!AM22+'Monthly Data'!AQ22)/92)/('Monthly Data'!$F22/100000)</f>
        <v>5.9864615017594085</v>
      </c>
      <c r="G21" s="26">
        <f>(SUM('Monthly Data'!AJ22+'Monthly Data'!AN22+'Monthly Data'!AR22)/92)/('Monthly Data'!$F22/100000)</f>
        <v>7.507306017773006</v>
      </c>
      <c r="H21" s="26">
        <f>(SUM('Monthly Data'!AK22+'Monthly Data'!AO22+'Monthly Data'!AS22)/92)/('Monthly Data'!$F22/100000)</f>
        <v>0</v>
      </c>
      <c r="I21" s="26">
        <f>(SUM('Monthly Data'!AL22+'Monthly Data'!AP22+'Monthly Data'!AT22)/92)/('Monthly Data'!$F22/100000)</f>
        <v>13.493767519532415</v>
      </c>
      <c r="J21" s="28">
        <f>I21-'Three Month Average'!E21</f>
        <v>-5.201998575318157</v>
      </c>
      <c r="K21" s="36">
        <f>J21/'Three Month Average'!E21</f>
        <v>-0.27824473995483706</v>
      </c>
    </row>
    <row r="22" spans="1:11" ht="15">
      <c r="A22" t="str">
        <f>'Monthly Data'!D23</f>
        <v>Calderdale</v>
      </c>
      <c r="B22" s="26">
        <f>(SUM('Monthly Data'!W23+'Monthly Data'!AA23+'Monthly Data'!AE23)/89)/('Monthly Data'!$F23/100000)</f>
        <v>1.1606823988351969</v>
      </c>
      <c r="C22" s="26">
        <f>(SUM('Monthly Data'!X23+'Monthly Data'!AB23+'Monthly Data'!AF23)/89)/('Monthly Data'!$F23/100000)</f>
        <v>3.1180462075217714</v>
      </c>
      <c r="D22" s="26">
        <f>(SUM('Monthly Data'!Y23+'Monthly Data'!AC23+'Monthly Data'!AG23)/89)/('Monthly Data'!$F23/100000)</f>
        <v>0.46015219362105436</v>
      </c>
      <c r="E22" s="26">
        <f>(SUM('Monthly Data'!Z23+'Monthly Data'!AD23+'Monthly Data'!AH23)/89)/('Monthly Data'!$F23/100000)</f>
        <v>4.7388807999780225</v>
      </c>
      <c r="F22" s="26">
        <f>(SUM('Monthly Data'!AI23+'Monthly Data'!AM23+'Monthly Data'!AQ23)/92)/('Monthly Data'!$F23/100000)</f>
        <v>2.843627086212395</v>
      </c>
      <c r="G22" s="26">
        <f>(SUM('Monthly Data'!AJ23+'Monthly Data'!AN23+'Monthly Data'!AR23)/92)/('Monthly Data'!$F23/100000)</f>
        <v>3.13596258105666</v>
      </c>
      <c r="H22" s="26">
        <f>(SUM('Monthly Data'!AK23+'Monthly Data'!AO23+'Monthly Data'!AS23)/92)/('Monthly Data'!$F23/100000)</f>
        <v>1.5546933134899545</v>
      </c>
      <c r="I22" s="26">
        <f>(SUM('Monthly Data'!AL23+'Monthly Data'!AP23+'Monthly Data'!AT23)/92)/('Monthly Data'!$F23/100000)</f>
        <v>7.534282980759009</v>
      </c>
      <c r="J22" s="28">
        <f>I22-'Three Month Average'!E22</f>
        <v>2.795402180780987</v>
      </c>
      <c r="K22" s="36">
        <f>J22/'Three Month Average'!E22</f>
        <v>0.5898865784499056</v>
      </c>
    </row>
    <row r="23" spans="1:11" ht="15">
      <c r="A23" t="str">
        <f>'Monthly Data'!D24</f>
        <v>Cambridgeshire</v>
      </c>
      <c r="B23" s="26">
        <f>(SUM('Monthly Data'!W24+'Monthly Data'!AA24+'Monthly Data'!AE24)/89)/('Monthly Data'!$F24/100000)</f>
        <v>9.356059948248614</v>
      </c>
      <c r="C23" s="26">
        <f>(SUM('Monthly Data'!X24+'Monthly Data'!AB24+'Monthly Data'!AF24)/89)/('Monthly Data'!$F24/100000)</f>
        <v>4.174409113800948</v>
      </c>
      <c r="D23" s="26">
        <f>(SUM('Monthly Data'!Y24+'Monthly Data'!AC24+'Monthly Data'!AG24)/89)/('Monthly Data'!$F24/100000)</f>
        <v>2.1230224198114027</v>
      </c>
      <c r="E23" s="26">
        <f>(SUM('Monthly Data'!Z24+'Monthly Data'!AD24+'Monthly Data'!AH24)/89)/('Monthly Data'!$F24/100000)</f>
        <v>15.653491481860966</v>
      </c>
      <c r="F23" s="26">
        <f>(SUM('Monthly Data'!AI24+'Monthly Data'!AM24+'Monthly Data'!AQ24)/92)/('Monthly Data'!$F24/100000)</f>
        <v>10.052667831462939</v>
      </c>
      <c r="G23" s="26">
        <f>(SUM('Monthly Data'!AJ24+'Monthly Data'!AN24+'Monthly Data'!AR24)/92)/('Monthly Data'!$F24/100000)</f>
        <v>5.266783146293932</v>
      </c>
      <c r="H23" s="26">
        <f>(SUM('Monthly Data'!AK24+'Monthly Data'!AO24+'Monthly Data'!AS24)/92)/('Monthly Data'!$F24/100000)</f>
        <v>1.679994624017203</v>
      </c>
      <c r="I23" s="26">
        <f>(SUM('Monthly Data'!AL24+'Monthly Data'!AP24+'Monthly Data'!AT24)/92)/('Monthly Data'!$F24/100000)</f>
        <v>16.999445601774074</v>
      </c>
      <c r="J23" s="28">
        <f>I23-'Three Month Average'!E23</f>
        <v>1.3459541199131078</v>
      </c>
      <c r="K23" s="36">
        <f>J23/'Three Month Average'!E23</f>
        <v>0.08598427523168102</v>
      </c>
    </row>
    <row r="24" spans="1:11" ht="15">
      <c r="A24" t="str">
        <f>'Monthly Data'!D25</f>
        <v>Camden</v>
      </c>
      <c r="B24" s="26">
        <f>(SUM('Monthly Data'!W25+'Monthly Data'!AA25+'Monthly Data'!AE25)/89)/('Monthly Data'!$F25/100000)</f>
        <v>4.87363088331022</v>
      </c>
      <c r="C24" s="26">
        <f>(SUM('Monthly Data'!X25+'Monthly Data'!AB25+'Monthly Data'!AF25)/89)/('Monthly Data'!$F25/100000)</f>
        <v>2.66606288738573</v>
      </c>
      <c r="D24" s="26">
        <f>(SUM('Monthly Data'!Y25+'Monthly Data'!AC25+'Monthly Data'!AG25)/89)/('Monthly Data'!$F25/100000)</f>
        <v>0</v>
      </c>
      <c r="E24" s="26">
        <f>(SUM('Monthly Data'!Z25+'Monthly Data'!AD25+'Monthly Data'!AH25)/89)/('Monthly Data'!$F25/100000)</f>
        <v>7.5396937706959495</v>
      </c>
      <c r="F24" s="26">
        <f>(SUM('Monthly Data'!AI25+'Monthly Data'!AM25+'Monthly Data'!AQ25)/92)/('Monthly Data'!$F25/100000)</f>
        <v>3.4388347388018836</v>
      </c>
      <c r="G24" s="26">
        <f>(SUM('Monthly Data'!AJ25+'Monthly Data'!AN25+'Monthly Data'!AR25)/92)/('Monthly Data'!$F25/100000)</f>
        <v>5.727740663673201</v>
      </c>
      <c r="H24" s="26">
        <f>(SUM('Monthly Data'!AK25+'Monthly Data'!AO25+'Monthly Data'!AS25)/92)/('Monthly Data'!$F25/100000)</f>
        <v>0</v>
      </c>
      <c r="I24" s="26">
        <f>(SUM('Monthly Data'!AL25+'Monthly Data'!AP25+'Monthly Data'!AT25)/92)/('Monthly Data'!$F25/100000)</f>
        <v>9.166575402475084</v>
      </c>
      <c r="J24" s="28">
        <f>I24-'Three Month Average'!E24</f>
        <v>1.6268816317791348</v>
      </c>
      <c r="K24" s="36">
        <f>J24/'Three Month Average'!E24</f>
        <v>0.2157755581668625</v>
      </c>
    </row>
    <row r="25" spans="1:11" ht="15">
      <c r="A25" t="str">
        <f>'Monthly Data'!D26</f>
        <v>Central Bedfordshire</v>
      </c>
      <c r="B25" s="26">
        <f>(SUM('Monthly Data'!W26+'Monthly Data'!AA26+'Monthly Data'!AE26)/89)/('Monthly Data'!$F26/100000)</f>
        <v>7.614278575439573</v>
      </c>
      <c r="C25" s="26">
        <f>(SUM('Monthly Data'!X26+'Monthly Data'!AB26+'Monthly Data'!AF26)/89)/('Monthly Data'!$F26/100000)</f>
        <v>1.10762509723918</v>
      </c>
      <c r="D25" s="26">
        <f>(SUM('Monthly Data'!Y26+'Monthly Data'!AC26+'Monthly Data'!AG26)/89)/('Monthly Data'!$F26/100000)</f>
        <v>0.47911225136392444</v>
      </c>
      <c r="E25" s="26">
        <f>(SUM('Monthly Data'!Z26+'Monthly Data'!AD26+'Monthly Data'!AH26)/89)/('Monthly Data'!$F26/100000)</f>
        <v>9.201015924042677</v>
      </c>
      <c r="F25" s="26">
        <f>(SUM('Monthly Data'!AI26+'Monthly Data'!AM26+'Monthly Data'!AQ26)/92)/('Monthly Data'!$F26/100000)</f>
        <v>6.154934912186273</v>
      </c>
      <c r="G25" s="26">
        <f>(SUM('Monthly Data'!AJ26+'Monthly Data'!AN26+'Monthly Data'!AR26)/92)/('Monthly Data'!$F26/100000)</f>
        <v>1.1861332057492573</v>
      </c>
      <c r="H25" s="26">
        <f>(SUM('Monthly Data'!AK26+'Monthly Data'!AO26+'Monthly Data'!AS26)/92)/('Monthly Data'!$F26/100000)</f>
        <v>0.27909016605864884</v>
      </c>
      <c r="I25" s="26">
        <f>(SUM('Monthly Data'!AL26+'Monthly Data'!AP26+'Monthly Data'!AT26)/92)/('Monthly Data'!$F26/100000)</f>
        <v>7.620158283994179</v>
      </c>
      <c r="J25" s="28">
        <f>I25-'Three Month Average'!E25</f>
        <v>-1.5808576400484977</v>
      </c>
      <c r="K25" s="36">
        <f>J25/'Three Month Average'!E25</f>
        <v>-0.17181337942450944</v>
      </c>
    </row>
    <row r="26" spans="1:11" ht="15">
      <c r="A26" t="str">
        <f>'Monthly Data'!D27</f>
        <v>Cheshire East</v>
      </c>
      <c r="B26" s="26">
        <f>(SUM('Monthly Data'!W27+'Monthly Data'!AA27+'Monthly Data'!AE27)/89)/('Monthly Data'!$F27/100000)</f>
        <v>12.373348448856452</v>
      </c>
      <c r="C26" s="26">
        <f>(SUM('Monthly Data'!X27+'Monthly Data'!AB27+'Monthly Data'!AF27)/89)/('Monthly Data'!$F27/100000)</f>
        <v>6.619256629511816</v>
      </c>
      <c r="D26" s="26">
        <f>(SUM('Monthly Data'!Y27+'Monthly Data'!AC27+'Monthly Data'!AG27)/89)/('Monthly Data'!$F27/100000)</f>
        <v>0.04102074530965069</v>
      </c>
      <c r="E26" s="26">
        <f>(SUM('Monthly Data'!Z27+'Monthly Data'!AD27+'Monthly Data'!AH27)/89)/('Monthly Data'!$F27/100000)</f>
        <v>19.03362582367792</v>
      </c>
      <c r="F26" s="26">
        <f>(SUM('Monthly Data'!AI27+'Monthly Data'!AM27+'Monthly Data'!AQ27)/92)/('Monthly Data'!$F27/100000)</f>
        <v>10.418620759318316</v>
      </c>
      <c r="G26" s="26">
        <f>(SUM('Monthly Data'!AJ27+'Monthly Data'!AN27+'Monthly Data'!AR27)/92)/('Monthly Data'!$F27/100000)</f>
        <v>5.588103724440468</v>
      </c>
      <c r="H26" s="26">
        <f>(SUM('Monthly Data'!AK27+'Monthly Data'!AO27+'Monthly Data'!AS27)/92)/('Monthly Data'!$F27/100000)</f>
        <v>0.014430222658335618</v>
      </c>
      <c r="I26" s="26">
        <f>(SUM('Monthly Data'!AL27+'Monthly Data'!AP27+'Monthly Data'!AT27)/92)/('Monthly Data'!$F27/100000)</f>
        <v>16.02115470641712</v>
      </c>
      <c r="J26" s="28">
        <f>I26-'Three Month Average'!E26</f>
        <v>-3.012471117260798</v>
      </c>
      <c r="K26" s="36">
        <f>J26/'Three Month Average'!E26</f>
        <v>-0.15827100654218335</v>
      </c>
    </row>
    <row r="27" spans="1:11" ht="15">
      <c r="A27" t="str">
        <f>'Monthly Data'!D28</f>
        <v>Cheshire West And Chester</v>
      </c>
      <c r="B27" s="26">
        <f>(SUM('Monthly Data'!W28+'Monthly Data'!AA28+'Monthly Data'!AE28)/89)/('Monthly Data'!$F28/100000)</f>
        <v>6.5929294068033695</v>
      </c>
      <c r="C27" s="26">
        <f>(SUM('Monthly Data'!X28+'Monthly Data'!AB28+'Monthly Data'!AF28)/89)/('Monthly Data'!$F28/100000)</f>
        <v>6.367458736779694</v>
      </c>
      <c r="D27" s="26">
        <f>(SUM('Monthly Data'!Y28+'Monthly Data'!AC28+'Monthly Data'!AG28)/89)/('Monthly Data'!$F28/100000)</f>
        <v>0.4133628950434031</v>
      </c>
      <c r="E27" s="26">
        <f>(SUM('Monthly Data'!Z28+'Monthly Data'!AD28+'Monthly Data'!AH28)/89)/('Monthly Data'!$F28/100000)</f>
        <v>13.373751038626468</v>
      </c>
      <c r="F27" s="26">
        <f>(SUM('Monthly Data'!AI28+'Monthly Data'!AM28+'Monthly Data'!AQ28)/92)/('Monthly Data'!$F28/100000)</f>
        <v>7.759358893574395</v>
      </c>
      <c r="G27" s="26">
        <f>(SUM('Monthly Data'!AJ28+'Monthly Data'!AN28+'Monthly Data'!AR28)/92)/('Monthly Data'!$F28/100000)</f>
        <v>6.684923981710372</v>
      </c>
      <c r="H27" s="26">
        <f>(SUM('Monthly Data'!AK28+'Monthly Data'!AO28+'Monthly Data'!AS28)/92)/('Monthly Data'!$F28/100000)</f>
        <v>0.6503158677071721</v>
      </c>
      <c r="I27" s="26">
        <f>(SUM('Monthly Data'!AL28+'Monthly Data'!AP28+'Monthly Data'!AT28)/92)/('Monthly Data'!$F28/100000)</f>
        <v>15.09459874299194</v>
      </c>
      <c r="J27" s="28">
        <f>I27-'Three Month Average'!E27</f>
        <v>1.7208477043654717</v>
      </c>
      <c r="K27" s="36">
        <f>J27/'Three Month Average'!E27</f>
        <v>0.12867352617790387</v>
      </c>
    </row>
    <row r="28" spans="1:11" ht="15">
      <c r="A28" t="str">
        <f>'Monthly Data'!D29</f>
        <v>City Of London</v>
      </c>
      <c r="B28" s="26">
        <f>(SUM('Monthly Data'!W29+'Monthly Data'!AA29+'Monthly Data'!AE29)/89)/('Monthly Data'!$F29/100000)</f>
        <v>12.88024116196218</v>
      </c>
      <c r="C28" s="26">
        <f>(SUM('Monthly Data'!X29+'Monthly Data'!AB29+'Monthly Data'!AF29)/89)/('Monthly Data'!$F29/100000)</f>
        <v>6.44012058098109</v>
      </c>
      <c r="D28" s="26">
        <f>(SUM('Monthly Data'!Y29+'Monthly Data'!AC29+'Monthly Data'!AG29)/89)/('Monthly Data'!$F29/100000)</f>
        <v>0</v>
      </c>
      <c r="E28" s="26">
        <f>(SUM('Monthly Data'!Z29+'Monthly Data'!AD29+'Monthly Data'!AH29)/89)/('Monthly Data'!$F29/100000)</f>
        <v>19.320361742943273</v>
      </c>
      <c r="F28" s="26">
        <f>(SUM('Monthly Data'!AI29+'Monthly Data'!AM29+'Monthly Data'!AQ29)/92)/('Monthly Data'!$F29/100000)</f>
        <v>12.327677624602334</v>
      </c>
      <c r="G28" s="26">
        <f>(SUM('Monthly Data'!AJ29+'Monthly Data'!AN29+'Monthly Data'!AR29)/92)/('Monthly Data'!$F29/100000)</f>
        <v>3.44644750795334</v>
      </c>
      <c r="H28" s="26">
        <f>(SUM('Monthly Data'!AK29+'Monthly Data'!AO29+'Monthly Data'!AS29)/92)/('Monthly Data'!$F29/100000)</f>
        <v>0</v>
      </c>
      <c r="I28" s="26">
        <f>(SUM('Monthly Data'!AL29+'Monthly Data'!AP29+'Monthly Data'!AT29)/92)/('Monthly Data'!$F29/100000)</f>
        <v>15.774125132555673</v>
      </c>
      <c r="J28" s="28">
        <f>I28-'Three Month Average'!E28</f>
        <v>-3.5462366103876004</v>
      </c>
      <c r="K28" s="36">
        <f>J28/'Three Month Average'!E28</f>
        <v>-0.18354918285538088</v>
      </c>
    </row>
    <row r="29" spans="1:11" ht="15">
      <c r="A29" t="str">
        <f>'Monthly Data'!D30</f>
        <v>Cornwall</v>
      </c>
      <c r="B29" s="26">
        <f>(SUM('Monthly Data'!W30+'Monthly Data'!AA30+'Monthly Data'!AE30)/89)/('Monthly Data'!$F30/100000)</f>
        <v>16.540149210270005</v>
      </c>
      <c r="C29" s="26">
        <f>(SUM('Monthly Data'!X30+'Monthly Data'!AB30+'Monthly Data'!AF30)/89)/('Monthly Data'!$F30/100000)</f>
        <v>18.57597574077979</v>
      </c>
      <c r="D29" s="26">
        <f>(SUM('Monthly Data'!Y30+'Monthly Data'!AC30+'Monthly Data'!AG30)/89)/('Monthly Data'!$F30/100000)</f>
        <v>0.8057957044311234</v>
      </c>
      <c r="E29" s="26">
        <f>(SUM('Monthly Data'!Z30+'Monthly Data'!AD30+'Monthly Data'!AH30)/89)/('Monthly Data'!$F30/100000)</f>
        <v>35.92192065548092</v>
      </c>
      <c r="F29" s="26">
        <f>(SUM('Monthly Data'!AI30+'Monthly Data'!AM30+'Monthly Data'!AQ30)/92)/('Monthly Data'!$F30/100000)</f>
        <v>16.367486498037845</v>
      </c>
      <c r="G29" s="26">
        <f>(SUM('Monthly Data'!AJ30+'Monthly Data'!AN30+'Monthly Data'!AR30)/92)/('Monthly Data'!$F30/100000)</f>
        <v>16.28492054240976</v>
      </c>
      <c r="H29" s="26">
        <f>(SUM('Monthly Data'!AK30+'Monthly Data'!AO30+'Monthly Data'!AS30)/92)/('Monthly Data'!$F30/100000)</f>
        <v>0.917939153747523</v>
      </c>
      <c r="I29" s="26">
        <f>(SUM('Monthly Data'!AL30+'Monthly Data'!AP30+'Monthly Data'!AT30)/92)/('Monthly Data'!$F30/100000)</f>
        <v>33.57034619419513</v>
      </c>
      <c r="J29" s="28">
        <f>I29-'Three Month Average'!E29</f>
        <v>-2.351574461285786</v>
      </c>
      <c r="K29" s="36">
        <f>J29/'Three Month Average'!E29</f>
        <v>-0.06546349466776036</v>
      </c>
    </row>
    <row r="30" spans="1:11" ht="15">
      <c r="A30" t="str">
        <f>'Monthly Data'!D31</f>
        <v>Coventry</v>
      </c>
      <c r="B30" s="26">
        <f>(SUM('Monthly Data'!W31+'Monthly Data'!AA31+'Monthly Data'!AE31)/89)/('Monthly Data'!$F31/100000)</f>
        <v>16.51055529593433</v>
      </c>
      <c r="C30" s="26">
        <f>(SUM('Monthly Data'!X31+'Monthly Data'!AB31+'Monthly Data'!AF31)/89)/('Monthly Data'!$F31/100000)</f>
        <v>2.1049637320438057</v>
      </c>
      <c r="D30" s="26">
        <f>(SUM('Monthly Data'!Y31+'Monthly Data'!AC31+'Monthly Data'!AG31)/89)/('Monthly Data'!$F31/100000)</f>
        <v>3.9539183615417435</v>
      </c>
      <c r="E30" s="26">
        <f>(SUM('Monthly Data'!Z31+'Monthly Data'!AD31+'Monthly Data'!AH31)/89)/('Monthly Data'!$F31/100000)</f>
        <v>22.56943738951988</v>
      </c>
      <c r="F30" s="26">
        <f>(SUM('Monthly Data'!AI31+'Monthly Data'!AM31+'Monthly Data'!AQ31)/92)/('Monthly Data'!$F31/100000)</f>
        <v>15.170217784417014</v>
      </c>
      <c r="G30" s="26">
        <f>(SUM('Monthly Data'!AJ31+'Monthly Data'!AN31+'Monthly Data'!AR31)/92)/('Monthly Data'!$F31/100000)</f>
        <v>2.3901250098278166</v>
      </c>
      <c r="H30" s="26">
        <f>(SUM('Monthly Data'!AK31+'Monthly Data'!AO31+'Monthly Data'!AS31)/92)/('Monthly Data'!$F31/100000)</f>
        <v>2.272191210000786</v>
      </c>
      <c r="I30" s="26">
        <f>(SUM('Monthly Data'!AL31+'Monthly Data'!AP31+'Monthly Data'!AT31)/92)/('Monthly Data'!$F31/100000)</f>
        <v>19.832534004245616</v>
      </c>
      <c r="J30" s="28">
        <f>I30-'Three Month Average'!E30</f>
        <v>-2.736903385274264</v>
      </c>
      <c r="K30" s="36">
        <f>J30/'Three Month Average'!E30</f>
        <v>-0.12126591097681262</v>
      </c>
    </row>
    <row r="31" spans="1:11" ht="15">
      <c r="A31" t="str">
        <f>'Monthly Data'!D32</f>
        <v>Croydon</v>
      </c>
      <c r="B31" s="26">
        <f>(SUM('Monthly Data'!W32+'Monthly Data'!AA32+'Monthly Data'!AE32)/89)/('Monthly Data'!$F32/100000)</f>
        <v>6.224851793889108</v>
      </c>
      <c r="C31" s="26">
        <f>(SUM('Monthly Data'!X32+'Monthly Data'!AB32+'Monthly Data'!AF32)/89)/('Monthly Data'!$F32/100000)</f>
        <v>3.9846856937685136</v>
      </c>
      <c r="D31" s="26">
        <f>(SUM('Monthly Data'!Y32+'Monthly Data'!AC32+'Monthly Data'!AG32)/89)/('Monthly Data'!$F32/100000)</f>
        <v>0.33173191378092426</v>
      </c>
      <c r="E31" s="26">
        <f>(SUM('Monthly Data'!Z32+'Monthly Data'!AD32+'Monthly Data'!AH32)/89)/('Monthly Data'!$F32/100000)</f>
        <v>10.541269401438546</v>
      </c>
      <c r="F31" s="26">
        <f>(SUM('Monthly Data'!AI32+'Monthly Data'!AM32+'Monthly Data'!AQ32)/92)/('Monthly Data'!$F32/100000)</f>
        <v>6.380536720177598</v>
      </c>
      <c r="G31" s="26">
        <f>(SUM('Monthly Data'!AJ32+'Monthly Data'!AN32+'Monthly Data'!AR32)/92)/('Monthly Data'!$F32/100000)</f>
        <v>3.805669239017171</v>
      </c>
      <c r="H31" s="26">
        <f>(SUM('Monthly Data'!AK32+'Monthly Data'!AO32+'Monthly Data'!AS32)/92)/('Monthly Data'!$F32/100000)</f>
        <v>0.08306024132775572</v>
      </c>
      <c r="I31" s="26">
        <f>(SUM('Monthly Data'!AL32+'Monthly Data'!AP32+'Monthly Data'!AT32)/92)/('Monthly Data'!$F32/100000)</f>
        <v>10.269266200522525</v>
      </c>
      <c r="J31" s="28">
        <f>I31-'Three Month Average'!E31</f>
        <v>-0.27200320091602137</v>
      </c>
      <c r="K31" s="36">
        <f>J31/'Three Month Average'!E31</f>
        <v>-0.025803647602337308</v>
      </c>
    </row>
    <row r="32" spans="1:11" ht="15">
      <c r="A32" t="str">
        <f>'Monthly Data'!D33</f>
        <v>Cumbria</v>
      </c>
      <c r="B32" s="26">
        <f>(SUM('Monthly Data'!W33+'Monthly Data'!AA33+'Monthly Data'!AE33)/89)/('Monthly Data'!$F33/100000)</f>
        <v>13.198712564143081</v>
      </c>
      <c r="C32" s="26">
        <f>(SUM('Monthly Data'!X33+'Monthly Data'!AB33+'Monthly Data'!AF33)/89)/('Monthly Data'!$F33/100000)</f>
        <v>23.156657435052963</v>
      </c>
      <c r="D32" s="26">
        <f>(SUM('Monthly Data'!Y33+'Monthly Data'!AC33+'Monthly Data'!AG33)/89)/('Monthly Data'!$F33/100000)</f>
        <v>4.044722039715345</v>
      </c>
      <c r="E32" s="26">
        <f>(SUM('Monthly Data'!Z33+'Monthly Data'!AD33+'Monthly Data'!AH33)/89)/('Monthly Data'!$F33/100000)</f>
        <v>40.40009203891139</v>
      </c>
      <c r="F32" s="26">
        <f>(SUM('Monthly Data'!AI33+'Monthly Data'!AM33+'Monthly Data'!AQ33)/92)/('Monthly Data'!$F33/100000)</f>
        <v>10.990248769027772</v>
      </c>
      <c r="G32" s="26">
        <f>(SUM('Monthly Data'!AJ33+'Monthly Data'!AN33+'Monthly Data'!AR33)/92)/('Monthly Data'!$F33/100000)</f>
        <v>20.500112637981527</v>
      </c>
      <c r="H32" s="26">
        <f>(SUM('Monthly Data'!AK33+'Monthly Data'!AO33+'Monthly Data'!AS33)/92)/('Monthly Data'!$F33/100000)</f>
        <v>4.274879584634034</v>
      </c>
      <c r="I32" s="26">
        <f>(SUM('Monthly Data'!AL33+'Monthly Data'!AP33+'Monthly Data'!AT33)/92)/('Monthly Data'!$F33/100000)</f>
        <v>35.76524099164334</v>
      </c>
      <c r="J32" s="28">
        <f>I32-'Three Month Average'!E32</f>
        <v>-4.63485104726805</v>
      </c>
      <c r="K32" s="36">
        <f>J32/'Three Month Average'!E32</f>
        <v>-0.11472377446081036</v>
      </c>
    </row>
    <row r="33" spans="1:11" ht="15">
      <c r="A33" t="str">
        <f>'Monthly Data'!D34</f>
        <v>Darlington UA</v>
      </c>
      <c r="B33" s="26">
        <f>(SUM('Monthly Data'!W34+'Monthly Data'!AA34+'Monthly Data'!AE34)/89)/('Monthly Data'!$F34/100000)</f>
        <v>4.421368596114063</v>
      </c>
      <c r="C33" s="26">
        <f>(SUM('Monthly Data'!X34+'Monthly Data'!AB34+'Monthly Data'!AF34)/89)/('Monthly Data'!$F34/100000)</f>
        <v>0.39210914155140014</v>
      </c>
      <c r="D33" s="26">
        <f>(SUM('Monthly Data'!Y34+'Monthly Data'!AC34+'Monthly Data'!AG34)/89)/('Monthly Data'!$F34/100000)</f>
        <v>0</v>
      </c>
      <c r="E33" s="26">
        <f>(SUM('Monthly Data'!Z34+'Monthly Data'!AD34+'Monthly Data'!AH34)/89)/('Monthly Data'!$F34/100000)</f>
        <v>4.813477737665464</v>
      </c>
      <c r="F33" s="26">
        <f>(SUM('Monthly Data'!AI34+'Monthly Data'!AM34+'Monthly Data'!AQ34)/92)/('Monthly Data'!$F34/100000)</f>
        <v>2.328258253544708</v>
      </c>
      <c r="G33" s="26">
        <f>(SUM('Monthly Data'!AJ34+'Monthly Data'!AN34+'Monthly Data'!AR34)/92)/('Monthly Data'!$F34/100000)</f>
        <v>0.5232041019201591</v>
      </c>
      <c r="H33" s="26">
        <f>(SUM('Monthly Data'!AK34+'Monthly Data'!AO34+'Monthly Data'!AS34)/92)/('Monthly Data'!$F34/100000)</f>
        <v>0.7978862554282425</v>
      </c>
      <c r="I33" s="26">
        <f>(SUM('Monthly Data'!AL34+'Monthly Data'!AP34+'Monthly Data'!AT34)/92)/('Monthly Data'!$F34/100000)</f>
        <v>3.6493486108931097</v>
      </c>
      <c r="J33" s="28">
        <f>I33-'Three Month Average'!E33</f>
        <v>-1.164129126772354</v>
      </c>
      <c r="K33" s="36">
        <f>J33/'Three Month Average'!E33</f>
        <v>-0.2418478260869565</v>
      </c>
    </row>
    <row r="34" spans="1:11" ht="15">
      <c r="A34" t="str">
        <f>'Monthly Data'!D35</f>
        <v>Derby UA</v>
      </c>
      <c r="B34" s="26">
        <f>(SUM('Monthly Data'!W35+'Monthly Data'!AA35+'Monthly Data'!AE35)/89)/('Monthly Data'!$F35/100000)</f>
        <v>4.29341372065406</v>
      </c>
      <c r="C34" s="26">
        <f>(SUM('Monthly Data'!X35+'Monthly Data'!AB35+'Monthly Data'!AF35)/89)/('Monthly Data'!$F35/100000)</f>
        <v>1.1247373709692152</v>
      </c>
      <c r="D34" s="26">
        <f>(SUM('Monthly Data'!Y35+'Monthly Data'!AC35+'Monthly Data'!AG35)/89)/('Monthly Data'!$F35/100000)</f>
        <v>0</v>
      </c>
      <c r="E34" s="26">
        <f>(SUM('Monthly Data'!Z35+'Monthly Data'!AD35+'Monthly Data'!AH35)/89)/('Monthly Data'!$F35/100000)</f>
        <v>5.418151091623276</v>
      </c>
      <c r="F34" s="26">
        <f>(SUM('Monthly Data'!AI35+'Monthly Data'!AM35+'Monthly Data'!AQ35)/92)/('Monthly Data'!$F35/100000)</f>
        <v>4.733342170378226</v>
      </c>
      <c r="G34" s="26">
        <f>(SUM('Monthly Data'!AJ35+'Monthly Data'!AN35+'Monthly Data'!AR35)/92)/('Monthly Data'!$F35/100000)</f>
        <v>0.7511488158359844</v>
      </c>
      <c r="H34" s="26">
        <f>(SUM('Monthly Data'!AK35+'Monthly Data'!AO35+'Monthly Data'!AS35)/92)/('Monthly Data'!$F35/100000)</f>
        <v>0</v>
      </c>
      <c r="I34" s="26">
        <f>(SUM('Monthly Data'!AL35+'Monthly Data'!AP35+'Monthly Data'!AT35)/92)/('Monthly Data'!$F35/100000)</f>
        <v>5.48449098621421</v>
      </c>
      <c r="J34" s="28">
        <f>I34-'Three Month Average'!E34</f>
        <v>0.06633989459093392</v>
      </c>
      <c r="K34" s="36">
        <f>J34/'Three Month Average'!E34</f>
        <v>0.012244009712741052</v>
      </c>
    </row>
    <row r="35" spans="1:11" ht="15">
      <c r="A35" t="str">
        <f>'Monthly Data'!D36</f>
        <v>Derbyshire</v>
      </c>
      <c r="B35" s="26">
        <f>(SUM('Monthly Data'!W36+'Monthly Data'!AA36+'Monthly Data'!AE36)/89)/('Monthly Data'!$F36/100000)</f>
        <v>4.909515760167047</v>
      </c>
      <c r="C35" s="26">
        <f>(SUM('Monthly Data'!X36+'Monthly Data'!AB36+'Monthly Data'!AF36)/89)/('Monthly Data'!$F36/100000)</f>
        <v>3.089532521768775</v>
      </c>
      <c r="D35" s="26">
        <f>(SUM('Monthly Data'!Y36+'Monthly Data'!AC36+'Monthly Data'!AG36)/89)/('Monthly Data'!$F36/100000)</f>
        <v>0.19709086776800805</v>
      </c>
      <c r="E35" s="26">
        <f>(SUM('Monthly Data'!Z36+'Monthly Data'!AD36+'Monthly Data'!AH36)/89)/('Monthly Data'!$F36/100000)</f>
        <v>8.19613914970383</v>
      </c>
      <c r="F35" s="26">
        <f>(SUM('Monthly Data'!AI36+'Monthly Data'!AM36+'Monthly Data'!AQ36)/92)/('Monthly Data'!$F36/100000)</f>
        <v>5.304237893695378</v>
      </c>
      <c r="G35" s="26">
        <f>(SUM('Monthly Data'!AJ36+'Monthly Data'!AN36+'Monthly Data'!AR36)/92)/('Monthly Data'!$F36/100000)</f>
        <v>2.9149260704666626</v>
      </c>
      <c r="H35" s="26">
        <f>(SUM('Monthly Data'!AK36+'Monthly Data'!AO36+'Monthly Data'!AS36)/92)/('Monthly Data'!$F36/100000)</f>
        <v>0.1752047490793162</v>
      </c>
      <c r="I35" s="26">
        <f>(SUM('Monthly Data'!AL36+'Monthly Data'!AP36+'Monthly Data'!AT36)/92)/('Monthly Data'!$F36/100000)</f>
        <v>8.394368713241356</v>
      </c>
      <c r="J35" s="28">
        <f>I35-'Three Month Average'!E35</f>
        <v>0.19822956353752552</v>
      </c>
      <c r="K35" s="36">
        <f>J35/'Three Month Average'!E35</f>
        <v>0.02418572451209404</v>
      </c>
    </row>
    <row r="36" spans="1:11" ht="15">
      <c r="A36" t="str">
        <f>'Monthly Data'!D37</f>
        <v>Devon</v>
      </c>
      <c r="B36" s="26">
        <f>(SUM('Monthly Data'!W37+'Monthly Data'!AA37+'Monthly Data'!AE37)/89)/('Monthly Data'!$F37/100000)</f>
        <v>15.272634807622014</v>
      </c>
      <c r="C36" s="26">
        <f>(SUM('Monthly Data'!X37+'Monthly Data'!AB37+'Monthly Data'!AF37)/89)/('Monthly Data'!$F37/100000)</f>
        <v>6.810793438894451</v>
      </c>
      <c r="D36" s="26">
        <f>(SUM('Monthly Data'!Y37+'Monthly Data'!AC37+'Monthly Data'!AG37)/89)/('Monthly Data'!$F37/100000)</f>
        <v>1.359686530450798</v>
      </c>
      <c r="E36" s="26">
        <f>(SUM('Monthly Data'!Z37+'Monthly Data'!AD37+'Monthly Data'!AH37)/89)/('Monthly Data'!$F37/100000)</f>
        <v>23.44311477696726</v>
      </c>
      <c r="F36" s="26">
        <f>(SUM('Monthly Data'!AI37+'Monthly Data'!AM37+'Monthly Data'!AQ37)/92)/('Monthly Data'!$F37/100000)</f>
        <v>13.944406863046552</v>
      </c>
      <c r="G36" s="26">
        <f>(SUM('Monthly Data'!AJ37+'Monthly Data'!AN37+'Monthly Data'!AR37)/92)/('Monthly Data'!$F37/100000)</f>
        <v>6.629700237104455</v>
      </c>
      <c r="H36" s="26">
        <f>(SUM('Monthly Data'!AK37+'Monthly Data'!AO37+'Monthly Data'!AS37)/92)/('Monthly Data'!$F37/100000)</f>
        <v>1.3734292683926779</v>
      </c>
      <c r="I36" s="26">
        <f>(SUM('Monthly Data'!AL37+'Monthly Data'!AP37+'Monthly Data'!AT37)/92)/('Monthly Data'!$F37/100000)</f>
        <v>21.947536368543684</v>
      </c>
      <c r="J36" s="28">
        <f>I36-'Three Month Average'!E36</f>
        <v>-1.495578408423576</v>
      </c>
      <c r="K36" s="36">
        <f>J36/'Three Month Average'!E36</f>
        <v>-0.06379606219788567</v>
      </c>
    </row>
    <row r="37" spans="1:11" ht="15">
      <c r="A37" t="str">
        <f>'Monthly Data'!D38</f>
        <v>Doncaster</v>
      </c>
      <c r="B37" s="26">
        <f>(SUM('Monthly Data'!W38+'Monthly Data'!AA38+'Monthly Data'!AE38)/89)/('Monthly Data'!$F38/100000)</f>
        <v>2.2294672133059086</v>
      </c>
      <c r="C37" s="26">
        <f>(SUM('Monthly Data'!X38+'Monthly Data'!AB38+'Monthly Data'!AF38)/89)/('Monthly Data'!$F38/100000)</f>
        <v>4.123115097410927</v>
      </c>
      <c r="D37" s="26">
        <f>(SUM('Monthly Data'!Y38+'Monthly Data'!AC38+'Monthly Data'!AG38)/89)/('Monthly Data'!$F38/100000)</f>
        <v>1.4971945093539678</v>
      </c>
      <c r="E37" s="26">
        <f>(SUM('Monthly Data'!Z38+'Monthly Data'!AD38+'Monthly Data'!AH38)/89)/('Monthly Data'!$F38/100000)</f>
        <v>7.849776820070804</v>
      </c>
      <c r="F37" s="26">
        <f>(SUM('Monthly Data'!AI38+'Monthly Data'!AM38+'Monthly Data'!AQ38)/92)/('Monthly Data'!$F38/100000)</f>
        <v>2.1883516523182993</v>
      </c>
      <c r="G37" s="26">
        <f>(SUM('Monthly Data'!AJ38+'Monthly Data'!AN38+'Monthly Data'!AR38)/92)/('Monthly Data'!$F38/100000)</f>
        <v>4.882054614037938</v>
      </c>
      <c r="H37" s="26">
        <f>(SUM('Monthly Data'!AK38+'Monthly Data'!AO38+'Monthly Data'!AS38)/92)/('Monthly Data'!$F38/100000)</f>
        <v>1.0648474019528218</v>
      </c>
      <c r="I37" s="26">
        <f>(SUM('Monthly Data'!AL38+'Monthly Data'!AP38+'Monthly Data'!AT38)/92)/('Monthly Data'!$F38/100000)</f>
        <v>8.13525366830906</v>
      </c>
      <c r="J37" s="28">
        <f>I37-'Three Month Average'!E37</f>
        <v>0.2854768482382566</v>
      </c>
      <c r="K37" s="36">
        <f>J37/'Three Month Average'!E37</f>
        <v>0.036367511431450054</v>
      </c>
    </row>
    <row r="38" spans="1:11" ht="15">
      <c r="A38" t="str">
        <f>'Monthly Data'!D39</f>
        <v>Dorset</v>
      </c>
      <c r="B38" s="26">
        <f>(SUM('Monthly Data'!W39+'Monthly Data'!AA39+'Monthly Data'!AE39)/89)/('Monthly Data'!$F39/100000)</f>
        <v>10.836064294631711</v>
      </c>
      <c r="C38" s="26">
        <f>(SUM('Monthly Data'!X39+'Monthly Data'!AB39+'Monthly Data'!AF39)/89)/('Monthly Data'!$F39/100000)</f>
        <v>6.36899188514357</v>
      </c>
      <c r="D38" s="26">
        <f>(SUM('Monthly Data'!Y39+'Monthly Data'!AC39+'Monthly Data'!AG39)/89)/('Monthly Data'!$F39/100000)</f>
        <v>0.7542655014565127</v>
      </c>
      <c r="E38" s="26">
        <f>(SUM('Monthly Data'!Z39+'Monthly Data'!AD39+'Monthly Data'!AH39)/89)/('Monthly Data'!$F39/100000)</f>
        <v>17.959321681231796</v>
      </c>
      <c r="F38" s="26">
        <f>(SUM('Monthly Data'!AI39+'Monthly Data'!AM39+'Monthly Data'!AQ39)/92)/('Monthly Data'!$F39/100000)</f>
        <v>10.520455917874397</v>
      </c>
      <c r="G38" s="26">
        <f>(SUM('Monthly Data'!AJ39+'Monthly Data'!AN39+'Monthly Data'!AR39)/92)/('Monthly Data'!$F39/100000)</f>
        <v>6.740011070853463</v>
      </c>
      <c r="H38" s="26">
        <f>(SUM('Monthly Data'!AK39+'Monthly Data'!AO39+'Monthly Data'!AS39)/92)/('Monthly Data'!$F39/100000)</f>
        <v>0.9246678743961353</v>
      </c>
      <c r="I38" s="26">
        <f>(SUM('Monthly Data'!AL39+'Monthly Data'!AP39+'Monthly Data'!AT39)/92)/('Monthly Data'!$F39/100000)</f>
        <v>18.185134863123995</v>
      </c>
      <c r="J38" s="28">
        <f>I38-'Three Month Average'!E38</f>
        <v>0.22581318189219957</v>
      </c>
      <c r="K38" s="36">
        <f>J38/'Three Month Average'!E38</f>
        <v>0.012573591915121344</v>
      </c>
    </row>
    <row r="39" spans="1:11" ht="15">
      <c r="A39" t="str">
        <f>'Monthly Data'!D40</f>
        <v>Dudley</v>
      </c>
      <c r="B39" s="26">
        <f>(SUM('Monthly Data'!W40+'Monthly Data'!AA40+'Monthly Data'!AE40)/89)/('Monthly Data'!$F40/100000)</f>
        <v>5.142870009682286</v>
      </c>
      <c r="C39" s="26">
        <f>(SUM('Monthly Data'!X40+'Monthly Data'!AB40+'Monthly Data'!AF40)/89)/('Monthly Data'!$F40/100000)</f>
        <v>9.727319808155636</v>
      </c>
      <c r="D39" s="26">
        <f>(SUM('Monthly Data'!Y40+'Monthly Data'!AC40+'Monthly Data'!AG40)/89)/('Monthly Data'!$F40/100000)</f>
        <v>1.1393573664182297</v>
      </c>
      <c r="E39" s="26">
        <f>(SUM('Monthly Data'!Z40+'Monthly Data'!AD40+'Monthly Data'!AH40)/89)/('Monthly Data'!$F40/100000)</f>
        <v>16.009547184256153</v>
      </c>
      <c r="F39" s="26">
        <f>(SUM('Monthly Data'!AI40+'Monthly Data'!AM40+'Monthly Data'!AQ40)/92)/('Monthly Data'!$F40/100000)</f>
        <v>3.5200836455519733</v>
      </c>
      <c r="G39" s="26">
        <f>(SUM('Monthly Data'!AJ40+'Monthly Data'!AN40+'Monthly Data'!AR40)/92)/('Monthly Data'!$F40/100000)</f>
        <v>8.421190206499956</v>
      </c>
      <c r="H39" s="26">
        <f>(SUM('Monthly Data'!AK40+'Monthly Data'!AO40+'Monthly Data'!AS40)/92)/('Monthly Data'!$F40/100000)</f>
        <v>0.4008016032064128</v>
      </c>
      <c r="I39" s="26">
        <f>(SUM('Monthly Data'!AL40+'Monthly Data'!AP40+'Monthly Data'!AT40)/92)/('Monthly Data'!$F40/100000)</f>
        <v>12.342075455258342</v>
      </c>
      <c r="J39" s="28">
        <f>I39-'Three Month Average'!E39</f>
        <v>-3.6674717289978105</v>
      </c>
      <c r="K39" s="36">
        <f>J39/'Three Month Average'!E39</f>
        <v>-0.22908029107808967</v>
      </c>
    </row>
    <row r="40" spans="1:11" ht="15">
      <c r="A40" t="str">
        <f>'Monthly Data'!D41</f>
        <v>Durham</v>
      </c>
      <c r="B40" s="26">
        <f>(SUM('Monthly Data'!W41+'Monthly Data'!AA41+'Monthly Data'!AE41)/89)/('Monthly Data'!$F41/100000)</f>
        <v>2.7270959889850888</v>
      </c>
      <c r="C40" s="26">
        <f>(SUM('Monthly Data'!X41+'Monthly Data'!AB41+'Monthly Data'!AF41)/89)/('Monthly Data'!$F41/100000)</f>
        <v>0.6072049662974611</v>
      </c>
      <c r="D40" s="26">
        <f>(SUM('Monthly Data'!Y41+'Monthly Data'!AC41+'Monthly Data'!AG41)/89)/('Monthly Data'!$F41/100000)</f>
        <v>0.16511713995808155</v>
      </c>
      <c r="E40" s="26">
        <f>(SUM('Monthly Data'!Z41+'Monthly Data'!AD41+'Monthly Data'!AH41)/89)/('Monthly Data'!$F41/100000)</f>
        <v>3.4994180952406313</v>
      </c>
      <c r="F40" s="26">
        <f>(SUM('Monthly Data'!AI41+'Monthly Data'!AM41+'Monthly Data'!AQ41)/92)/('Monthly Data'!$F41/100000)</f>
        <v>2.75152776775869</v>
      </c>
      <c r="G40" s="26">
        <f>(SUM('Monthly Data'!AJ41+'Monthly Data'!AN41+'Monthly Data'!AR41)/92)/('Monthly Data'!$F41/100000)</f>
        <v>0.5977101517977679</v>
      </c>
      <c r="H40" s="26">
        <f>(SUM('Monthly Data'!AK41+'Monthly Data'!AO41+'Monthly Data'!AS41)/92)/('Monthly Data'!$F41/100000)</f>
        <v>0.0103053474447891</v>
      </c>
      <c r="I40" s="26">
        <f>(SUM('Monthly Data'!AL41+'Monthly Data'!AP41+'Monthly Data'!AT41)/92)/('Monthly Data'!$F41/100000)</f>
        <v>3.359543267001247</v>
      </c>
      <c r="J40" s="28">
        <f>I40-'Three Month Average'!E40</f>
        <v>-0.13987482823938446</v>
      </c>
      <c r="K40" s="36">
        <f>J40/'Three Month Average'!E40</f>
        <v>-0.0399708821388392</v>
      </c>
    </row>
    <row r="41" spans="1:11" ht="15">
      <c r="A41" t="str">
        <f>'Monthly Data'!D42</f>
        <v>Ealing</v>
      </c>
      <c r="B41" s="26">
        <f>(SUM('Monthly Data'!W42+'Monthly Data'!AA42+'Monthly Data'!AE42)/89)/('Monthly Data'!$F42/100000)</f>
        <v>4.695623008552742</v>
      </c>
      <c r="C41" s="26">
        <f>(SUM('Monthly Data'!X42+'Monthly Data'!AB42+'Monthly Data'!AF42)/89)/('Monthly Data'!$F42/100000)</f>
        <v>12.246460007654038</v>
      </c>
      <c r="D41" s="26">
        <f>(SUM('Monthly Data'!Y42+'Monthly Data'!AC42+'Monthly Data'!AG42)/89)/('Monthly Data'!$F42/100000)</f>
        <v>0.6966034133567255</v>
      </c>
      <c r="E41" s="26">
        <f>(SUM('Monthly Data'!Z42+'Monthly Data'!AD42+'Monthly Data'!AH42)/89)/('Monthly Data'!$F42/100000)</f>
        <v>17.638686429563506</v>
      </c>
      <c r="F41" s="26">
        <f>(SUM('Monthly Data'!AI42+'Monthly Data'!AM42+'Monthly Data'!AQ42)/92)/('Monthly Data'!$F42/100000)</f>
        <v>5.553336993959966</v>
      </c>
      <c r="G41" s="26">
        <f>(SUM('Monthly Data'!AJ42+'Monthly Data'!AN42+'Monthly Data'!AR42)/92)/('Monthly Data'!$F42/100000)</f>
        <v>9.09332933992246</v>
      </c>
      <c r="H41" s="26">
        <f>(SUM('Monthly Data'!AK42+'Monthly Data'!AO42+'Monthly Data'!AS42)/92)/('Monthly Data'!$F42/100000)</f>
        <v>0.7113263115858833</v>
      </c>
      <c r="I41" s="26">
        <f>(SUM('Monthly Data'!AL42+'Monthly Data'!AP42+'Monthly Data'!AT42)/92)/('Monthly Data'!$F42/100000)</f>
        <v>15.357992645468311</v>
      </c>
      <c r="J41" s="28">
        <f>I41-'Three Month Average'!E41</f>
        <v>-2.2806937840951953</v>
      </c>
      <c r="K41" s="36">
        <f>J41/'Three Month Average'!E41</f>
        <v>-0.12930065927543302</v>
      </c>
    </row>
    <row r="42" spans="1:11" ht="15">
      <c r="A42" t="str">
        <f>'Monthly Data'!D43</f>
        <v>East Riding Of Yorkshire UA</v>
      </c>
      <c r="B42" s="26">
        <f>(SUM('Monthly Data'!W43+'Monthly Data'!AA43+'Monthly Data'!AE43)/89)/('Monthly Data'!$F43/100000)</f>
        <v>6.936127948467471</v>
      </c>
      <c r="C42" s="26">
        <f>(SUM('Monthly Data'!X43+'Monthly Data'!AB43+'Monthly Data'!AF43)/89)/('Monthly Data'!$F43/100000)</f>
        <v>4.978316936495804</v>
      </c>
      <c r="D42" s="26">
        <f>(SUM('Monthly Data'!Y43+'Monthly Data'!AC43+'Monthly Data'!AG43)/89)/('Monthly Data'!$F43/100000)</f>
        <v>0.2125389825104941</v>
      </c>
      <c r="E42" s="26">
        <f>(SUM('Monthly Data'!Z43+'Monthly Data'!AD43+'Monthly Data'!AH43)/89)/('Monthly Data'!$F43/100000)</f>
        <v>12.12698386747377</v>
      </c>
      <c r="F42" s="26">
        <f>(SUM('Monthly Data'!AI43+'Monthly Data'!AM43+'Monthly Data'!AQ43)/92)/('Monthly Data'!$F43/100000)</f>
        <v>6.441077387824821</v>
      </c>
      <c r="G42" s="26">
        <f>(SUM('Monthly Data'!AJ43+'Monthly Data'!AN43+'Monthly Data'!AR43)/92)/('Monthly Data'!$F43/100000)</f>
        <v>4.436395843547851</v>
      </c>
      <c r="H42" s="26">
        <f>(SUM('Monthly Data'!AK43+'Monthly Data'!AO43+'Monthly Data'!AS43)/92)/('Monthly Data'!$F43/100000)</f>
        <v>0.6326411185094974</v>
      </c>
      <c r="I42" s="26">
        <f>(SUM('Monthly Data'!AL43+'Monthly Data'!AP43+'Monthly Data'!AT43)/92)/('Monthly Data'!$F43/100000)</f>
        <v>11.51011434988217</v>
      </c>
      <c r="J42" s="28">
        <f>I42-'Three Month Average'!E42</f>
        <v>-0.616869517591601</v>
      </c>
      <c r="K42" s="36">
        <f>J42/'Three Month Average'!E42</f>
        <v>-0.05086751366480576</v>
      </c>
    </row>
    <row r="43" spans="1:11" ht="15">
      <c r="A43" t="str">
        <f>'Monthly Data'!D44</f>
        <v>East Sussex</v>
      </c>
      <c r="B43" s="26">
        <f>(SUM('Monthly Data'!W44+'Monthly Data'!AA44+'Monthly Data'!AE44)/89)/('Monthly Data'!$F44/100000)</f>
        <v>14.785489624730797</v>
      </c>
      <c r="C43" s="26">
        <f>(SUM('Monthly Data'!X44+'Monthly Data'!AB44+'Monthly Data'!AF44)/89)/('Monthly Data'!$F44/100000)</f>
        <v>7.838979279973354</v>
      </c>
      <c r="D43" s="26">
        <f>(SUM('Monthly Data'!Y44+'Monthly Data'!AC44+'Monthly Data'!AG44)/89)/('Monthly Data'!$F44/100000)</f>
        <v>0.9026395213722156</v>
      </c>
      <c r="E43" s="26">
        <f>(SUM('Monthly Data'!Z44+'Monthly Data'!AD44+'Monthly Data'!AH44)/89)/('Monthly Data'!$F44/100000)</f>
        <v>23.527108426076367</v>
      </c>
      <c r="F43" s="26">
        <f>(SUM('Monthly Data'!AI44+'Monthly Data'!AM44+'Monthly Data'!AQ44)/92)/('Monthly Data'!$F44/100000)</f>
        <v>11.415626199120402</v>
      </c>
      <c r="G43" s="26">
        <f>(SUM('Monthly Data'!AJ44+'Monthly Data'!AN44+'Monthly Data'!AR44)/92)/('Monthly Data'!$F44/100000)</f>
        <v>8.058089081732048</v>
      </c>
      <c r="H43" s="26">
        <f>(SUM('Monthly Data'!AK44+'Monthly Data'!AO44+'Monthly Data'!AS44)/92)/('Monthly Data'!$F44/100000)</f>
        <v>0.4501313498037132</v>
      </c>
      <c r="I43" s="26">
        <f>(SUM('Monthly Data'!AL44+'Monthly Data'!AP44+'Monthly Data'!AT44)/92)/('Monthly Data'!$F44/100000)</f>
        <v>19.92384663065616</v>
      </c>
      <c r="J43" s="28">
        <f>I43-'Three Month Average'!E43</f>
        <v>-3.603261795420206</v>
      </c>
      <c r="K43" s="36">
        <f>J43/'Three Month Average'!E43</f>
        <v>-0.1531536188028324</v>
      </c>
    </row>
    <row r="44" spans="1:11" ht="15">
      <c r="A44" t="str">
        <f>'Monthly Data'!D45</f>
        <v>Enfield</v>
      </c>
      <c r="B44" s="26">
        <f>(SUM('Monthly Data'!W45+'Monthly Data'!AA45+'Monthly Data'!AE45)/89)/('Monthly Data'!$F45/100000)</f>
        <v>7.160879272476449</v>
      </c>
      <c r="C44" s="26">
        <f>(SUM('Monthly Data'!X45+'Monthly Data'!AB45+'Monthly Data'!AF45)/89)/('Monthly Data'!$F45/100000)</f>
        <v>1.765261113430506</v>
      </c>
      <c r="D44" s="26">
        <f>(SUM('Monthly Data'!Y45+'Monthly Data'!AC45+'Monthly Data'!AG45)/89)/('Monthly Data'!$F45/100000)</f>
        <v>0.02722767784211577</v>
      </c>
      <c r="E44" s="26">
        <f>(SUM('Monthly Data'!Z45+'Monthly Data'!AD45+'Monthly Data'!AH45)/89)/('Monthly Data'!$F45/100000)</f>
        <v>8.95336806374907</v>
      </c>
      <c r="F44" s="26">
        <f>(SUM('Monthly Data'!AI45+'Monthly Data'!AM45+'Monthly Data'!AQ45)/92)/('Monthly Data'!$F45/100000)</f>
        <v>4.767507199550467</v>
      </c>
      <c r="G44" s="26">
        <f>(SUM('Monthly Data'!AJ45+'Monthly Data'!AN45+'Monthly Data'!AR45)/92)/('Monthly Data'!$F45/100000)</f>
        <v>1.9974362576385476</v>
      </c>
      <c r="H44" s="26">
        <f>(SUM('Monthly Data'!AK45+'Monthly Data'!AO45+'Monthly Data'!AS45)/92)/('Monthly Data'!$F45/100000)</f>
        <v>0.4346070099037718</v>
      </c>
      <c r="I44" s="26">
        <f>(SUM('Monthly Data'!AL45+'Monthly Data'!AP45+'Monthly Data'!AT45)/92)/('Monthly Data'!$F45/100000)</f>
        <v>7.199550467092786</v>
      </c>
      <c r="J44" s="28">
        <f>I44-'Three Month Average'!E44</f>
        <v>-1.7538175966562832</v>
      </c>
      <c r="K44" s="36">
        <f>J44/'Three Month Average'!E44</f>
        <v>-0.1958835584741841</v>
      </c>
    </row>
    <row r="45" spans="1:14" ht="15">
      <c r="A45" t="str">
        <f>'Monthly Data'!D3</f>
        <v>England</v>
      </c>
      <c r="B45" s="26">
        <f>(SUM('Monthly Data'!W3+'Monthly Data'!AA3+'Monthly Data'!AE3)/89)/('Monthly Data'!$F3/100000)</f>
        <v>8.014821401124143</v>
      </c>
      <c r="C45" s="26">
        <f>(SUM('Monthly Data'!X3+'Monthly Data'!AB3+'Monthly Data'!AF3)/89)/('Monthly Data'!$F3/100000)</f>
        <v>5.418404201030164</v>
      </c>
      <c r="D45" s="26">
        <f>(SUM('Monthly Data'!Y3+'Monthly Data'!AC3+'Monthly Data'!AG3)/89)/('Monthly Data'!$F3/100000)</f>
        <v>1.1174607512681163</v>
      </c>
      <c r="E45" s="26">
        <f>(SUM('Monthly Data'!Z3+'Monthly Data'!AD3+'Monthly Data'!AH3)/89)/('Monthly Data'!$F3/100000)</f>
        <v>14.550686353422423</v>
      </c>
      <c r="F45" s="26">
        <f>(SUM('Monthly Data'!AI3+'Monthly Data'!AM3+'Monthly Data'!AQ3)/92)/('Monthly Data'!$F3/100000)</f>
        <v>7.475032228414363</v>
      </c>
      <c r="G45" s="26">
        <f>(SUM('Monthly Data'!AJ3+'Monthly Data'!AN3+'Monthly Data'!AR3)/92)/('Monthly Data'!$F3/100000)</f>
        <v>5.025727734195478</v>
      </c>
      <c r="H45" s="26">
        <f>(SUM('Monthly Data'!AK3+'Monthly Data'!AO3+'Monthly Data'!AS3)/92)/('Monthly Data'!$F3/100000)</f>
        <v>0.9470284062024149</v>
      </c>
      <c r="I45" s="26">
        <f>(SUM('Monthly Data'!AL3+'Monthly Data'!AP3+'Monthly Data'!AT3)/92)/('Monthly Data'!$F3/100000)</f>
        <v>13.447788368812255</v>
      </c>
      <c r="J45" s="28">
        <f>I45-'Three Month Average'!E45</f>
        <v>-1.102897984610168</v>
      </c>
      <c r="K45" s="36">
        <f>J45/'Three Month Average'!E45</f>
        <v>-0.07579697327135079</v>
      </c>
      <c r="N45">
        <v>9.4</v>
      </c>
    </row>
    <row r="46" spans="1:14" ht="15">
      <c r="A46" t="str">
        <f>'Monthly Data'!D46</f>
        <v>Essex</v>
      </c>
      <c r="B46" s="26">
        <f>(SUM('Monthly Data'!W46+'Monthly Data'!AA46+'Monthly Data'!AE46)/89)/('Monthly Data'!$F46/100000)</f>
        <v>5.749900813233762</v>
      </c>
      <c r="C46" s="26">
        <f>(SUM('Monthly Data'!X46+'Monthly Data'!AB46+'Monthly Data'!AF46)/89)/('Monthly Data'!$F46/100000)</f>
        <v>5.373675148193824</v>
      </c>
      <c r="D46" s="26">
        <f>(SUM('Monthly Data'!Y46+'Monthly Data'!AC46+'Monthly Data'!AG46)/89)/('Monthly Data'!$F46/100000)</f>
        <v>0.522807092977577</v>
      </c>
      <c r="E46" s="26">
        <f>(SUM('Monthly Data'!Z46+'Monthly Data'!AD46+'Monthly Data'!AH46)/89)/('Monthly Data'!$F46/100000)</f>
        <v>11.646383054405163</v>
      </c>
      <c r="F46" s="26">
        <f>(SUM('Monthly Data'!AI46+'Monthly Data'!AM46+'Monthly Data'!AQ46)/92)/('Monthly Data'!$F46/100000)</f>
        <v>5.69097083046579</v>
      </c>
      <c r="G46" s="26">
        <f>(SUM('Monthly Data'!AJ46+'Monthly Data'!AN46+'Monthly Data'!AR46)/92)/('Monthly Data'!$F46/100000)</f>
        <v>3.8551127984450986</v>
      </c>
      <c r="H46" s="26">
        <f>(SUM('Monthly Data'!AK46+'Monthly Data'!AO46+'Monthly Data'!AS46)/92)/('Monthly Data'!$F46/100000)</f>
        <v>0.35450399691439727</v>
      </c>
      <c r="I46" s="26">
        <f>(SUM('Monthly Data'!AL46+'Monthly Data'!AP46+'Monthly Data'!AT46)/92)/('Monthly Data'!$F46/100000)</f>
        <v>9.900587625825285</v>
      </c>
      <c r="J46" s="28">
        <f>I46-'Three Month Average'!E46</f>
        <v>-1.7457954285798785</v>
      </c>
      <c r="K46" s="36">
        <f>J46/'Three Month Average'!E46</f>
        <v>-0.14990022399439656</v>
      </c>
      <c r="N46" s="28">
        <f>I45-N45</f>
        <v>4.047788368812254</v>
      </c>
    </row>
    <row r="47" spans="1:14" ht="15">
      <c r="A47" t="str">
        <f>'Monthly Data'!D47</f>
        <v>Gateshead</v>
      </c>
      <c r="B47" s="26">
        <f>(SUM('Monthly Data'!W47+'Monthly Data'!AA47+'Monthly Data'!AE47)/89)/('Monthly Data'!$F47/100000)</f>
        <v>5.2494715763711195</v>
      </c>
      <c r="C47" s="26">
        <f>(SUM('Monthly Data'!X47+'Monthly Data'!AB47+'Monthly Data'!AF47)/89)/('Monthly Data'!$F47/100000)</f>
        <v>4.498553787963066</v>
      </c>
      <c r="D47" s="26">
        <f>(SUM('Monthly Data'!Y47+'Monthly Data'!AC47+'Monthly Data'!AG47)/89)/('Monthly Data'!$F47/100000)</f>
        <v>0</v>
      </c>
      <c r="E47" s="26">
        <f>(SUM('Monthly Data'!Z47+'Monthly Data'!AD47+'Monthly Data'!AH47)/89)/('Monthly Data'!$F47/100000)</f>
        <v>9.748025364334186</v>
      </c>
      <c r="F47" s="26">
        <f>(SUM('Monthly Data'!AI47+'Monthly Data'!AM47+'Monthly Data'!AQ47)/92)/('Monthly Data'!$F47/100000)</f>
        <v>4.230789926818769</v>
      </c>
      <c r="G47" s="26">
        <f>(SUM('Monthly Data'!AJ47+'Monthly Data'!AN47+'Monthly Data'!AR47)/92)/('Monthly Data'!$F47/100000)</f>
        <v>4.567100731812311</v>
      </c>
      <c r="H47" s="26">
        <f>(SUM('Monthly Data'!AK47+'Monthly Data'!AO47+'Monthly Data'!AS47)/92)/('Monthly Data'!$F47/100000)</f>
        <v>0</v>
      </c>
      <c r="I47" s="26">
        <f>(SUM('Monthly Data'!AL47+'Monthly Data'!AP47+'Monthly Data'!AT47)/92)/('Monthly Data'!$F47/100000)</f>
        <v>8.79789065863108</v>
      </c>
      <c r="J47" s="28">
        <f>I47-'Three Month Average'!E47</f>
        <v>-0.9501347057031069</v>
      </c>
      <c r="K47" s="36">
        <f>J47/'Three Month Average'!E47</f>
        <v>-0.09746945357563741</v>
      </c>
      <c r="N47">
        <f>N46/N45</f>
        <v>0.43061578391619726</v>
      </c>
    </row>
    <row r="48" spans="1:11" ht="15">
      <c r="A48" t="str">
        <f>'Monthly Data'!D48</f>
        <v>Gloucestershire</v>
      </c>
      <c r="B48" s="26">
        <f>(SUM('Monthly Data'!W48+'Monthly Data'!AA48+'Monthly Data'!AE48)/89)/('Monthly Data'!$F48/100000)</f>
        <v>8.840851110025511</v>
      </c>
      <c r="C48" s="26">
        <f>(SUM('Monthly Data'!X48+'Monthly Data'!AB48+'Monthly Data'!AF48)/89)/('Monthly Data'!$F48/100000)</f>
        <v>5.328484322133566</v>
      </c>
      <c r="D48" s="26">
        <f>(SUM('Monthly Data'!Y48+'Monthly Data'!AC48+'Monthly Data'!AG48)/89)/('Monthly Data'!$F48/100000)</f>
        <v>0.2329515641679784</v>
      </c>
      <c r="E48" s="26">
        <f>(SUM('Monthly Data'!Z48+'Monthly Data'!AD48+'Monthly Data'!AH48)/89)/('Monthly Data'!$F48/100000)</f>
        <v>14.402286996327055</v>
      </c>
      <c r="F48" s="26">
        <f>(SUM('Monthly Data'!AI48+'Monthly Data'!AM48+'Monthly Data'!AQ48)/92)/('Monthly Data'!$F48/100000)</f>
        <v>5.664513757613946</v>
      </c>
      <c r="G48" s="26">
        <f>(SUM('Monthly Data'!AJ48+'Monthly Data'!AN48+'Monthly Data'!AR48)/92)/('Monthly Data'!$F48/100000)</f>
        <v>4.837481621508087</v>
      </c>
      <c r="H48" s="26">
        <f>(SUM('Monthly Data'!AK48+'Monthly Data'!AO48+'Monthly Data'!AS48)/92)/('Monthly Data'!$F48/100000)</f>
        <v>1.4965343415248897</v>
      </c>
      <c r="I48" s="26">
        <f>(SUM('Monthly Data'!AL48+'Monthly Data'!AP48+'Monthly Data'!AT48)/92)/('Monthly Data'!$F48/100000)</f>
        <v>11.998529720646923</v>
      </c>
      <c r="J48" s="28">
        <f>I48-'Three Month Average'!E48</f>
        <v>-2.4037572756801318</v>
      </c>
      <c r="K48" s="36">
        <f>J48/'Three Month Average'!E48</f>
        <v>-0.16690108149442864</v>
      </c>
    </row>
    <row r="49" spans="1:11" ht="15">
      <c r="A49" t="str">
        <f>'Monthly Data'!D49</f>
        <v>Greenwich</v>
      </c>
      <c r="B49" s="26">
        <f>(SUM('Monthly Data'!W49+'Monthly Data'!AA49+'Monthly Data'!AE49)/89)/('Monthly Data'!$F49/100000)</f>
        <v>1.8673691783575614</v>
      </c>
      <c r="C49" s="26">
        <f>(SUM('Monthly Data'!X49+'Monthly Data'!AB49+'Monthly Data'!AF49)/89)/('Monthly Data'!$F49/100000)</f>
        <v>2.32230897818405</v>
      </c>
      <c r="D49" s="26">
        <f>(SUM('Monthly Data'!Y49+'Monthly Data'!AC49+'Monthly Data'!AG49)/89)/('Monthly Data'!$F49/100000)</f>
        <v>0.06876996974121331</v>
      </c>
      <c r="E49" s="26">
        <f>(SUM('Monthly Data'!Z49+'Monthly Data'!AD49+'Monthly Data'!AH49)/89)/('Monthly Data'!$F49/100000)</f>
        <v>4.258448126282824</v>
      </c>
      <c r="F49" s="26">
        <f>(SUM('Monthly Data'!AI49+'Monthly Data'!AM49+'Monthly Data'!AQ49)/92)/('Monthly Data'!$F49/100000)</f>
        <v>3.0039711782526815</v>
      </c>
      <c r="G49" s="26">
        <f>(SUM('Monthly Data'!AJ49+'Monthly Data'!AN49+'Monthly Data'!AR49)/92)/('Monthly Data'!$F49/100000)</f>
        <v>2.046999099320396</v>
      </c>
      <c r="H49" s="26">
        <f>(SUM('Monthly Data'!AK49+'Monthly Data'!AO49+'Monthly Data'!AS49)/92)/('Monthly Data'!$F49/100000)</f>
        <v>0.01023499549660198</v>
      </c>
      <c r="I49" s="26">
        <f>(SUM('Monthly Data'!AL49+'Monthly Data'!AP49+'Monthly Data'!AT49)/92)/('Monthly Data'!$F49/100000)</f>
        <v>5.06120527306968</v>
      </c>
      <c r="J49" s="28">
        <f>I49-'Three Month Average'!E49</f>
        <v>0.8027571467868562</v>
      </c>
      <c r="K49" s="36">
        <f>J49/'Three Month Average'!E49</f>
        <v>0.18850931677018654</v>
      </c>
    </row>
    <row r="50" spans="1:11" ht="15">
      <c r="A50" t="str">
        <f>'Monthly Data'!D50</f>
        <v>Hackney</v>
      </c>
      <c r="B50" s="26">
        <f>(SUM('Monthly Data'!W50+'Monthly Data'!AA50+'Monthly Data'!AE50)/89)/('Monthly Data'!$F50/100000)</f>
        <v>4.518865865796602</v>
      </c>
      <c r="C50" s="26">
        <f>(SUM('Monthly Data'!X50+'Monthly Data'!AB50+'Monthly Data'!AF50)/89)/('Monthly Data'!$F50/100000)</f>
        <v>7.25999180323506</v>
      </c>
      <c r="D50" s="26">
        <f>(SUM('Monthly Data'!Y50+'Monthly Data'!AC50+'Monthly Data'!AG50)/89)/('Monthly Data'!$F50/100000)</f>
        <v>0</v>
      </c>
      <c r="E50" s="26">
        <f>(SUM('Monthly Data'!Z50+'Monthly Data'!AD50+'Monthly Data'!AH50)/89)/('Monthly Data'!$F50/100000)</f>
        <v>11.778857669031662</v>
      </c>
      <c r="F50" s="26">
        <f>(SUM('Monthly Data'!AI50+'Monthly Data'!AM50+'Monthly Data'!AQ50)/92)/('Monthly Data'!$F50/100000)</f>
        <v>4.438448705538278</v>
      </c>
      <c r="G50" s="26">
        <f>(SUM('Monthly Data'!AJ50+'Monthly Data'!AN50+'Monthly Data'!AR50)/92)/('Monthly Data'!$F50/100000)</f>
        <v>9.278520379791155</v>
      </c>
      <c r="H50" s="26">
        <f>(SUM('Monthly Data'!AK50+'Monthly Data'!AO50+'Monthly Data'!AS50)/92)/('Monthly Data'!$F50/100000)</f>
        <v>0.18021543467962844</v>
      </c>
      <c r="I50" s="26">
        <f>(SUM('Monthly Data'!AL50+'Monthly Data'!AP50+'Monthly Data'!AT50)/92)/('Monthly Data'!$F50/100000)</f>
        <v>13.897184520009061</v>
      </c>
      <c r="J50" s="28">
        <f>I50-'Three Month Average'!E50</f>
        <v>2.1183268509773985</v>
      </c>
      <c r="K50" s="36">
        <f>J50/'Three Month Average'!E50</f>
        <v>0.17984145071612412</v>
      </c>
    </row>
    <row r="51" spans="1:11" ht="15">
      <c r="A51" t="str">
        <f>'Monthly Data'!D51</f>
        <v>Halton UA</v>
      </c>
      <c r="B51" s="26">
        <f>(SUM('Monthly Data'!W51+'Monthly Data'!AA51+'Monthly Data'!AE51)/89)/('Monthly Data'!$F51/100000)</f>
        <v>16.24997151127014</v>
      </c>
      <c r="C51" s="26">
        <f>(SUM('Monthly Data'!X51+'Monthly Data'!AB51+'Monthly Data'!AF51)/89)/('Monthly Data'!$F51/100000)</f>
        <v>3.1907377441484153</v>
      </c>
      <c r="D51" s="26">
        <f>(SUM('Monthly Data'!Y51+'Monthly Data'!AC51+'Monthly Data'!AG51)/89)/('Monthly Data'!$F51/100000)</f>
        <v>0.13674590332064634</v>
      </c>
      <c r="E51" s="26">
        <f>(SUM('Monthly Data'!Z51+'Monthly Data'!AD51+'Monthly Data'!AH51)/89)/('Monthly Data'!$F51/100000)</f>
        <v>19.577455158739202</v>
      </c>
      <c r="F51" s="26">
        <f>(SUM('Monthly Data'!AI51+'Monthly Data'!AM51+'Monthly Data'!AQ51)/92)/('Monthly Data'!$F51/100000)</f>
        <v>8.389187759061647</v>
      </c>
      <c r="G51" s="26">
        <f>(SUM('Monthly Data'!AJ51+'Monthly Data'!AN51+'Monthly Data'!AR51)/92)/('Monthly Data'!$F51/100000)</f>
        <v>2.502425257959256</v>
      </c>
      <c r="H51" s="26">
        <f>(SUM('Monthly Data'!AK51+'Monthly Data'!AO51+'Monthly Data'!AS51)/92)/('Monthly Data'!$F51/100000)</f>
        <v>0.022047799629596965</v>
      </c>
      <c r="I51" s="26">
        <f>(SUM('Monthly Data'!AL51+'Monthly Data'!AP51+'Monthly Data'!AT51)/92)/('Monthly Data'!$F51/100000)</f>
        <v>10.913660816650498</v>
      </c>
      <c r="J51" s="28">
        <f>I51-'Three Month Average'!E51</f>
        <v>-8.663794342088703</v>
      </c>
      <c r="K51" s="36">
        <f>J51/'Three Month Average'!E51</f>
        <v>-0.44253935314065895</v>
      </c>
    </row>
    <row r="52" spans="1:11" ht="15">
      <c r="A52" t="str">
        <f>'Monthly Data'!D52</f>
        <v>Hammersmith &amp; Fulham</v>
      </c>
      <c r="B52" s="26">
        <f>(SUM('Monthly Data'!W52+'Monthly Data'!AA52+'Monthly Data'!AE52)/89)/('Monthly Data'!$F52/100000)</f>
        <v>6.620355261317544</v>
      </c>
      <c r="C52" s="26">
        <f>(SUM('Monthly Data'!X52+'Monthly Data'!AB52+'Monthly Data'!AF52)/89)/('Monthly Data'!$F52/100000)</f>
        <v>5.2294590268388585</v>
      </c>
      <c r="D52" s="26">
        <f>(SUM('Monthly Data'!Y52+'Monthly Data'!AC52+'Monthly Data'!AG52)/89)/('Monthly Data'!$F52/100000)</f>
        <v>1.1577851337280682</v>
      </c>
      <c r="E52" s="26">
        <f>(SUM('Monthly Data'!Z52+'Monthly Data'!AD52+'Monthly Data'!AH52)/89)/('Monthly Data'!$F52/100000)</f>
        <v>13.007599421884471</v>
      </c>
      <c r="F52" s="26">
        <f>(SUM('Monthly Data'!AI52+'Monthly Data'!AM52+'Monthly Data'!AQ52)/92)/('Monthly Data'!$F52/100000)</f>
        <v>5.1716880149137054</v>
      </c>
      <c r="G52" s="26">
        <f>(SUM('Monthly Data'!AJ52+'Monthly Data'!AN52+'Monthly Data'!AR52)/92)/('Monthly Data'!$F52/100000)</f>
        <v>6.817908473149317</v>
      </c>
      <c r="H52" s="26">
        <f>(SUM('Monthly Data'!AK52+'Monthly Data'!AO52+'Monthly Data'!AS52)/92)/('Monthly Data'!$F52/100000)</f>
        <v>1.022310421552709</v>
      </c>
      <c r="I52" s="26">
        <f>(SUM('Monthly Data'!AL52+'Monthly Data'!AP52+'Monthly Data'!AT52)/92)/('Monthly Data'!$F52/100000)</f>
        <v>13.011906909615732</v>
      </c>
      <c r="J52" s="28">
        <f>I52-'Three Month Average'!E52</f>
        <v>0.004307487731260551</v>
      </c>
      <c r="K52" s="36">
        <f>J52/'Three Month Average'!E52</f>
        <v>0.0003311516284867654</v>
      </c>
    </row>
    <row r="53" spans="1:11" ht="15">
      <c r="A53" t="str">
        <f>'Monthly Data'!D53</f>
        <v>Hampshire</v>
      </c>
      <c r="B53" s="26">
        <f>(SUM('Monthly Data'!W53+'Monthly Data'!AA53+'Monthly Data'!AE53)/89)/('Monthly Data'!$F53/100000)</f>
        <v>8.908685968819599</v>
      </c>
      <c r="C53" s="26">
        <f>(SUM('Monthly Data'!X53+'Monthly Data'!AB53+'Monthly Data'!AF53)/89)/('Monthly Data'!$F53/100000)</f>
        <v>13.358858220097929</v>
      </c>
      <c r="D53" s="26">
        <f>(SUM('Monthly Data'!Y53+'Monthly Data'!AC53+'Monthly Data'!AG53)/89)/('Monthly Data'!$F53/100000)</f>
        <v>1.7193847334484456</v>
      </c>
      <c r="E53" s="26">
        <f>(SUM('Monthly Data'!Z53+'Monthly Data'!AD53+'Monthly Data'!AH53)/89)/('Monthly Data'!$F53/100000)</f>
        <v>23.986928922365973</v>
      </c>
      <c r="F53" s="26">
        <f>(SUM('Monthly Data'!AI53+'Monthly Data'!AM53+'Monthly Data'!AQ53)/92)/('Monthly Data'!$F53/100000)</f>
        <v>9.75698815402989</v>
      </c>
      <c r="G53" s="26">
        <f>(SUM('Monthly Data'!AJ53+'Monthly Data'!AN53+'Monthly Data'!AR53)/92)/('Monthly Data'!$F53/100000)</f>
        <v>14.161905684128982</v>
      </c>
      <c r="H53" s="26">
        <f>(SUM('Monthly Data'!AK53+'Monthly Data'!AO53+'Monthly Data'!AS53)/92)/('Monthly Data'!$F53/100000)</f>
        <v>1.9144798424841032</v>
      </c>
      <c r="I53" s="26">
        <f>(SUM('Monthly Data'!AL53+'Monthly Data'!AP53+'Monthly Data'!AT53)/92)/('Monthly Data'!$F53/100000)</f>
        <v>25.833373680642975</v>
      </c>
      <c r="J53" s="28">
        <f>I53-'Three Month Average'!E53</f>
        <v>1.846444758277002</v>
      </c>
      <c r="K53" s="36">
        <f>J53/'Three Month Average'!E53</f>
        <v>0.07697712217570853</v>
      </c>
    </row>
    <row r="54" spans="1:11" ht="15">
      <c r="A54" t="str">
        <f>'Monthly Data'!D54</f>
        <v>Haringey</v>
      </c>
      <c r="B54" s="26">
        <f>(SUM('Monthly Data'!W54+'Monthly Data'!AA54+'Monthly Data'!AE54)/89)/('Monthly Data'!$F54/100000)</f>
        <v>6.089162740123234</v>
      </c>
      <c r="C54" s="26">
        <f>(SUM('Monthly Data'!X54+'Monthly Data'!AB54+'Monthly Data'!AF54)/89)/('Monthly Data'!$F54/100000)</f>
        <v>4.463314865634547</v>
      </c>
      <c r="D54" s="26">
        <f>(SUM('Monthly Data'!Y54+'Monthly Data'!AC54+'Monthly Data'!AG54)/89)/('Monthly Data'!$F54/100000)</f>
        <v>0.13462434629524156</v>
      </c>
      <c r="E54" s="26">
        <f>(SUM('Monthly Data'!Z54+'Monthly Data'!AD54+'Monthly Data'!AH54)/89)/('Monthly Data'!$F54/100000)</f>
        <v>10.687101952053021</v>
      </c>
      <c r="F54" s="26">
        <f>(SUM('Monthly Data'!AI54+'Monthly Data'!AM54+'Monthly Data'!AQ54)/92)/('Monthly Data'!$F54/100000)</f>
        <v>5.254458024443999</v>
      </c>
      <c r="G54" s="26">
        <f>(SUM('Monthly Data'!AJ54+'Monthly Data'!AN54+'Monthly Data'!AR54)/92)/('Monthly Data'!$F54/100000)</f>
        <v>5.309557202965338</v>
      </c>
      <c r="H54" s="26">
        <f>(SUM('Monthly Data'!AK54+'Monthly Data'!AO54+'Monthly Data'!AS54)/92)/('Monthly Data'!$F54/100000)</f>
        <v>0.035063113604488085</v>
      </c>
      <c r="I54" s="26">
        <f>(SUM('Monthly Data'!AL54+'Monthly Data'!AP54+'Monthly Data'!AT54)/92)/('Monthly Data'!$F54/100000)</f>
        <v>10.599078341013826</v>
      </c>
      <c r="J54" s="28">
        <f>I54-'Three Month Average'!E54</f>
        <v>-0.08802361103919587</v>
      </c>
      <c r="K54" s="36">
        <f>J54/'Three Month Average'!E54</f>
        <v>-0.008236434108527082</v>
      </c>
    </row>
    <row r="55" spans="1:11" ht="15">
      <c r="A55" t="str">
        <f>'Monthly Data'!D55</f>
        <v>Harrow</v>
      </c>
      <c r="B55" s="26">
        <f>(SUM('Monthly Data'!W55+'Monthly Data'!AA55+'Monthly Data'!AE55)/89)/('Monthly Data'!$F55/100000)</f>
        <v>5.242271611895789</v>
      </c>
      <c r="C55" s="26">
        <f>(SUM('Monthly Data'!X55+'Monthly Data'!AB55+'Monthly Data'!AF55)/89)/('Monthly Data'!$F55/100000)</f>
        <v>2.2777171169267256</v>
      </c>
      <c r="D55" s="26">
        <f>(SUM('Monthly Data'!Y55+'Monthly Data'!AC55+'Monthly Data'!AG55)/89)/('Monthly Data'!$F55/100000)</f>
        <v>0.6574853533396734</v>
      </c>
      <c r="E55" s="26">
        <f>(SUM('Monthly Data'!Z55+'Monthly Data'!AD55+'Monthly Data'!AH55)/89)/('Monthly Data'!$F55/100000)</f>
        <v>8.177474082162188</v>
      </c>
      <c r="F55" s="26">
        <f>(SUM('Monthly Data'!AI55+'Monthly Data'!AM55+'Monthly Data'!AQ55)/92)/('Monthly Data'!$F55/100000)</f>
        <v>5.1394757166871115</v>
      </c>
      <c r="G55" s="26">
        <f>(SUM('Monthly Data'!AJ55+'Monthly Data'!AN55+'Monthly Data'!AR55)/92)/('Monthly Data'!$F55/100000)</f>
        <v>2.7145518150015904</v>
      </c>
      <c r="H55" s="26">
        <f>(SUM('Monthly Data'!AK55+'Monthly Data'!AO55+'Monthly Data'!AS55)/92)/('Monthly Data'!$F55/100000)</f>
        <v>0.3691336150106765</v>
      </c>
      <c r="I55" s="26">
        <f>(SUM('Monthly Data'!AL55+'Monthly Data'!AP55+'Monthly Data'!AT55)/92)/('Monthly Data'!$F55/100000)</f>
        <v>8.223161146699379</v>
      </c>
      <c r="J55" s="28">
        <f>I55-'Three Month Average'!E55</f>
        <v>0.045687064537190736</v>
      </c>
      <c r="K55" s="36">
        <f>J55/'Three Month Average'!E55</f>
        <v>0.005586940915759004</v>
      </c>
    </row>
    <row r="56" spans="1:11" ht="15">
      <c r="A56" t="str">
        <f>'Monthly Data'!D56</f>
        <v>Hartlepool UA</v>
      </c>
      <c r="B56" s="26">
        <f>(SUM('Monthly Data'!W56+'Monthly Data'!AA56+'Monthly Data'!AE56)/89)/('Monthly Data'!$F56/100000)</f>
        <v>16.22113841214965</v>
      </c>
      <c r="C56" s="26">
        <f>(SUM('Monthly Data'!X56+'Monthly Data'!AB56+'Monthly Data'!AF56)/89)/('Monthly Data'!$F56/100000)</f>
        <v>0.3395480923570811</v>
      </c>
      <c r="D56" s="26">
        <f>(SUM('Monthly Data'!Y56+'Monthly Data'!AC56+'Monthly Data'!AG56)/89)/('Monthly Data'!$F56/100000)</f>
        <v>0</v>
      </c>
      <c r="E56" s="26">
        <f>(SUM('Monthly Data'!Z56+'Monthly Data'!AD56+'Monthly Data'!AH56)/89)/('Monthly Data'!$F56/100000)</f>
        <v>16.56068650450673</v>
      </c>
      <c r="F56" s="26">
        <f>(SUM('Monthly Data'!AI56+'Monthly Data'!AM56+'Monthly Data'!AQ56)/92)/('Monthly Data'!$F56/100000)</f>
        <v>15.931079789775442</v>
      </c>
      <c r="G56" s="26">
        <f>(SUM('Monthly Data'!AJ56+'Monthly Data'!AN56+'Monthly Data'!AR56)/92)/('Monthly Data'!$F56/100000)</f>
        <v>0.3434065934065934</v>
      </c>
      <c r="H56" s="26">
        <f>(SUM('Monthly Data'!AK56+'Monthly Data'!AO56+'Monthly Data'!AS56)/92)/('Monthly Data'!$F56/100000)</f>
        <v>0</v>
      </c>
      <c r="I56" s="26">
        <f>(SUM('Monthly Data'!AL56+'Monthly Data'!AP56+'Monthly Data'!AT56)/92)/('Monthly Data'!$F56/100000)</f>
        <v>16.274486383182037</v>
      </c>
      <c r="J56" s="28">
        <f>I56-'Three Month Average'!E56</f>
        <v>-0.2862001213246934</v>
      </c>
      <c r="K56" s="36">
        <f>J56/'Three Month Average'!E56</f>
        <v>-0.01728189959074514</v>
      </c>
    </row>
    <row r="57" spans="1:11" ht="15">
      <c r="A57" t="str">
        <f>'Monthly Data'!D57</f>
        <v>Havering</v>
      </c>
      <c r="B57" s="26">
        <f>(SUM('Monthly Data'!W57+'Monthly Data'!AA57+'Monthly Data'!AE57)/89)/('Monthly Data'!$F57/100000)</f>
        <v>4.239123002940038</v>
      </c>
      <c r="C57" s="26">
        <f>(SUM('Monthly Data'!X57+'Monthly Data'!AB57+'Monthly Data'!AF57)/89)/('Monthly Data'!$F57/100000)</f>
        <v>1.2933883355744467</v>
      </c>
      <c r="D57" s="26">
        <f>(SUM('Monthly Data'!Y57+'Monthly Data'!AC57+'Monthly Data'!AG57)/89)/('Monthly Data'!$F57/100000)</f>
        <v>0.19942110900927595</v>
      </c>
      <c r="E57" s="26">
        <f>(SUM('Monthly Data'!Z57+'Monthly Data'!AD57+'Monthly Data'!AH57)/89)/('Monthly Data'!$F57/100000)</f>
        <v>5.73193244752376</v>
      </c>
      <c r="F57" s="26">
        <f>(SUM('Monthly Data'!AI57+'Monthly Data'!AM57+'Monthly Data'!AQ57)/92)/('Monthly Data'!$F57/100000)</f>
        <v>4.530822823882176</v>
      </c>
      <c r="G57" s="26">
        <f>(SUM('Monthly Data'!AJ57+'Monthly Data'!AN57+'Monthly Data'!AR57)/92)/('Monthly Data'!$F57/100000)</f>
        <v>0.7055295881471029</v>
      </c>
      <c r="H57" s="26">
        <f>(SUM('Monthly Data'!AK57+'Monthly Data'!AO57+'Monthly Data'!AS57)/92)/('Monthly Data'!$F57/100000)</f>
        <v>0</v>
      </c>
      <c r="I57" s="26">
        <f>(SUM('Monthly Data'!AL57+'Monthly Data'!AP57+'Monthly Data'!AT57)/92)/('Monthly Data'!$F57/100000)</f>
        <v>5.236352412029279</v>
      </c>
      <c r="J57" s="28">
        <f>I57-'Three Month Average'!E57</f>
        <v>-0.4955800354944806</v>
      </c>
      <c r="K57" s="36">
        <f>J57/'Three Month Average'!E57</f>
        <v>-0.08645950384648637</v>
      </c>
    </row>
    <row r="58" spans="1:11" ht="15">
      <c r="A58" t="str">
        <f>'Monthly Data'!D58</f>
        <v>Herefordshire UA</v>
      </c>
      <c r="B58" s="26">
        <f>(SUM('Monthly Data'!W58+'Monthly Data'!AA58+'Monthly Data'!AE58)/89)/('Monthly Data'!$F58/100000)</f>
        <v>8.912538387680762</v>
      </c>
      <c r="C58" s="26">
        <f>(SUM('Monthly Data'!X58+'Monthly Data'!AB58+'Monthly Data'!AF58)/89)/('Monthly Data'!$F58/100000)</f>
        <v>5.379772349142828</v>
      </c>
      <c r="D58" s="26">
        <f>(SUM('Monthly Data'!Y58+'Monthly Data'!AC58+'Monthly Data'!AG58)/89)/('Monthly Data'!$F58/100000)</f>
        <v>0</v>
      </c>
      <c r="E58" s="26">
        <f>(SUM('Monthly Data'!Z58+'Monthly Data'!AD58+'Monthly Data'!AH58)/89)/('Monthly Data'!$F58/100000)</f>
        <v>14.292310736823591</v>
      </c>
      <c r="F58" s="26">
        <f>(SUM('Monthly Data'!AI58+'Monthly Data'!AM58+'Monthly Data'!AQ58)/92)/('Monthly Data'!$F58/100000)</f>
        <v>9.054425820357922</v>
      </c>
      <c r="G58" s="26">
        <f>(SUM('Monthly Data'!AJ58+'Monthly Data'!AN58+'Monthly Data'!AR58)/92)/('Monthly Data'!$F58/100000)</f>
        <v>3.5310133582914998</v>
      </c>
      <c r="H58" s="26">
        <f>(SUM('Monthly Data'!AK58+'Monthly Data'!AO58+'Monthly Data'!AS58)/92)/('Monthly Data'!$F58/100000)</f>
        <v>0.14180776539323295</v>
      </c>
      <c r="I58" s="26">
        <f>(SUM('Monthly Data'!AL58+'Monthly Data'!AP58+'Monthly Data'!AT58)/92)/('Monthly Data'!$F58/100000)</f>
        <v>12.727246944042657</v>
      </c>
      <c r="J58" s="28">
        <f>I58-'Three Month Average'!E58</f>
        <v>-1.5650637927809345</v>
      </c>
      <c r="K58" s="36">
        <f>J58/'Three Month Average'!E58</f>
        <v>-0.10950390189520633</v>
      </c>
    </row>
    <row r="59" spans="1:11" ht="15">
      <c r="A59" t="str">
        <f>'Monthly Data'!D59</f>
        <v>Hertfordshire</v>
      </c>
      <c r="B59" s="26">
        <f>(SUM('Monthly Data'!W59+'Monthly Data'!AA59+'Monthly Data'!AE59)/89)/('Monthly Data'!$F59/100000)</f>
        <v>13.508589694342994</v>
      </c>
      <c r="C59" s="26">
        <f>(SUM('Monthly Data'!X59+'Monthly Data'!AB59+'Monthly Data'!AF59)/89)/('Monthly Data'!$F59/100000)</f>
        <v>7.736838789920866</v>
      </c>
      <c r="D59" s="26">
        <f>(SUM('Monthly Data'!Y59+'Monthly Data'!AC59+'Monthly Data'!AG59)/89)/('Monthly Data'!$F59/100000)</f>
        <v>0.2927252224155883</v>
      </c>
      <c r="E59" s="26">
        <f>(SUM('Monthly Data'!Z59+'Monthly Data'!AD59+'Monthly Data'!AH59)/89)/('Monthly Data'!$F59/100000)</f>
        <v>21.53815370667945</v>
      </c>
      <c r="F59" s="26">
        <f>(SUM('Monthly Data'!AI59+'Monthly Data'!AM59+'Monthly Data'!AQ59)/92)/('Monthly Data'!$F59/100000)</f>
        <v>9.94833461580741</v>
      </c>
      <c r="G59" s="26">
        <f>(SUM('Monthly Data'!AJ59+'Monthly Data'!AN59+'Monthly Data'!AR59)/92)/('Monthly Data'!$F59/100000)</f>
        <v>6.171408634475771</v>
      </c>
      <c r="H59" s="26">
        <f>(SUM('Monthly Data'!AK59+'Monthly Data'!AO59+'Monthly Data'!AS59)/92)/('Monthly Data'!$F59/100000)</f>
        <v>0.3034923123246555</v>
      </c>
      <c r="I59" s="26">
        <f>(SUM('Monthly Data'!AL59+'Monthly Data'!AP59+'Monthly Data'!AT59)/92)/('Monthly Data'!$F59/100000)</f>
        <v>16.423235562607836</v>
      </c>
      <c r="J59" s="28">
        <f>I59-'Three Month Average'!E59</f>
        <v>-5.114918144071613</v>
      </c>
      <c r="K59" s="36">
        <f>J59/'Three Month Average'!E59</f>
        <v>-0.23748173653739715</v>
      </c>
    </row>
    <row r="60" spans="1:11" ht="15">
      <c r="A60" t="str">
        <f>'Monthly Data'!D60</f>
        <v>Hillingdon</v>
      </c>
      <c r="B60" s="26">
        <f>(SUM('Monthly Data'!W60+'Monthly Data'!AA60+'Monthly Data'!AE60)/89)/('Monthly Data'!$F60/100000)</f>
        <v>8.124609862671662</v>
      </c>
      <c r="C60" s="26">
        <f>(SUM('Monthly Data'!X60+'Monthly Data'!AB60+'Monthly Data'!AF60)/89)/('Monthly Data'!$F60/100000)</f>
        <v>2.750468164794008</v>
      </c>
      <c r="D60" s="26">
        <f>(SUM('Monthly Data'!Y60+'Monthly Data'!AC60+'Monthly Data'!AG60)/89)/('Monthly Data'!$F60/100000)</f>
        <v>1.292329900124844</v>
      </c>
      <c r="E60" s="26">
        <f>(SUM('Monthly Data'!Z60+'Monthly Data'!AD60+'Monthly Data'!AH60)/89)/('Monthly Data'!$F60/100000)</f>
        <v>12.167407927590514</v>
      </c>
      <c r="F60" s="26">
        <f>(SUM('Monthly Data'!AI60+'Monthly Data'!AM60+'Monthly Data'!AQ60)/92)/('Monthly Data'!$F60/100000)</f>
        <v>7.090692934782608</v>
      </c>
      <c r="G60" s="26">
        <f>(SUM('Monthly Data'!AJ60+'Monthly Data'!AN60+'Monthly Data'!AR60)/92)/('Monthly Data'!$F60/100000)</f>
        <v>3.1231129227053143</v>
      </c>
      <c r="H60" s="26">
        <f>(SUM('Monthly Data'!AK60+'Monthly Data'!AO60+'Monthly Data'!AS60)/92)/('Monthly Data'!$F60/100000)</f>
        <v>0.6699124396135266</v>
      </c>
      <c r="I60" s="26">
        <f>(SUM('Monthly Data'!AL60+'Monthly Data'!AP60+'Monthly Data'!AT60)/92)/('Monthly Data'!$F60/100000)</f>
        <v>10.88371829710145</v>
      </c>
      <c r="J60" s="28">
        <f>I60-'Three Month Average'!E60</f>
        <v>-1.2836896304890644</v>
      </c>
      <c r="K60" s="36">
        <f>J60/'Three Month Average'!E60</f>
        <v>-0.10550230896575774</v>
      </c>
    </row>
    <row r="61" spans="1:11" ht="15">
      <c r="A61" t="str">
        <f>'Monthly Data'!D61</f>
        <v>Hounslow</v>
      </c>
      <c r="B61" s="26">
        <f>(SUM('Monthly Data'!W61+'Monthly Data'!AA61+'Monthly Data'!AE61)/89)/('Monthly Data'!$F61/100000)</f>
        <v>3.5576011912819814</v>
      </c>
      <c r="C61" s="26">
        <f>(SUM('Monthly Data'!X61+'Monthly Data'!AB61+'Monthly Data'!AF61)/89)/('Monthly Data'!$F61/100000)</f>
        <v>4.748883173142006</v>
      </c>
      <c r="D61" s="26">
        <f>(SUM('Monthly Data'!Y61+'Monthly Data'!AC61+'Monthly Data'!AG61)/89)/('Monthly Data'!$F61/100000)</f>
        <v>0.46568295654528225</v>
      </c>
      <c r="E61" s="26">
        <f>(SUM('Monthly Data'!Z61+'Monthly Data'!AD61+'Monthly Data'!AH61)/89)/('Monthly Data'!$F61/100000)</f>
        <v>8.772167320969269</v>
      </c>
      <c r="F61" s="26">
        <f>(SUM('Monthly Data'!AI61+'Monthly Data'!AM61+'Monthly Data'!AQ61)/92)/('Monthly Data'!$F61/100000)</f>
        <v>5.316919853326349</v>
      </c>
      <c r="G61" s="26">
        <f>(SUM('Monthly Data'!AJ61+'Monthly Data'!AN61+'Monthly Data'!AR61)/92)/('Monthly Data'!$F61/100000)</f>
        <v>4.174960712414876</v>
      </c>
      <c r="H61" s="26">
        <f>(SUM('Monthly Data'!AK61+'Monthly Data'!AO61+'Monthly Data'!AS61)/92)/('Monthly Data'!$F61/100000)</f>
        <v>0.5395495023572551</v>
      </c>
      <c r="I61" s="26">
        <f>(SUM('Monthly Data'!AL61+'Monthly Data'!AP61+'Monthly Data'!AT61)/92)/('Monthly Data'!$F61/100000)</f>
        <v>10.03143006809848</v>
      </c>
      <c r="J61" s="28">
        <f>I61-'Three Month Average'!E61</f>
        <v>1.2592627471292115</v>
      </c>
      <c r="K61" s="36">
        <f>J61/'Three Month Average'!E61</f>
        <v>0.14355206655931307</v>
      </c>
    </row>
    <row r="62" spans="1:11" ht="15">
      <c r="A62" t="str">
        <f>'Monthly Data'!D62</f>
        <v>Isle Of Wight UA</v>
      </c>
      <c r="B62" s="26">
        <f>(SUM('Monthly Data'!W62+'Monthly Data'!AA62+'Monthly Data'!AE62)/89)/('Monthly Data'!$F62/100000)</f>
        <v>3.1668529521344397</v>
      </c>
      <c r="C62" s="26">
        <f>(SUM('Monthly Data'!X62+'Monthly Data'!AB62+'Monthly Data'!AF62)/89)/('Monthly Data'!$F62/100000)</f>
        <v>9.29466439202306</v>
      </c>
      <c r="D62" s="26">
        <f>(SUM('Monthly Data'!Y62+'Monthly Data'!AC62+'Monthly Data'!AG62)/89)/('Monthly Data'!$F62/100000)</f>
        <v>0</v>
      </c>
      <c r="E62" s="26">
        <f>(SUM('Monthly Data'!Z62+'Monthly Data'!AD62+'Monthly Data'!AH62)/89)/('Monthly Data'!$F62/100000)</f>
        <v>12.461517344157501</v>
      </c>
      <c r="F62" s="26">
        <f>(SUM('Monthly Data'!AI62+'Monthly Data'!AM62+'Monthly Data'!AQ62)/92)/('Monthly Data'!$F62/100000)</f>
        <v>5.776234919189621</v>
      </c>
      <c r="G62" s="26">
        <f>(SUM('Monthly Data'!AJ62+'Monthly Data'!AN62+'Monthly Data'!AR62)/92)/('Monthly Data'!$F62/100000)</f>
        <v>2.5988314743151983</v>
      </c>
      <c r="H62" s="26">
        <f>(SUM('Monthly Data'!AK62+'Monthly Data'!AO62+'Monthly Data'!AS62)/92)/('Monthly Data'!$F62/100000)</f>
        <v>0</v>
      </c>
      <c r="I62" s="26">
        <f>(SUM('Monthly Data'!AL62+'Monthly Data'!AP62+'Monthly Data'!AT62)/92)/('Monthly Data'!$F62/100000)</f>
        <v>8.375066393504818</v>
      </c>
      <c r="J62" s="28">
        <f>I62-'Three Month Average'!E62</f>
        <v>-4.086450950652683</v>
      </c>
      <c r="K62" s="36">
        <f>J62/'Three Month Average'!E62</f>
        <v>-0.32792563199124286</v>
      </c>
    </row>
    <row r="63" spans="1:11" ht="15">
      <c r="A63" t="str">
        <f>'Monthly Data'!D63</f>
        <v>Islington</v>
      </c>
      <c r="B63" s="26">
        <f>(SUM('Monthly Data'!W63+'Monthly Data'!AA63+'Monthly Data'!AE63)/89)/('Monthly Data'!$F63/100000)</f>
        <v>5.910580524344569</v>
      </c>
      <c r="C63" s="26">
        <f>(SUM('Monthly Data'!X63+'Monthly Data'!AB63+'Monthly Data'!AF63)/89)/('Monthly Data'!$F63/100000)</f>
        <v>2.668539325842697</v>
      </c>
      <c r="D63" s="26">
        <f>(SUM('Monthly Data'!Y63+'Monthly Data'!AC63+'Monthly Data'!AG63)/89)/('Monthly Data'!$F63/100000)</f>
        <v>0.13459737827715357</v>
      </c>
      <c r="E63" s="26">
        <f>(SUM('Monthly Data'!Z63+'Monthly Data'!AD63+'Monthly Data'!AH63)/89)/('Monthly Data'!$F63/100000)</f>
        <v>8.71371722846442</v>
      </c>
      <c r="F63" s="26">
        <f>(SUM('Monthly Data'!AI63+'Monthly Data'!AM63+'Monthly Data'!AQ63)/92)/('Monthly Data'!$F63/100000)</f>
        <v>4.868659420289855</v>
      </c>
      <c r="G63" s="26">
        <f>(SUM('Monthly Data'!AJ63+'Monthly Data'!AN63+'Monthly Data'!AR63)/92)/('Monthly Data'!$F63/100000)</f>
        <v>3.679800724637681</v>
      </c>
      <c r="H63" s="26">
        <f>(SUM('Monthly Data'!AK63+'Monthly Data'!AO63+'Monthly Data'!AS63)/92)/('Monthly Data'!$F63/100000)</f>
        <v>0.028306159420289856</v>
      </c>
      <c r="I63" s="26">
        <f>(SUM('Monthly Data'!AL63+'Monthly Data'!AP63+'Monthly Data'!AT63)/92)/('Monthly Data'!$F63/100000)</f>
        <v>8.576766304347826</v>
      </c>
      <c r="J63" s="28">
        <f>I63-'Three Month Average'!E63</f>
        <v>-0.1369509241165936</v>
      </c>
      <c r="K63" s="36">
        <f>J63/'Three Month Average'!E63</f>
        <v>-0.015716705112856624</v>
      </c>
    </row>
    <row r="64" spans="1:11" ht="15">
      <c r="A64" t="str">
        <f>'Monthly Data'!D64</f>
        <v>Kensington &amp; Chelsea</v>
      </c>
      <c r="B64" s="26">
        <f>(SUM('Monthly Data'!W64+'Monthly Data'!AA64+'Monthly Data'!AE64)/89)/('Monthly Data'!$F64/100000)</f>
        <v>3.9176847972795312</v>
      </c>
      <c r="C64" s="26">
        <f>(SUM('Monthly Data'!X64+'Monthly Data'!AB64+'Monthly Data'!AF64)/89)/('Monthly Data'!$F64/100000)</f>
        <v>1.6915283352907151</v>
      </c>
      <c r="D64" s="26">
        <f>(SUM('Monthly Data'!Y64+'Monthly Data'!AC64+'Monthly Data'!AG64)/89)/('Monthly Data'!$F64/100000)</f>
        <v>0.9903766937194342</v>
      </c>
      <c r="E64" s="26">
        <f>(SUM('Monthly Data'!Z64+'Monthly Data'!AD64+'Monthly Data'!AH64)/89)/('Monthly Data'!$F64/100000)</f>
        <v>6.599589826289681</v>
      </c>
      <c r="F64" s="26">
        <f>(SUM('Monthly Data'!AI64+'Monthly Data'!AM64+'Monthly Data'!AQ64)/92)/('Monthly Data'!$F64/100000)</f>
        <v>6.35895001017432</v>
      </c>
      <c r="G64" s="26">
        <f>(SUM('Monthly Data'!AJ64+'Monthly Data'!AN64+'Monthly Data'!AR64)/92)/('Monthly Data'!$F64/100000)</f>
        <v>0.5256732008410772</v>
      </c>
      <c r="H64" s="26">
        <f>(SUM('Monthly Data'!AK64+'Monthly Data'!AO64+'Monthly Data'!AS64)/92)/('Monthly Data'!$F64/100000)</f>
        <v>0.09326460014922336</v>
      </c>
      <c r="I64" s="26">
        <f>(SUM('Monthly Data'!AL64+'Monthly Data'!AP64+'Monthly Data'!AT64)/92)/('Monthly Data'!$F64/100000)</f>
        <v>6.97788781116462</v>
      </c>
      <c r="J64" s="28">
        <f>I64-'Three Month Average'!E64</f>
        <v>0.3782979848749388</v>
      </c>
      <c r="K64" s="36">
        <f>J64/'Three Month Average'!E64</f>
        <v>0.057321438882152416</v>
      </c>
    </row>
    <row r="65" spans="1:11" ht="15">
      <c r="A65" t="str">
        <f>'Monthly Data'!D65</f>
        <v>Kent</v>
      </c>
      <c r="B65" s="26">
        <f>(SUM('Monthly Data'!W65+'Monthly Data'!AA65+'Monthly Data'!AE65)/89)/('Monthly Data'!$F65/100000)</f>
        <v>8.967013437042215</v>
      </c>
      <c r="C65" s="26">
        <f>(SUM('Monthly Data'!X65+'Monthly Data'!AB65+'Monthly Data'!AF65)/89)/('Monthly Data'!$F65/100000)</f>
        <v>4.536953725116933</v>
      </c>
      <c r="D65" s="26">
        <f>(SUM('Monthly Data'!Y65+'Monthly Data'!AC65+'Monthly Data'!AG65)/89)/('Monthly Data'!$F65/100000)</f>
        <v>0.4526729080376862</v>
      </c>
      <c r="E65" s="26">
        <f>(SUM('Monthly Data'!Z65+'Monthly Data'!AD65+'Monthly Data'!AH65)/89)/('Monthly Data'!$F65/100000)</f>
        <v>13.956640070196833</v>
      </c>
      <c r="F65" s="26">
        <f>(SUM('Monthly Data'!AI65+'Monthly Data'!AM65+'Monthly Data'!AQ65)/92)/('Monthly Data'!$F65/100000)</f>
        <v>8.563109659597734</v>
      </c>
      <c r="G65" s="26">
        <f>(SUM('Monthly Data'!AJ65+'Monthly Data'!AN65+'Monthly Data'!AR65)/92)/('Monthly Data'!$F65/100000)</f>
        <v>4.107559059649526</v>
      </c>
      <c r="H65" s="26">
        <f>(SUM('Monthly Data'!AK65+'Monthly Data'!AO65+'Monthly Data'!AS65)/92)/('Monthly Data'!$F65/100000)</f>
        <v>0.3785644404799586</v>
      </c>
      <c r="I65" s="26">
        <f>(SUM('Monthly Data'!AL65+'Monthly Data'!AP65+'Monthly Data'!AT65)/92)/('Monthly Data'!$F65/100000)</f>
        <v>13.049233159727217</v>
      </c>
      <c r="J65" s="28">
        <f>I65-'Three Month Average'!E65</f>
        <v>-0.9074069104696161</v>
      </c>
      <c r="K65" s="36">
        <f>J65/'Three Month Average'!E65</f>
        <v>-0.06501614327701286</v>
      </c>
    </row>
    <row r="66" spans="1:11" ht="15">
      <c r="A66" t="str">
        <f>'Monthly Data'!D66</f>
        <v>Kingston Upon Hull UA</v>
      </c>
      <c r="B66" s="26">
        <f>(SUM('Monthly Data'!W66+'Monthly Data'!AA66+'Monthly Data'!AE66)/89)/('Monthly Data'!$F66/100000)</f>
        <v>5.051227591367794</v>
      </c>
      <c r="C66" s="26">
        <f>(SUM('Monthly Data'!X66+'Monthly Data'!AB66+'Monthly Data'!AF66)/89)/('Monthly Data'!$F66/100000)</f>
        <v>5.595967821809419</v>
      </c>
      <c r="D66" s="26">
        <f>(SUM('Monthly Data'!Y66+'Monthly Data'!AC66+'Monthly Data'!AG66)/89)/('Monthly Data'!$F66/100000)</f>
        <v>0.1705752236736401</v>
      </c>
      <c r="E66" s="26">
        <f>(SUM('Monthly Data'!Z66+'Monthly Data'!AD66+'Monthly Data'!AH66)/89)/('Monthly Data'!$F66/100000)</f>
        <v>10.81777063685085</v>
      </c>
      <c r="F66" s="26">
        <f>(SUM('Monthly Data'!AI66+'Monthly Data'!AM66+'Monthly Data'!AQ66)/92)/('Monthly Data'!$F66/100000)</f>
        <v>5.812715581484479</v>
      </c>
      <c r="G66" s="26">
        <f>(SUM('Monthly Data'!AJ66+'Monthly Data'!AN66+'Monthly Data'!AR66)/92)/('Monthly Data'!$F66/100000)</f>
        <v>3.624962739002683</v>
      </c>
      <c r="H66" s="26">
        <f>(SUM('Monthly Data'!AK66+'Monthly Data'!AO66+'Monthly Data'!AS66)/92)/('Monthly Data'!$F66/100000)</f>
        <v>0.4045479708725461</v>
      </c>
      <c r="I66" s="26">
        <f>(SUM('Monthly Data'!AL66+'Monthly Data'!AP66+'Monthly Data'!AT66)/92)/('Monthly Data'!$F66/100000)</f>
        <v>9.842226291359708</v>
      </c>
      <c r="J66" s="28">
        <f>I66-'Three Month Average'!E66</f>
        <v>-0.9755443454911426</v>
      </c>
      <c r="K66" s="36">
        <f>J66/'Three Month Average'!E66</f>
        <v>-0.09017979565659678</v>
      </c>
    </row>
    <row r="67" spans="1:11" ht="15">
      <c r="A67" t="str">
        <f>'Monthly Data'!D67</f>
        <v>Kingston Upon Thames</v>
      </c>
      <c r="B67" s="26">
        <f>(SUM('Monthly Data'!W67+'Monthly Data'!AA67+'Monthly Data'!AE67)/89)/('Monthly Data'!$F67/100000)</f>
        <v>6.184256626280239</v>
      </c>
      <c r="C67" s="26">
        <f>(SUM('Monthly Data'!X67+'Monthly Data'!AB67+'Monthly Data'!AF67)/89)/('Monthly Data'!$F67/100000)</f>
        <v>1.352551515102134</v>
      </c>
      <c r="D67" s="26">
        <f>(SUM('Monthly Data'!Y67+'Monthly Data'!AC67+'Monthly Data'!AG67)/89)/('Monthly Data'!$F67/100000)</f>
        <v>0.08962690762724984</v>
      </c>
      <c r="E67" s="26">
        <f>(SUM('Monthly Data'!Z67+'Monthly Data'!AD67+'Monthly Data'!AH67)/89)/('Monthly Data'!$F67/100000)</f>
        <v>7.626435049009623</v>
      </c>
      <c r="F67" s="26">
        <f>(SUM('Monthly Data'!AI67+'Monthly Data'!AM67+'Monthly Data'!AQ67)/92)/('Monthly Data'!$F67/100000)</f>
        <v>6.069300375193114</v>
      </c>
      <c r="G67" s="26">
        <f>(SUM('Monthly Data'!AJ67+'Monthly Data'!AN67+'Monthly Data'!AR67)/92)/('Monthly Data'!$F67/100000)</f>
        <v>1.4109152820254123</v>
      </c>
      <c r="H67" s="26">
        <f>(SUM('Monthly Data'!AK67+'Monthly Data'!AO67+'Monthly Data'!AS67)/92)/('Monthly Data'!$F67/100000)</f>
        <v>0.06305766623577261</v>
      </c>
      <c r="I67" s="26">
        <f>(SUM('Monthly Data'!AL67+'Monthly Data'!AP67+'Monthly Data'!AT67)/92)/('Monthly Data'!$F67/100000)</f>
        <v>7.543273323454299</v>
      </c>
      <c r="J67" s="28">
        <f>I67-'Three Month Average'!E67</f>
        <v>-0.08316172555532386</v>
      </c>
      <c r="K67" s="36">
        <f>J67/'Three Month Average'!E67</f>
        <v>-0.010904403567447065</v>
      </c>
    </row>
    <row r="68" spans="1:11" ht="15">
      <c r="A68" t="str">
        <f>'Monthly Data'!D68</f>
        <v>Kirklees</v>
      </c>
      <c r="B68" s="26">
        <f>(SUM('Monthly Data'!W68+'Monthly Data'!AA68+'Monthly Data'!AE68)/89)/('Monthly Data'!$F68/100000)</f>
        <v>6.0918229248065545</v>
      </c>
      <c r="C68" s="26">
        <f>(SUM('Monthly Data'!X68+'Monthly Data'!AB68+'Monthly Data'!AF68)/89)/('Monthly Data'!$F68/100000)</f>
        <v>1.266912955431931</v>
      </c>
      <c r="D68" s="26">
        <f>(SUM('Monthly Data'!Y68+'Monthly Data'!AC68+'Monthly Data'!AG68)/89)/('Monthly Data'!$F68/100000)</f>
        <v>1.4597763449727499</v>
      </c>
      <c r="E68" s="26">
        <f>(SUM('Monthly Data'!Z68+'Monthly Data'!AD68+'Monthly Data'!AH68)/89)/('Monthly Data'!$F68/100000)</f>
        <v>8.818512225211235</v>
      </c>
      <c r="F68" s="26">
        <f>(SUM('Monthly Data'!AI68+'Monthly Data'!AM68+'Monthly Data'!AQ68)/92)/('Monthly Data'!$F68/100000)</f>
        <v>4.468134385012288</v>
      </c>
      <c r="G68" s="26">
        <f>(SUM('Monthly Data'!AJ68+'Monthly Data'!AN68+'Monthly Data'!AR68)/92)/('Monthly Data'!$F68/100000)</f>
        <v>1.585882110735103</v>
      </c>
      <c r="H68" s="26">
        <f>(SUM('Monthly Data'!AK68+'Monthly Data'!AO68+'Monthly Data'!AS68)/92)/('Monthly Data'!$F68/100000)</f>
        <v>1.058327006961154</v>
      </c>
      <c r="I68" s="26">
        <f>(SUM('Monthly Data'!AL68+'Monthly Data'!AP68+'Monthly Data'!AT68)/92)/('Monthly Data'!$F68/100000)</f>
        <v>7.112343502708546</v>
      </c>
      <c r="J68" s="28">
        <f>I68-'Three Month Average'!E68</f>
        <v>-1.7061687225026887</v>
      </c>
      <c r="K68" s="36">
        <f>J68/'Three Month Average'!E68</f>
        <v>-0.19347580169191406</v>
      </c>
    </row>
    <row r="69" spans="1:11" ht="15">
      <c r="A69" t="str">
        <f>'Monthly Data'!D69</f>
        <v>Knowsley</v>
      </c>
      <c r="B69" s="26">
        <f>(SUM('Monthly Data'!W69+'Monthly Data'!AA69+'Monthly Data'!AE69)/89)/('Monthly Data'!$F69/100000)</f>
        <v>5.510689762796504</v>
      </c>
      <c r="C69" s="26">
        <f>(SUM('Monthly Data'!X69+'Monthly Data'!AB69+'Monthly Data'!AF69)/89)/('Monthly Data'!$F69/100000)</f>
        <v>4.232990012484395</v>
      </c>
      <c r="D69" s="26">
        <f>(SUM('Monthly Data'!Y69+'Monthly Data'!AC69+'Monthly Data'!AG69)/89)/('Monthly Data'!$F69/100000)</f>
        <v>1.5995630461922599</v>
      </c>
      <c r="E69" s="26">
        <f>(SUM('Monthly Data'!Z69+'Monthly Data'!AD69+'Monthly Data'!AH69)/89)/('Monthly Data'!$F69/100000)</f>
        <v>11.34324282147316</v>
      </c>
      <c r="F69" s="26">
        <f>(SUM('Monthly Data'!AI69+'Monthly Data'!AM69+'Monthly Data'!AQ69)/92)/('Monthly Data'!$F69/100000)</f>
        <v>8.322010869565219</v>
      </c>
      <c r="G69" s="26">
        <f>(SUM('Monthly Data'!AJ69+'Monthly Data'!AN69+'Monthly Data'!AR69)/92)/('Monthly Data'!$F69/100000)</f>
        <v>2.2833635265700485</v>
      </c>
      <c r="H69" s="26">
        <f>(SUM('Monthly Data'!AK69+'Monthly Data'!AO69+'Monthly Data'!AS69)/92)/('Monthly Data'!$F69/100000)</f>
        <v>1.019021739130435</v>
      </c>
      <c r="I69" s="26">
        <f>(SUM('Monthly Data'!AL69+'Monthly Data'!AP69+'Monthly Data'!AT69)/92)/('Monthly Data'!$F69/100000)</f>
        <v>11.624396135265702</v>
      </c>
      <c r="J69" s="28">
        <f>I69-'Three Month Average'!E69</f>
        <v>0.28115331379254194</v>
      </c>
      <c r="K69" s="36">
        <f>J69/'Three Month Average'!E69</f>
        <v>0.024785973307413358</v>
      </c>
    </row>
    <row r="70" spans="1:11" ht="15">
      <c r="A70" t="str">
        <f>'Monthly Data'!D70</f>
        <v>Lambeth</v>
      </c>
      <c r="B70" s="26">
        <f>(SUM('Monthly Data'!W70+'Monthly Data'!AA70+'Monthly Data'!AE70)/89)/('Monthly Data'!$F70/100000)</f>
        <v>4.176871845591576</v>
      </c>
      <c r="C70" s="26">
        <f>(SUM('Monthly Data'!X70+'Monthly Data'!AB70+'Monthly Data'!AF70)/89)/('Monthly Data'!$F70/100000)</f>
        <v>2.11390465356159</v>
      </c>
      <c r="D70" s="26">
        <f>(SUM('Monthly Data'!Y70+'Monthly Data'!AC70+'Monthly Data'!AG70)/89)/('Monthly Data'!$F70/100000)</f>
        <v>0.37778617302606726</v>
      </c>
      <c r="E70" s="26">
        <f>(SUM('Monthly Data'!Z70+'Monthly Data'!AD70+'Monthly Data'!AH70)/89)/('Monthly Data'!$F70/100000)</f>
        <v>6.668562672179232</v>
      </c>
      <c r="F70" s="26">
        <f>(SUM('Monthly Data'!AI70+'Monthly Data'!AM70+'Monthly Data'!AQ70)/92)/('Monthly Data'!$F70/100000)</f>
        <v>5.367027479837716</v>
      </c>
      <c r="G70" s="26">
        <f>(SUM('Monthly Data'!AJ70+'Monthly Data'!AN70+'Monthly Data'!AR70)/92)/('Monthly Data'!$F70/100000)</f>
        <v>3.1044168131272487</v>
      </c>
      <c r="H70" s="26">
        <f>(SUM('Monthly Data'!AK70+'Monthly Data'!AO70+'Monthly Data'!AS70)/92)/('Monthly Data'!$F70/100000)</f>
        <v>0.3120842298910991</v>
      </c>
      <c r="I70" s="26">
        <f>(SUM('Monthly Data'!AL70+'Monthly Data'!AP70+'Monthly Data'!AT70)/92)/('Monthly Data'!$F70/100000)</f>
        <v>8.783528522856065</v>
      </c>
      <c r="J70" s="28">
        <f>I70-'Three Month Average'!E70</f>
        <v>2.1149658506768327</v>
      </c>
      <c r="K70" s="36">
        <f>J70/'Three Month Average'!E70</f>
        <v>0.3171546785486953</v>
      </c>
    </row>
    <row r="71" spans="1:11" ht="15">
      <c r="A71" t="str">
        <f>'Monthly Data'!D71</f>
        <v>Lancashire</v>
      </c>
      <c r="B71" s="26">
        <f>(SUM('Monthly Data'!W71+'Monthly Data'!AA71+'Monthly Data'!AE71)/89)/('Monthly Data'!$F71/100000)</f>
        <v>7.452081956378057</v>
      </c>
      <c r="C71" s="26">
        <f>(SUM('Monthly Data'!X71+'Monthly Data'!AB71+'Monthly Data'!AF71)/89)/('Monthly Data'!$F71/100000)</f>
        <v>7.331696723633273</v>
      </c>
      <c r="D71" s="26">
        <f>(SUM('Monthly Data'!Y71+'Monthly Data'!AC71+'Monthly Data'!AG71)/89)/('Monthly Data'!$F71/100000)</f>
        <v>0.8297139080351242</v>
      </c>
      <c r="E71" s="26">
        <f>(SUM('Monthly Data'!Z71+'Monthly Data'!AD71+'Monthly Data'!AH71)/89)/('Monthly Data'!$F71/100000)</f>
        <v>15.613492588046455</v>
      </c>
      <c r="F71" s="26">
        <f>(SUM('Monthly Data'!AI71+'Monthly Data'!AM71+'Monthly Data'!AQ71)/92)/('Monthly Data'!$F71/100000)</f>
        <v>6.7352484472049685</v>
      </c>
      <c r="G71" s="26">
        <f>(SUM('Monthly Data'!AJ71+'Monthly Data'!AN71+'Monthly Data'!AR71)/92)/('Monthly Data'!$F71/100000)</f>
        <v>8.895460358056267</v>
      </c>
      <c r="H71" s="26">
        <f>(SUM('Monthly Data'!AK71+'Monthly Data'!AO71+'Monthly Data'!AS71)/92)/('Monthly Data'!$F71/100000)</f>
        <v>0.7398611618560468</v>
      </c>
      <c r="I71" s="26">
        <f>(SUM('Monthly Data'!AL71+'Monthly Data'!AP71+'Monthly Data'!AT71)/92)/('Monthly Data'!$F71/100000)</f>
        <v>16.370569967117284</v>
      </c>
      <c r="J71" s="28">
        <f>I71-'Three Month Average'!E71</f>
        <v>0.7570773790708287</v>
      </c>
      <c r="K71" s="36">
        <f>J71/'Three Month Average'!E71</f>
        <v>0.048488662917766406</v>
      </c>
    </row>
    <row r="72" spans="1:11" ht="15">
      <c r="A72" t="str">
        <f>'Monthly Data'!D72</f>
        <v>Leeds</v>
      </c>
      <c r="B72" s="26">
        <f>(SUM('Monthly Data'!W72+'Monthly Data'!AA72+'Monthly Data'!AE72)/89)/('Monthly Data'!$F72/100000)</f>
        <v>8.982935700612522</v>
      </c>
      <c r="C72" s="26">
        <f>(SUM('Monthly Data'!X72+'Monthly Data'!AB72+'Monthly Data'!AF72)/89)/('Monthly Data'!$F72/100000)</f>
        <v>4.27472629548613</v>
      </c>
      <c r="D72" s="26">
        <f>(SUM('Monthly Data'!Y72+'Monthly Data'!AC72+'Monthly Data'!AG72)/89)/('Monthly Data'!$F72/100000)</f>
        <v>0.33512979904961565</v>
      </c>
      <c r="E72" s="26">
        <f>(SUM('Monthly Data'!Z72+'Monthly Data'!AD72+'Monthly Data'!AH72)/89)/('Monthly Data'!$F72/100000)</f>
        <v>13.592791795148267</v>
      </c>
      <c r="F72" s="26">
        <f>(SUM('Monthly Data'!AI72+'Monthly Data'!AM72+'Monthly Data'!AQ72)/92)/('Monthly Data'!$F72/100000)</f>
        <v>10.258163186197468</v>
      </c>
      <c r="G72" s="26">
        <f>(SUM('Monthly Data'!AJ72+'Monthly Data'!AN72+'Monthly Data'!AR72)/92)/('Monthly Data'!$F72/100000)</f>
        <v>4.304481735465547</v>
      </c>
      <c r="H72" s="26">
        <f>(SUM('Monthly Data'!AK72+'Monthly Data'!AO72+'Monthly Data'!AS72)/92)/('Monthly Data'!$F72/100000)</f>
        <v>0.26958072268777267</v>
      </c>
      <c r="I72" s="26">
        <f>(SUM('Monthly Data'!AL72+'Monthly Data'!AP72+'Monthly Data'!AT72)/92)/('Monthly Data'!$F72/100000)</f>
        <v>14.832225644350787</v>
      </c>
      <c r="J72" s="28">
        <f>I72-'Three Month Average'!E72</f>
        <v>1.2394338492025199</v>
      </c>
      <c r="K72" s="36">
        <f>J72/'Three Month Average'!E72</f>
        <v>0.09118317030684721</v>
      </c>
    </row>
    <row r="73" spans="1:11" ht="15">
      <c r="A73" t="str">
        <f>'Monthly Data'!D73</f>
        <v>Leicester UA</v>
      </c>
      <c r="B73" s="26">
        <f>(SUM('Monthly Data'!W73+'Monthly Data'!AA73+'Monthly Data'!AE73)/89)/('Monthly Data'!$F73/100000)</f>
        <v>8.307231954022015</v>
      </c>
      <c r="C73" s="26">
        <f>(SUM('Monthly Data'!X73+'Monthly Data'!AB73+'Monthly Data'!AF73)/89)/('Monthly Data'!$F73/100000)</f>
        <v>1.1231716672529766</v>
      </c>
      <c r="D73" s="26">
        <f>(SUM('Monthly Data'!Y73+'Monthly Data'!AC73+'Monthly Data'!AG73)/89)/('Monthly Data'!$F73/100000)</f>
        <v>2.754949372507301</v>
      </c>
      <c r="E73" s="26">
        <f>(SUM('Monthly Data'!Z73+'Monthly Data'!AD73+'Monthly Data'!AH73)/89)/('Monthly Data'!$F73/100000)</f>
        <v>12.18535299378229</v>
      </c>
      <c r="F73" s="26">
        <f>(SUM('Monthly Data'!AI73+'Monthly Data'!AM73+'Monthly Data'!AQ73)/92)/('Monthly Data'!$F73/100000)</f>
        <v>6.113361651878701</v>
      </c>
      <c r="G73" s="26">
        <f>(SUM('Monthly Data'!AJ73+'Monthly Data'!AN73+'Monthly Data'!AR73)/92)/('Monthly Data'!$F73/100000)</f>
        <v>1.4719630000164008</v>
      </c>
      <c r="H73" s="26">
        <f>(SUM('Monthly Data'!AK73+'Monthly Data'!AO73+'Monthly Data'!AS73)/92)/('Monthly Data'!$F73/100000)</f>
        <v>1.7712758106046942</v>
      </c>
      <c r="I73" s="26">
        <f>(SUM('Monthly Data'!AL73+'Monthly Data'!AP73+'Monthly Data'!AT73)/92)/('Monthly Data'!$F73/100000)</f>
        <v>9.356600462499795</v>
      </c>
      <c r="J73" s="28">
        <f>I73-'Three Month Average'!E73</f>
        <v>-2.828752531282495</v>
      </c>
      <c r="K73" s="36">
        <f>J73/'Three Month Average'!E73</f>
        <v>-0.23214366729678632</v>
      </c>
    </row>
    <row r="74" spans="1:11" ht="15">
      <c r="A74" t="str">
        <f>'Monthly Data'!D74</f>
        <v>Leicestershire</v>
      </c>
      <c r="B74" s="26">
        <f>(SUM('Monthly Data'!W74+'Monthly Data'!AA74+'Monthly Data'!AE74)/89)/('Monthly Data'!$F74/100000)</f>
        <v>8.208832366135738</v>
      </c>
      <c r="C74" s="26">
        <f>(SUM('Monthly Data'!X74+'Monthly Data'!AB74+'Monthly Data'!AF74)/89)/('Monthly Data'!$F74/100000)</f>
        <v>1.3355558299378525</v>
      </c>
      <c r="D74" s="26">
        <f>(SUM('Monthly Data'!Y74+'Monthly Data'!AC74+'Monthly Data'!AG74)/89)/('Monthly Data'!$F74/100000)</f>
        <v>1.3952339795036426</v>
      </c>
      <c r="E74" s="26">
        <f>(SUM('Monthly Data'!Z74+'Monthly Data'!AD74+'Monthly Data'!AH74)/89)/('Monthly Data'!$F74/100000)</f>
        <v>10.939622175577233</v>
      </c>
      <c r="F74" s="26">
        <f>(SUM('Monthly Data'!AI74+'Monthly Data'!AM74+'Monthly Data'!AQ74)/92)/('Monthly Data'!$F74/100000)</f>
        <v>6.943780856824334</v>
      </c>
      <c r="G74" s="26">
        <f>(SUM('Monthly Data'!AJ74+'Monthly Data'!AN74+'Monthly Data'!AR74)/92)/('Monthly Data'!$F74/100000)</f>
        <v>1.5667303710781972</v>
      </c>
      <c r="H74" s="26">
        <f>(SUM('Monthly Data'!AK74+'Monthly Data'!AO74+'Monthly Data'!AS74)/92)/('Monthly Data'!$F74/100000)</f>
        <v>1.069039655996178</v>
      </c>
      <c r="I74" s="26">
        <f>(SUM('Monthly Data'!AL74+'Monthly Data'!AP74+'Monthly Data'!AT74)/92)/('Monthly Data'!$F74/100000)</f>
        <v>9.57955088389871</v>
      </c>
      <c r="J74" s="28">
        <f>I74-'Three Month Average'!E74</f>
        <v>-1.3600712916785227</v>
      </c>
      <c r="K74" s="36">
        <f>J74/'Three Month Average'!E74</f>
        <v>-0.12432525272352545</v>
      </c>
    </row>
    <row r="75" spans="1:11" ht="15">
      <c r="A75" t="str">
        <f>'Monthly Data'!D75</f>
        <v>Lewisham</v>
      </c>
      <c r="B75" s="26">
        <f>(SUM('Monthly Data'!W75+'Monthly Data'!AA75+'Monthly Data'!AE75)/89)/('Monthly Data'!$F75/100000)</f>
        <v>3.650723410804987</v>
      </c>
      <c r="C75" s="26">
        <f>(SUM('Monthly Data'!X75+'Monthly Data'!AB75+'Monthly Data'!AF75)/89)/('Monthly Data'!$F75/100000)</f>
        <v>1.7315684161920888</v>
      </c>
      <c r="D75" s="26">
        <f>(SUM('Monthly Data'!Y75+'Monthly Data'!AC75+'Monthly Data'!AG75)/89)/('Monthly Data'!$F75/100000)</f>
        <v>0.15872710481760816</v>
      </c>
      <c r="E75" s="26">
        <f>(SUM('Monthly Data'!Z75+'Monthly Data'!AD75+'Monthly Data'!AH75)/89)/('Monthly Data'!$F75/100000)</f>
        <v>5.541018931814684</v>
      </c>
      <c r="F75" s="26">
        <f>(SUM('Monthly Data'!AI75+'Monthly Data'!AM75+'Monthly Data'!AQ75)/92)/('Monthly Data'!$F75/100000)</f>
        <v>3.615433293627159</v>
      </c>
      <c r="G75" s="26">
        <f>(SUM('Monthly Data'!AJ75+'Monthly Data'!AN75+'Monthly Data'!AR75)/92)/('Monthly Data'!$F75/100000)</f>
        <v>0.3489800476474092</v>
      </c>
      <c r="H75" s="26">
        <f>(SUM('Monthly Data'!AK75+'Monthly Data'!AO75+'Monthly Data'!AS75)/92)/('Monthly Data'!$F75/100000)</f>
        <v>0.09306134603930911</v>
      </c>
      <c r="I75" s="26">
        <f>(SUM('Monthly Data'!AL75+'Monthly Data'!AP75+'Monthly Data'!AT75)/92)/('Monthly Data'!$F75/100000)</f>
        <v>4.057474687313877</v>
      </c>
      <c r="J75" s="28">
        <f>I75-'Three Month Average'!E75</f>
        <v>-1.4835442445008074</v>
      </c>
      <c r="K75" s="36">
        <f>J75/'Three Month Average'!E75</f>
        <v>-0.26773852657004843</v>
      </c>
    </row>
    <row r="76" spans="1:11" ht="15">
      <c r="A76" t="str">
        <f>'Monthly Data'!D76</f>
        <v>Lincolnshire</v>
      </c>
      <c r="B76" s="26">
        <f>(SUM('Monthly Data'!W76+'Monthly Data'!AA76+'Monthly Data'!AE76)/89)/('Monthly Data'!$F76/100000)</f>
        <v>10.39845765579419</v>
      </c>
      <c r="C76" s="26">
        <f>(SUM('Monthly Data'!X76+'Monthly Data'!AB76+'Monthly Data'!AF76)/89)/('Monthly Data'!$F76/100000)</f>
        <v>2.855360264401864</v>
      </c>
      <c r="D76" s="26">
        <f>(SUM('Monthly Data'!Y76+'Monthly Data'!AC76+'Monthly Data'!AG76)/89)/('Monthly Data'!$F76/100000)</f>
        <v>1.1147896045400978</v>
      </c>
      <c r="E76" s="26">
        <f>(SUM('Monthly Data'!Z76+'Monthly Data'!AD76+'Monthly Data'!AH76)/89)/('Monthly Data'!$F76/100000)</f>
        <v>14.368607524736152</v>
      </c>
      <c r="F76" s="26">
        <f>(SUM('Monthly Data'!AI76+'Monthly Data'!AM76+'Monthly Data'!AQ76)/92)/('Monthly Data'!$F76/100000)</f>
        <v>9.227439806859952</v>
      </c>
      <c r="G76" s="26">
        <f>(SUM('Monthly Data'!AJ76+'Monthly Data'!AN76+'Monthly Data'!AR76)/92)/('Monthly Data'!$F76/100000)</f>
        <v>1.535187883796971</v>
      </c>
      <c r="H76" s="26">
        <f>(SUM('Monthly Data'!AK76+'Monthly Data'!AO76+'Monthly Data'!AS76)/92)/('Monthly Data'!$F76/100000)</f>
        <v>1.9484379871094968</v>
      </c>
      <c r="I76" s="26">
        <f>(SUM('Monthly Data'!AL76+'Monthly Data'!AP76+'Monthly Data'!AT76)/92)/('Monthly Data'!$F76/100000)</f>
        <v>12.71106567776642</v>
      </c>
      <c r="J76" s="28">
        <f>I76-'Three Month Average'!E76</f>
        <v>-1.6575418469697318</v>
      </c>
      <c r="K76" s="36">
        <f>J76/'Three Month Average'!E76</f>
        <v>-0.11535855817038672</v>
      </c>
    </row>
    <row r="77" spans="1:11" ht="15">
      <c r="A77" t="str">
        <f>'Monthly Data'!D77</f>
        <v>Liverpool</v>
      </c>
      <c r="B77" s="26">
        <f>(SUM('Monthly Data'!W77+'Monthly Data'!AA77+'Monthly Data'!AE77)/89)/('Monthly Data'!$F77/100000)</f>
        <v>7.2607279616729725</v>
      </c>
      <c r="C77" s="26">
        <f>(SUM('Monthly Data'!X77+'Monthly Data'!AB77+'Monthly Data'!AF77)/89)/('Monthly Data'!$F77/100000)</f>
        <v>3.6718620318590554</v>
      </c>
      <c r="D77" s="26">
        <f>(SUM('Monthly Data'!Y77+'Monthly Data'!AC77+'Monthly Data'!AG77)/89)/('Monthly Data'!$F77/100000)</f>
        <v>0.9043713188366808</v>
      </c>
      <c r="E77" s="26">
        <f>(SUM('Monthly Data'!Z77+'Monthly Data'!AD77+'Monthly Data'!AH77)/89)/('Monthly Data'!$F77/100000)</f>
        <v>11.83696131236871</v>
      </c>
      <c r="F77" s="26">
        <f>(SUM('Monthly Data'!AI77+'Monthly Data'!AM77+'Monthly Data'!AQ77)/92)/('Monthly Data'!$F77/100000)</f>
        <v>8.391658729982947</v>
      </c>
      <c r="G77" s="26">
        <f>(SUM('Monthly Data'!AJ77+'Monthly Data'!AN77+'Monthly Data'!AR77)/92)/('Monthly Data'!$F77/100000)</f>
        <v>4.4823805621386965</v>
      </c>
      <c r="H77" s="26">
        <f>(SUM('Monthly Data'!AK77+'Monthly Data'!AO77+'Monthly Data'!AS77)/92)/('Monthly Data'!$F77/100000)</f>
        <v>0.4014485370661587</v>
      </c>
      <c r="I77" s="26">
        <f>(SUM('Monthly Data'!AL77+'Monthly Data'!AP77+'Monthly Data'!AT77)/92)/('Monthly Data'!$F77/100000)</f>
        <v>13.2754878291878</v>
      </c>
      <c r="J77" s="28">
        <f>I77-'Three Month Average'!E77</f>
        <v>1.4385265168190902</v>
      </c>
      <c r="K77" s="36">
        <f>J77/'Three Month Average'!E77</f>
        <v>0.12152836178622475</v>
      </c>
    </row>
    <row r="78" spans="1:11" ht="15">
      <c r="A78" t="str">
        <f>'Monthly Data'!D78</f>
        <v>Luton UA</v>
      </c>
      <c r="B78" s="26">
        <f>(SUM('Monthly Data'!W78+'Monthly Data'!AA78+'Monthly Data'!AE78)/89)/('Monthly Data'!$F78/100000)</f>
        <v>2.585885841572331</v>
      </c>
      <c r="C78" s="26">
        <f>(SUM('Monthly Data'!X78+'Monthly Data'!AB78+'Monthly Data'!AF78)/89)/('Monthly Data'!$F78/100000)</f>
        <v>0.17567159249812034</v>
      </c>
      <c r="D78" s="26">
        <f>(SUM('Monthly Data'!Y78+'Monthly Data'!AC78+'Monthly Data'!AG78)/89)/('Monthly Data'!$F78/100000)</f>
        <v>0</v>
      </c>
      <c r="E78" s="26">
        <f>(SUM('Monthly Data'!Z78+'Monthly Data'!AD78+'Monthly Data'!AH78)/89)/('Monthly Data'!$F78/100000)</f>
        <v>2.7615574340704514</v>
      </c>
      <c r="F78" s="26">
        <f>(SUM('Monthly Data'!AI78+'Monthly Data'!AM78+'Monthly Data'!AQ78)/92)/('Monthly Data'!$F78/100000)</f>
        <v>5.540147374717894</v>
      </c>
      <c r="G78" s="26">
        <f>(SUM('Monthly Data'!AJ78+'Monthly Data'!AN78+'Monthly Data'!AR78)/92)/('Monthly Data'!$F78/100000)</f>
        <v>0.19033635152405037</v>
      </c>
      <c r="H78" s="26">
        <f>(SUM('Monthly Data'!AK78+'Monthly Data'!AO78+'Monthly Data'!AS78)/92)/('Monthly Data'!$F78/100000)</f>
        <v>1.2371862849063273</v>
      </c>
      <c r="I78" s="26">
        <f>(SUM('Monthly Data'!AL78+'Monthly Data'!AP78+'Monthly Data'!AT78)/92)/('Monthly Data'!$F78/100000)</f>
        <v>6.967670011148273</v>
      </c>
      <c r="J78" s="28">
        <f>I78-'Three Month Average'!E78</f>
        <v>4.206112577077821</v>
      </c>
      <c r="K78" s="36">
        <f>J78/'Three Month Average'!E78</f>
        <v>1.5230943688461114</v>
      </c>
    </row>
    <row r="79" spans="1:11" ht="15">
      <c r="A79" t="str">
        <f>'Monthly Data'!D79</f>
        <v>Manchester</v>
      </c>
      <c r="B79" s="26">
        <f>(SUM('Monthly Data'!W79+'Monthly Data'!AA79+'Monthly Data'!AE79)/89)/('Monthly Data'!$F79/100000)</f>
        <v>7.455085509510833</v>
      </c>
      <c r="C79" s="26">
        <f>(SUM('Monthly Data'!X79+'Monthly Data'!AB79+'Monthly Data'!AF79)/89)/('Monthly Data'!$F79/100000)</f>
        <v>9.137545794382556</v>
      </c>
      <c r="D79" s="26">
        <f>(SUM('Monthly Data'!Y79+'Monthly Data'!AC79+'Monthly Data'!AG79)/89)/('Monthly Data'!$F79/100000)</f>
        <v>0.74924142638503</v>
      </c>
      <c r="E79" s="26">
        <f>(SUM('Monthly Data'!Z79+'Monthly Data'!AD79+'Monthly Data'!AH79)/89)/('Monthly Data'!$F79/100000)</f>
        <v>17.341872730278418</v>
      </c>
      <c r="F79" s="26">
        <f>(SUM('Monthly Data'!AI79+'Monthly Data'!AM79+'Monthly Data'!AQ79)/92)/('Monthly Data'!$F79/100000)</f>
        <v>7.766554549018798</v>
      </c>
      <c r="G79" s="26">
        <f>(SUM('Monthly Data'!AJ79+'Monthly Data'!AN79+'Monthly Data'!AR79)/92)/('Monthly Data'!$F79/100000)</f>
        <v>6.1673304306555785</v>
      </c>
      <c r="H79" s="26">
        <f>(SUM('Monthly Data'!AK79+'Monthly Data'!AO79+'Monthly Data'!AS79)/92)/('Monthly Data'!$F79/100000)</f>
        <v>0.3275830048905305</v>
      </c>
      <c r="I79" s="26">
        <f>(SUM('Monthly Data'!AL79+'Monthly Data'!AP79+'Monthly Data'!AT79)/92)/('Monthly Data'!$F79/100000)</f>
        <v>14.261467984564907</v>
      </c>
      <c r="J79" s="28">
        <f>I79-'Three Month Average'!E79</f>
        <v>-3.08040474571351</v>
      </c>
      <c r="K79" s="36">
        <f>J79/'Three Month Average'!E79</f>
        <v>-0.17762814856409428</v>
      </c>
    </row>
    <row r="80" spans="1:11" ht="15">
      <c r="A80" t="str">
        <f>'Monthly Data'!D80</f>
        <v>Medway Towns UA</v>
      </c>
      <c r="B80" s="26">
        <f>(SUM('Monthly Data'!W80+'Monthly Data'!AA80+'Monthly Data'!AE80)/89)/('Monthly Data'!$F80/100000)</f>
        <v>7.229092126462034</v>
      </c>
      <c r="C80" s="26">
        <f>(SUM('Monthly Data'!X80+'Monthly Data'!AB80+'Monthly Data'!AF80)/89)/('Monthly Data'!$F80/100000)</f>
        <v>3.2379218714037616</v>
      </c>
      <c r="D80" s="26">
        <f>(SUM('Monthly Data'!Y80+'Monthly Data'!AC80+'Monthly Data'!AG80)/89)/('Monthly Data'!$F80/100000)</f>
        <v>0.30339171008306653</v>
      </c>
      <c r="E80" s="26">
        <f>(SUM('Monthly Data'!Z80+'Monthly Data'!AD80+'Monthly Data'!AH80)/89)/('Monthly Data'!$F80/100000)</f>
        <v>10.770405707948862</v>
      </c>
      <c r="F80" s="26">
        <f>(SUM('Monthly Data'!AI80+'Monthly Data'!AM80+'Monthly Data'!AQ80)/92)/('Monthly Data'!$F80/100000)</f>
        <v>5.222249210590236</v>
      </c>
      <c r="G80" s="26">
        <f>(SUM('Monthly Data'!AJ80+'Monthly Data'!AN80+'Monthly Data'!AR80)/92)/('Monthly Data'!$F80/100000)</f>
        <v>1.5029147437454455</v>
      </c>
      <c r="H80" s="26">
        <f>(SUM('Monthly Data'!AK80+'Monthly Data'!AO80+'Monthly Data'!AS80)/92)/('Monthly Data'!$F80/100000)</f>
        <v>0.0860254230426686</v>
      </c>
      <c r="I80" s="26">
        <f>(SUM('Monthly Data'!AL80+'Monthly Data'!AP80+'Monthly Data'!AT80)/92)/('Monthly Data'!$F80/100000)</f>
        <v>6.81118937737835</v>
      </c>
      <c r="J80" s="28">
        <f>I80-'Three Month Average'!E80</f>
        <v>-3.959216330570513</v>
      </c>
      <c r="K80" s="36">
        <f>J80/'Three Month Average'!E80</f>
        <v>-0.3676014105623245</v>
      </c>
    </row>
    <row r="81" spans="1:11" ht="15">
      <c r="A81" t="str">
        <f>'Monthly Data'!D81</f>
        <v>Merton</v>
      </c>
      <c r="B81" s="26">
        <f>(SUM('Monthly Data'!W81+'Monthly Data'!AA81+'Monthly Data'!AE81)/89)/('Monthly Data'!$F81/100000)</f>
        <v>2.612022400931243</v>
      </c>
      <c r="C81" s="26">
        <f>(SUM('Monthly Data'!X81+'Monthly Data'!AB81+'Monthly Data'!AF81)/89)/('Monthly Data'!$F81/100000)</f>
        <v>2.2642259399376807</v>
      </c>
      <c r="D81" s="26">
        <f>(SUM('Monthly Data'!Y81+'Monthly Data'!AC81+'Monthly Data'!AG81)/89)/('Monthly Data'!$F81/100000)</f>
        <v>0.6317119393556538</v>
      </c>
      <c r="E81" s="26">
        <f>(SUM('Monthly Data'!Z81+'Monthly Data'!AD81+'Monthly Data'!AH81)/89)/('Monthly Data'!$F81/100000)</f>
        <v>5.5079602802245775</v>
      </c>
      <c r="F81" s="26">
        <f>(SUM('Monthly Data'!AI81+'Monthly Data'!AM81+'Monthly Data'!AQ81)/92)/('Monthly Data'!$F81/100000)</f>
        <v>2.6641764398912358</v>
      </c>
      <c r="G81" s="26">
        <f>(SUM('Monthly Data'!AJ81+'Monthly Data'!AN81+'Monthly Data'!AR81)/92)/('Monthly Data'!$F81/100000)</f>
        <v>3.8726688456150953</v>
      </c>
      <c r="H81" s="26">
        <f>(SUM('Monthly Data'!AK81+'Monthly Data'!AO81+'Monthly Data'!AS81)/92)/('Monthly Data'!$F81/100000)</f>
        <v>0.8926364360460326</v>
      </c>
      <c r="I81" s="26">
        <f>(SUM('Monthly Data'!AL81+'Monthly Data'!AP81+'Monthly Data'!AT81)/92)/('Monthly Data'!$F81/100000)</f>
        <v>7.429481721552364</v>
      </c>
      <c r="J81" s="28">
        <f>I81-'Three Month Average'!E81</f>
        <v>1.9215214413277861</v>
      </c>
      <c r="K81" s="36">
        <f>J81/'Three Month Average'!E81</f>
        <v>0.348862617660242</v>
      </c>
    </row>
    <row r="82" spans="1:11" ht="15">
      <c r="A82" t="str">
        <f>'Monthly Data'!D82</f>
        <v>Middlesbrough UA</v>
      </c>
      <c r="B82" s="26">
        <f>(SUM('Monthly Data'!W82+'Monthly Data'!AA82+'Monthly Data'!AE82)/89)/('Monthly Data'!$F82/100000)</f>
        <v>8.317929759704251</v>
      </c>
      <c r="C82" s="26">
        <f>(SUM('Monthly Data'!X82+'Monthly Data'!AB82+'Monthly Data'!AF82)/89)/('Monthly Data'!$F82/100000)</f>
        <v>3.260711541257347</v>
      </c>
      <c r="D82" s="26">
        <f>(SUM('Monthly Data'!Y82+'Monthly Data'!AC82+'Monthly Data'!AG82)/89)/('Monthly Data'!$F82/100000)</f>
        <v>0.06230658996033146</v>
      </c>
      <c r="E82" s="26">
        <f>(SUM('Monthly Data'!Z82+'Monthly Data'!AD82+'Monthly Data'!AH82)/89)/('Monthly Data'!$F82/100000)</f>
        <v>11.640947890921929</v>
      </c>
      <c r="F82" s="26">
        <f>(SUM('Monthly Data'!AI82+'Monthly Data'!AM82+'Monthly Data'!AQ82)/92)/('Monthly Data'!$F82/100000)</f>
        <v>8.267700715261592</v>
      </c>
      <c r="G82" s="26">
        <f>(SUM('Monthly Data'!AJ82+'Monthly Data'!AN82+'Monthly Data'!AR82)/92)/('Monthly Data'!$F82/100000)</f>
        <v>2.551635457687053</v>
      </c>
      <c r="H82" s="26">
        <f>(SUM('Monthly Data'!AK82+'Monthly Data'!AO82+'Monthly Data'!AS82)/92)/('Monthly Data'!$F82/100000)</f>
        <v>0</v>
      </c>
      <c r="I82" s="26">
        <f>(SUM('Monthly Data'!AL82+'Monthly Data'!AP82+'Monthly Data'!AT82)/92)/('Monthly Data'!$F82/100000)</f>
        <v>10.819336172948645</v>
      </c>
      <c r="J82" s="28">
        <f>I82-'Three Month Average'!E82</f>
        <v>-0.8216117179732834</v>
      </c>
      <c r="K82" s="36">
        <f>J82/'Three Month Average'!E82</f>
        <v>-0.0705794515766202</v>
      </c>
    </row>
    <row r="83" spans="1:11" ht="15">
      <c r="A83" t="str">
        <f>'Monthly Data'!D83</f>
        <v>Milton Keynes UA</v>
      </c>
      <c r="B83" s="26">
        <f>(SUM('Monthly Data'!W83+'Monthly Data'!AA83+'Monthly Data'!AE83)/89)/('Monthly Data'!$F83/100000)</f>
        <v>13.986571524570465</v>
      </c>
      <c r="C83" s="26">
        <f>(SUM('Monthly Data'!X83+'Monthly Data'!AB83+'Monthly Data'!AF83)/89)/('Monthly Data'!$F83/100000)</f>
        <v>4.1458567059801705</v>
      </c>
      <c r="D83" s="26">
        <f>(SUM('Monthly Data'!Y83+'Monthly Data'!AC83+'Monthly Data'!AG83)/89)/('Monthly Data'!$F83/100000)</f>
        <v>0.5637909531484023</v>
      </c>
      <c r="E83" s="26">
        <f>(SUM('Monthly Data'!Z83+'Monthly Data'!AD83+'Monthly Data'!AH83)/89)/('Monthly Data'!$F83/100000)</f>
        <v>18.696219183699036</v>
      </c>
      <c r="F83" s="26">
        <f>(SUM('Monthly Data'!AI83+'Monthly Data'!AM83+'Monthly Data'!AQ83)/92)/('Monthly Data'!$F83/100000)</f>
        <v>15.789241719738204</v>
      </c>
      <c r="G83" s="26">
        <f>(SUM('Monthly Data'!AJ83+'Monthly Data'!AN83+'Monthly Data'!AR83)/92)/('Monthly Data'!$F83/100000)</f>
        <v>4.748892659600256</v>
      </c>
      <c r="H83" s="26">
        <f>(SUM('Monthly Data'!AK83+'Monthly Data'!AO83+'Monthly Data'!AS83)/92)/('Monthly Data'!$F83/100000)</f>
        <v>2.071442737830274</v>
      </c>
      <c r="I83" s="26">
        <f>(SUM('Monthly Data'!AL83+'Monthly Data'!AP83+'Monthly Data'!AT83)/92)/('Monthly Data'!$F83/100000)</f>
        <v>22.609577117168733</v>
      </c>
      <c r="J83" s="28">
        <f>I83-'Three Month Average'!E83</f>
        <v>3.9133579334696975</v>
      </c>
      <c r="K83" s="36">
        <f>J83/'Three Month Average'!E83</f>
        <v>0.2093127971500087</v>
      </c>
    </row>
    <row r="84" spans="1:11" ht="15">
      <c r="A84" t="str">
        <f>'Monthly Data'!D84</f>
        <v>Newcastle Upon Tyne</v>
      </c>
      <c r="B84" s="26">
        <f>(SUM('Monthly Data'!W84+'Monthly Data'!AA84+'Monthly Data'!AE84)/89)/('Monthly Data'!$F84/100000)</f>
        <v>5.298827593327889</v>
      </c>
      <c r="C84" s="26">
        <f>(SUM('Monthly Data'!X84+'Monthly Data'!AB84+'Monthly Data'!AF84)/89)/('Monthly Data'!$F84/100000)</f>
        <v>0.9856100926473487</v>
      </c>
      <c r="D84" s="26">
        <f>(SUM('Monthly Data'!Y84+'Monthly Data'!AC84+'Monthly Data'!AG84)/89)/('Monthly Data'!$F84/100000)</f>
        <v>0</v>
      </c>
      <c r="E84" s="26">
        <f>(SUM('Monthly Data'!Z84+'Monthly Data'!AD84+'Monthly Data'!AH84)/89)/('Monthly Data'!$F84/100000)</f>
        <v>6.284437685975237</v>
      </c>
      <c r="F84" s="26">
        <f>(SUM('Monthly Data'!AI84+'Monthly Data'!AM84+'Monthly Data'!AQ84)/92)/('Monthly Data'!$F84/100000)</f>
        <v>6.193018778831135</v>
      </c>
      <c r="G84" s="26">
        <f>(SUM('Monthly Data'!AJ84+'Monthly Data'!AN84+'Monthly Data'!AR84)/92)/('Monthly Data'!$F84/100000)</f>
        <v>0.4721949802041335</v>
      </c>
      <c r="H84" s="26">
        <f>(SUM('Monthly Data'!AK84+'Monthly Data'!AO84+'Monthly Data'!AS84)/92)/('Monthly Data'!$F84/100000)</f>
        <v>0</v>
      </c>
      <c r="I84" s="26">
        <f>(SUM('Monthly Data'!AL84+'Monthly Data'!AP84+'Monthly Data'!AT84)/92)/('Monthly Data'!$F84/100000)</f>
        <v>6.665213759035269</v>
      </c>
      <c r="J84" s="28">
        <f>I84-'Three Month Average'!E84</f>
        <v>0.3807760730600318</v>
      </c>
      <c r="K84" s="36">
        <f>J84/'Three Month Average'!E84</f>
        <v>0.06059031723869212</v>
      </c>
    </row>
    <row r="85" spans="1:11" ht="15">
      <c r="A85" t="str">
        <f>'Monthly Data'!D85</f>
        <v>Newham</v>
      </c>
      <c r="B85" s="26">
        <f>(SUM('Monthly Data'!W85+'Monthly Data'!AA85+'Monthly Data'!AE85)/89)/('Monthly Data'!$F85/100000)</f>
        <v>1.8199082133248932</v>
      </c>
      <c r="C85" s="26">
        <f>(SUM('Monthly Data'!X85+'Monthly Data'!AB85+'Monthly Data'!AF85)/89)/('Monthly Data'!$F85/100000)</f>
        <v>1.503402437094477</v>
      </c>
      <c r="D85" s="26">
        <f>(SUM('Monthly Data'!Y85+'Monthly Data'!AC85+'Monthly Data'!AG85)/89)/('Monthly Data'!$F85/100000)</f>
        <v>0</v>
      </c>
      <c r="E85" s="26">
        <f>(SUM('Monthly Data'!Z85+'Monthly Data'!AD85+'Monthly Data'!AH85)/89)/('Monthly Data'!$F85/100000)</f>
        <v>3.32331065041937</v>
      </c>
      <c r="F85" s="26">
        <f>(SUM('Monthly Data'!AI85+'Monthly Data'!AM85+'Monthly Data'!AQ85)/92)/('Monthly Data'!$F85/100000)</f>
        <v>1.9349186908892972</v>
      </c>
      <c r="G85" s="26">
        <f>(SUM('Monthly Data'!AJ85+'Monthly Data'!AN85+'Monthly Data'!AR85)/92)/('Monthly Data'!$F85/100000)</f>
        <v>1.33105395658978</v>
      </c>
      <c r="H85" s="26">
        <f>(SUM('Monthly Data'!AK85+'Monthly Data'!AO85+'Monthly Data'!AS85)/92)/('Monthly Data'!$F85/100000)</f>
        <v>0.1318296250935565</v>
      </c>
      <c r="I85" s="26">
        <f>(SUM('Monthly Data'!AL85+'Monthly Data'!AP85+'Monthly Data'!AT85)/92)/('Monthly Data'!$F85/100000)</f>
        <v>3.397802272572634</v>
      </c>
      <c r="J85" s="28">
        <f>I85-'Three Month Average'!E85</f>
        <v>0.07449162215326366</v>
      </c>
      <c r="K85" s="36">
        <f>J85/'Three Month Average'!E85</f>
        <v>0.02241488382792729</v>
      </c>
    </row>
    <row r="86" spans="1:11" ht="15">
      <c r="A86" t="str">
        <f>'Monthly Data'!D86</f>
        <v>Norfolk</v>
      </c>
      <c r="B86" s="1">
        <f>(SUM('Monthly Data'!W86+'Monthly Data'!AA86+'Monthly Data'!AE86)/89)/('Monthly Data'!$F86/100000)</f>
        <v>6.102446568654853</v>
      </c>
      <c r="C86" s="1">
        <f>(SUM('Monthly Data'!X86+'Monthly Data'!AB86+'Monthly Data'!AF86)/89)/('Monthly Data'!$F86/100000)</f>
        <v>4.636617163868547</v>
      </c>
      <c r="D86" s="1">
        <f>(SUM('Monthly Data'!Y86+'Monthly Data'!AC86+'Monthly Data'!AG86)/89)/('Monthly Data'!$F86/100000)</f>
        <v>0.23912894950963037</v>
      </c>
      <c r="E86" s="1">
        <f>(SUM('Monthly Data'!Z86+'Monthly Data'!AD86+'Monthly Data'!AH86)/89)/('Monthly Data'!$F86/100000)</f>
        <v>10.978192682033031</v>
      </c>
      <c r="F86" s="27">
        <f>(SUM('Monthly Data'!AI86+'Monthly Data'!AM86+'Monthly Data'!AQ86)/92)/('Monthly Data'!$F86/100000)</f>
        <v>5.756242939889923</v>
      </c>
      <c r="G86" s="27">
        <f>(SUM('Monthly Data'!AJ86+'Monthly Data'!AN86+'Monthly Data'!AR86)/92)/('Monthly Data'!$F86/100000)</f>
        <v>5.343151392794481</v>
      </c>
      <c r="H86" s="27">
        <f>(SUM('Monthly Data'!AK86+'Monthly Data'!AO86+'Monthly Data'!AS86)/92)/('Monthly Data'!$F86/100000)</f>
        <v>0.1682409209988704</v>
      </c>
      <c r="I86" s="27">
        <f>(SUM('Monthly Data'!AL86+'Monthly Data'!AP86+'Monthly Data'!AT86)/92)/('Monthly Data'!$F86/100000)</f>
        <v>11.267635253683274</v>
      </c>
      <c r="J86" s="28">
        <f>I86-'Three Month Average'!E86</f>
        <v>0.2894425716502429</v>
      </c>
      <c r="K86" s="36">
        <f>J86/'Three Month Average'!E86</f>
        <v>0.026365229690670868</v>
      </c>
    </row>
    <row r="87" spans="1:11" ht="15">
      <c r="A87" t="str">
        <f>'Monthly Data'!D87</f>
        <v>North East Lincolnshire UA</v>
      </c>
      <c r="B87" s="26">
        <f>(SUM('Monthly Data'!W87+'Monthly Data'!AA87+'Monthly Data'!AE87)/89)/('Monthly Data'!$F87/100000)</f>
        <v>6.423116020906613</v>
      </c>
      <c r="C87" s="26">
        <f>(SUM('Monthly Data'!X87+'Monthly Data'!AB87+'Monthly Data'!AF87)/89)/('Monthly Data'!$F87/100000)</f>
        <v>1.0435314543769847</v>
      </c>
      <c r="D87" s="26">
        <f>(SUM('Monthly Data'!Y87+'Monthly Data'!AC87+'Monthly Data'!AG87)/89)/('Monthly Data'!$F87/100000)</f>
        <v>0.6117253353244393</v>
      </c>
      <c r="E87" s="26">
        <f>(SUM('Monthly Data'!Z87+'Monthly Data'!AD87+'Monthly Data'!AH87)/89)/('Monthly Data'!$F87/100000)</f>
        <v>8.078372810608036</v>
      </c>
      <c r="F87" s="26">
        <f>(SUM('Monthly Data'!AI87+'Monthly Data'!AM87+'Monthly Data'!AQ87)/92)/('Monthly Data'!$F87/100000)</f>
        <v>7.144846311832074</v>
      </c>
      <c r="G87" s="26">
        <f>(SUM('Monthly Data'!AJ87+'Monthly Data'!AN87+'Monthly Data'!AR87)/92)/('Monthly Data'!$F87/100000)</f>
        <v>1.5229574964319281</v>
      </c>
      <c r="H87" s="26">
        <f>(SUM('Monthly Data'!AK87+'Monthly Data'!AO87+'Monthly Data'!AS87)/92)/('Monthly Data'!$F87/100000)</f>
        <v>0.5482646987154941</v>
      </c>
      <c r="I87" s="26">
        <f>(SUM('Monthly Data'!AL87+'Monthly Data'!AP87+'Monthly Data'!AT87)/92)/('Monthly Data'!$F87/100000)</f>
        <v>9.216068506979495</v>
      </c>
      <c r="J87" s="28">
        <f>I87-'Three Month Average'!E87</f>
        <v>1.137695696371459</v>
      </c>
      <c r="K87" s="36">
        <f>J87/'Three Month Average'!E87</f>
        <v>0.1408322843032826</v>
      </c>
    </row>
    <row r="88" spans="1:11" ht="15">
      <c r="A88" t="str">
        <f>'Monthly Data'!D88</f>
        <v>North Lincolnshire UA</v>
      </c>
      <c r="B88" s="26">
        <f>(SUM('Monthly Data'!W88+'Monthly Data'!AA88+'Monthly Data'!AE88)/89)/('Monthly Data'!$F88/100000)</f>
        <v>4.1740660216088825</v>
      </c>
      <c r="C88" s="26">
        <f>(SUM('Monthly Data'!X88+'Monthly Data'!AB88+'Monthly Data'!AF88)/89)/('Monthly Data'!$F88/100000)</f>
        <v>1.5683866363500572</v>
      </c>
      <c r="D88" s="26">
        <f>(SUM('Monthly Data'!Y88+'Monthly Data'!AC88+'Monthly Data'!AG88)/89)/('Monthly Data'!$F88/100000)</f>
        <v>2.340132441538181</v>
      </c>
      <c r="E88" s="26">
        <f>(SUM('Monthly Data'!Z88+'Monthly Data'!AD88+'Monthly Data'!AH88)/89)/('Monthly Data'!$F88/100000)</f>
        <v>8.08258509949712</v>
      </c>
      <c r="F88" s="26">
        <f>(SUM('Monthly Data'!AI88+'Monthly Data'!AM88+'Monthly Data'!AQ88)/92)/('Monthly Data'!$F88/100000)</f>
        <v>3.6847344422323545</v>
      </c>
      <c r="G88" s="26">
        <f>(SUM('Monthly Data'!AJ88+'Monthly Data'!AN88+'Monthly Data'!AR88)/92)/('Monthly Data'!$F88/100000)</f>
        <v>1.0596621925374092</v>
      </c>
      <c r="H88" s="26">
        <f>(SUM('Monthly Data'!AK88+'Monthly Data'!AO88+'Monthly Data'!AS88)/92)/('Monthly Data'!$F88/100000)</f>
        <v>0.8188298760516344</v>
      </c>
      <c r="I88" s="26">
        <f>(SUM('Monthly Data'!AL88+'Monthly Data'!AP88+'Monthly Data'!AT88)/92)/('Monthly Data'!$F88/100000)</f>
        <v>5.563226510821399</v>
      </c>
      <c r="J88" s="28">
        <f>I88-'Three Month Average'!E88</f>
        <v>-2.519358588675721</v>
      </c>
      <c r="K88" s="36">
        <f>J88/'Three Month Average'!E88</f>
        <v>-0.3117020801714132</v>
      </c>
    </row>
    <row r="89" spans="1:11" ht="15">
      <c r="A89" t="str">
        <f>'Monthly Data'!D89</f>
        <v>North Somerset UA</v>
      </c>
      <c r="B89" s="26">
        <f>(SUM('Monthly Data'!W89+'Monthly Data'!AA89+'Monthly Data'!AE89)/89)/('Monthly Data'!$F89/100000)</f>
        <v>5.857891159182694</v>
      </c>
      <c r="C89" s="26">
        <f>(SUM('Monthly Data'!X89+'Monthly Data'!AB89+'Monthly Data'!AF89)/89)/('Monthly Data'!$F89/100000)</f>
        <v>6.0378263825023</v>
      </c>
      <c r="D89" s="26">
        <f>(SUM('Monthly Data'!Y89+'Monthly Data'!AC89+'Monthly Data'!AG89)/89)/('Monthly Data'!$F89/100000)</f>
        <v>2.725685419915497</v>
      </c>
      <c r="E89" s="26">
        <f>(SUM('Monthly Data'!Z89+'Monthly Data'!AD89+'Monthly Data'!AH89)/89)/('Monthly Data'!$F89/100000)</f>
        <v>14.62140296160049</v>
      </c>
      <c r="F89" s="26">
        <f>(SUM('Monthly Data'!AI89+'Monthly Data'!AM89+'Monthly Data'!AQ89)/92)/('Monthly Data'!$F89/100000)</f>
        <v>8.065140027850843</v>
      </c>
      <c r="G89" s="26">
        <f>(SUM('Monthly Data'!AJ89+'Monthly Data'!AN89+'Monthly Data'!AR89)/92)/('Monthly Data'!$F89/100000)</f>
        <v>2.9913868688431586</v>
      </c>
      <c r="H89" s="26">
        <f>(SUM('Monthly Data'!AK89+'Monthly Data'!AO89+'Monthly Data'!AS89)/92)/('Monthly Data'!$F89/100000)</f>
        <v>0.9928309866419105</v>
      </c>
      <c r="I89" s="26">
        <f>(SUM('Monthly Data'!AL89+'Monthly Data'!AP89+'Monthly Data'!AT89)/92)/('Monthly Data'!$F89/100000)</f>
        <v>12.049357883335912</v>
      </c>
      <c r="J89" s="28">
        <f>I89-'Three Month Average'!E89</f>
        <v>-2.572045078264578</v>
      </c>
      <c r="K89" s="36">
        <f>J89/'Three Month Average'!E89</f>
        <v>-0.175909595339067</v>
      </c>
    </row>
    <row r="90" spans="1:11" ht="15">
      <c r="A90" t="str">
        <f>'Monthly Data'!D90</f>
        <v>North Tyneside</v>
      </c>
      <c r="B90" s="26">
        <f>(SUM('Monthly Data'!W90+'Monthly Data'!AA90+'Monthly Data'!AE90)/89)/('Monthly Data'!$F90/100000)</f>
        <v>3.5220264773519885</v>
      </c>
      <c r="C90" s="26">
        <f>(SUM('Monthly Data'!X90+'Monthly Data'!AB90+'Monthly Data'!AF90)/89)/('Monthly Data'!$F90/100000)</f>
        <v>0.41435605615905746</v>
      </c>
      <c r="D90" s="26">
        <f>(SUM('Monthly Data'!Y90+'Monthly Data'!AC90+'Monthly Data'!AG90)/89)/('Monthly Data'!$F90/100000)</f>
        <v>0.04143560561590574</v>
      </c>
      <c r="E90" s="26">
        <f>(SUM('Monthly Data'!Z90+'Monthly Data'!AD90+'Monthly Data'!AH90)/89)/('Monthly Data'!$F90/100000)</f>
        <v>3.977818139126952</v>
      </c>
      <c r="F90" s="26">
        <f>(SUM('Monthly Data'!AI90+'Monthly Data'!AM90+'Monthly Data'!AQ90)/92)/('Monthly Data'!$F90/100000)</f>
        <v>5.224339274738783</v>
      </c>
      <c r="G90" s="26">
        <f>(SUM('Monthly Data'!AJ90+'Monthly Data'!AN90+'Monthly Data'!AR90)/92)/('Monthly Data'!$F90/100000)</f>
        <v>2.505277785200823</v>
      </c>
      <c r="H90" s="26">
        <f>(SUM('Monthly Data'!AK90+'Monthly Data'!AO90+'Monthly Data'!AS90)/92)/('Monthly Data'!$F90/100000)</f>
        <v>0</v>
      </c>
      <c r="I90" s="26">
        <f>(SUM('Monthly Data'!AL90+'Monthly Data'!AP90+'Monthly Data'!AT90)/92)/('Monthly Data'!$F90/100000)</f>
        <v>7.7296170599396055</v>
      </c>
      <c r="J90" s="28">
        <f>I90-'Three Month Average'!E90</f>
        <v>3.7517989208126536</v>
      </c>
      <c r="K90" s="36">
        <f>J90/'Three Month Average'!E90</f>
        <v>0.9431801026570047</v>
      </c>
    </row>
    <row r="91" spans="1:11" ht="15">
      <c r="A91" t="str">
        <f>'Monthly Data'!D91</f>
        <v>North Yorkshire</v>
      </c>
      <c r="B91" s="26">
        <f>(SUM('Monthly Data'!W91+'Monthly Data'!AA91+'Monthly Data'!AE91)/89)/('Monthly Data'!$F91/100000)</f>
        <v>7.3946225954226605</v>
      </c>
      <c r="C91" s="26">
        <f>(SUM('Monthly Data'!X91+'Monthly Data'!AB91+'Monthly Data'!AF91)/89)/('Monthly Data'!$F91/100000)</f>
        <v>8.314053700306937</v>
      </c>
      <c r="D91" s="26">
        <f>(SUM('Monthly Data'!Y91+'Monthly Data'!AC91+'Monthly Data'!AG91)/89)/('Monthly Data'!$F91/100000)</f>
        <v>1.2120821081933062</v>
      </c>
      <c r="E91" s="26">
        <f>(SUM('Monthly Data'!Z91+'Monthly Data'!AD91+'Monthly Data'!AH91)/89)/('Monthly Data'!$F91/100000)</f>
        <v>16.920758403922903</v>
      </c>
      <c r="F91" s="26">
        <f>(SUM('Monthly Data'!AI91+'Monthly Data'!AM91+'Monthly Data'!AQ91)/92)/('Monthly Data'!$F91/100000)</f>
        <v>6.217230802154296</v>
      </c>
      <c r="G91" s="26">
        <f>(SUM('Monthly Data'!AJ91+'Monthly Data'!AN91+'Monthly Data'!AR91)/92)/('Monthly Data'!$F91/100000)</f>
        <v>6.460213289581624</v>
      </c>
      <c r="H91" s="26">
        <f>(SUM('Monthly Data'!AK91+'Monthly Data'!AO91+'Monthly Data'!AS91)/92)/('Monthly Data'!$F91/100000)</f>
        <v>0.9897635267681991</v>
      </c>
      <c r="I91" s="26">
        <f>(SUM('Monthly Data'!AL91+'Monthly Data'!AP91+'Monthly Data'!AT91)/92)/('Monthly Data'!$F91/100000)</f>
        <v>13.66720761850412</v>
      </c>
      <c r="J91" s="28">
        <f>I91-'Three Month Average'!E91</f>
        <v>-3.253550785418783</v>
      </c>
      <c r="K91" s="36">
        <f>J91/'Three Month Average'!E91</f>
        <v>-0.19228161691998868</v>
      </c>
    </row>
    <row r="92" spans="1:11" ht="15">
      <c r="A92" t="str">
        <f>'Monthly Data'!D92</f>
        <v>Northamptonshire</v>
      </c>
      <c r="B92" s="26">
        <f>(SUM('Monthly Data'!W92+'Monthly Data'!AA92+'Monthly Data'!AE92)/89)/('Monthly Data'!$F92/100000)</f>
        <v>18.586117590729494</v>
      </c>
      <c r="C92" s="26">
        <f>(SUM('Monthly Data'!X92+'Monthly Data'!AB92+'Monthly Data'!AF92)/89)/('Monthly Data'!$F92/100000)</f>
        <v>8.572881362639015</v>
      </c>
      <c r="D92" s="26">
        <f>(SUM('Monthly Data'!Y92+'Monthly Data'!AC92+'Monthly Data'!AG92)/89)/('Monthly Data'!$F92/100000)</f>
        <v>5.589289141346692</v>
      </c>
      <c r="E92" s="26">
        <f>(SUM('Monthly Data'!Z92+'Monthly Data'!AD92+'Monthly Data'!AH92)/89)/('Monthly Data'!$F92/100000)</f>
        <v>32.7482880947152</v>
      </c>
      <c r="F92" s="26">
        <f>(SUM('Monthly Data'!AI92+'Monthly Data'!AM92+'Monthly Data'!AQ92)/92)/('Monthly Data'!$F92/100000)</f>
        <v>14.657357005596515</v>
      </c>
      <c r="G92" s="26">
        <f>(SUM('Monthly Data'!AJ92+'Monthly Data'!AN92+'Monthly Data'!AR92)/92)/('Monthly Data'!$F92/100000)</f>
        <v>11.640904323326977</v>
      </c>
      <c r="H92" s="26">
        <f>(SUM('Monthly Data'!AK92+'Monthly Data'!AO92+'Monthly Data'!AS92)/92)/('Monthly Data'!$F92/100000)</f>
        <v>2.8958711346915025</v>
      </c>
      <c r="I92" s="26">
        <f>(SUM('Monthly Data'!AL92+'Monthly Data'!AP92+'Monthly Data'!AT92)/92)/('Monthly Data'!$F92/100000)</f>
        <v>29.194132463614995</v>
      </c>
      <c r="J92" s="28">
        <f>I92-'Three Month Average'!E92</f>
        <v>-3.5541556311002047</v>
      </c>
      <c r="K92" s="36">
        <f>J92/'Three Month Average'!E92</f>
        <v>-0.10852950910963073</v>
      </c>
    </row>
    <row r="93" spans="1:11" ht="15">
      <c r="A93" t="str">
        <f>'Monthly Data'!D93</f>
        <v>Northumberland</v>
      </c>
      <c r="B93" s="26">
        <f>(SUM('Monthly Data'!W93+'Monthly Data'!AA93+'Monthly Data'!AE93)/89)/('Monthly Data'!$F93/100000)</f>
        <v>3.6112446989900757</v>
      </c>
      <c r="C93" s="26">
        <f>(SUM('Monthly Data'!X93+'Monthly Data'!AB93+'Monthly Data'!AF93)/89)/('Monthly Data'!$F93/100000)</f>
        <v>1.014296331919731</v>
      </c>
      <c r="D93" s="26">
        <f>(SUM('Monthly Data'!Y93+'Monthly Data'!AC93+'Monthly Data'!AG93)/89)/('Monthly Data'!$F93/100000)</f>
        <v>0.017487867791719496</v>
      </c>
      <c r="E93" s="26">
        <f>(SUM('Monthly Data'!Z93+'Monthly Data'!AD93+'Monthly Data'!AH93)/89)/('Monthly Data'!$F93/100000)</f>
        <v>4.643028898701526</v>
      </c>
      <c r="F93" s="26">
        <f>(SUM('Monthly Data'!AI93+'Monthly Data'!AM93+'Monthly Data'!AQ93)/92)/('Monthly Data'!$F93/100000)</f>
        <v>2.787176450685163</v>
      </c>
      <c r="G93" s="26">
        <f>(SUM('Monthly Data'!AJ93+'Monthly Data'!AN93+'Monthly Data'!AR93)/92)/('Monthly Data'!$F93/100000)</f>
        <v>0.8247335476230756</v>
      </c>
      <c r="H93" s="26">
        <f>(SUM('Monthly Data'!AK93+'Monthly Data'!AO93+'Monthly Data'!AS93)/92)/('Monthly Data'!$F93/100000)</f>
        <v>0.07612925054982238</v>
      </c>
      <c r="I93" s="26">
        <f>(SUM('Monthly Data'!AL93+'Monthly Data'!AP93+'Monthly Data'!AT93)/92)/('Monthly Data'!$F93/100000)</f>
        <v>3.688039248858061</v>
      </c>
      <c r="J93" s="28">
        <f>I93-'Three Month Average'!E93</f>
        <v>-0.9549896498434647</v>
      </c>
      <c r="K93" s="36">
        <f>J93/'Three Month Average'!E93</f>
        <v>-0.20568246949971344</v>
      </c>
    </row>
    <row r="94" spans="1:11" ht="15">
      <c r="A94" t="str">
        <f>'Monthly Data'!D94</f>
        <v>Nottingham UA</v>
      </c>
      <c r="B94" s="26">
        <f>(SUM('Monthly Data'!W94+'Monthly Data'!AA94+'Monthly Data'!AE94)/89)/('Monthly Data'!$F94/100000)</f>
        <v>9.347339837596499</v>
      </c>
      <c r="C94" s="26">
        <f>(SUM('Monthly Data'!X94+'Monthly Data'!AB94+'Monthly Data'!AF94)/89)/('Monthly Data'!$F94/100000)</f>
        <v>0.5787691798884238</v>
      </c>
      <c r="D94" s="26">
        <f>(SUM('Monthly Data'!Y94+'Monthly Data'!AC94+'Monthly Data'!AG94)/89)/('Monthly Data'!$F94/100000)</f>
        <v>0.1305494390725768</v>
      </c>
      <c r="E94" s="26">
        <f>(SUM('Monthly Data'!Z94+'Monthly Data'!AD94+'Monthly Data'!AH94)/89)/('Monthly Data'!$F94/100000)</f>
        <v>10.056658456557498</v>
      </c>
      <c r="F94" s="26">
        <f>(SUM('Monthly Data'!AI94+'Monthly Data'!AM94+'Monthly Data'!AQ94)/92)/('Monthly Data'!$F94/100000)</f>
        <v>11.248442393830198</v>
      </c>
      <c r="G94" s="26">
        <f>(SUM('Monthly Data'!AJ94+'Monthly Data'!AN94+'Monthly Data'!AR94)/92)/('Monthly Data'!$F94/100000)</f>
        <v>3.978210352608359</v>
      </c>
      <c r="H94" s="26">
        <f>(SUM('Monthly Data'!AK94+'Monthly Data'!AO94+'Monthly Data'!AS94)/92)/('Monthly Data'!$F94/100000)</f>
        <v>0.19364833462432224</v>
      </c>
      <c r="I94" s="26">
        <f>(SUM('Monthly Data'!AL94+'Monthly Data'!AP94+'Monthly Data'!AT94)/92)/('Monthly Data'!$F94/100000)</f>
        <v>15.42030108106288</v>
      </c>
      <c r="J94" s="28">
        <f>I94-'Three Month Average'!E94</f>
        <v>5.363642624505381</v>
      </c>
      <c r="K94" s="36">
        <f>J94/'Three Month Average'!E94</f>
        <v>0.5333424265798735</v>
      </c>
    </row>
    <row r="95" spans="1:11" ht="15">
      <c r="A95" t="str">
        <f>'Monthly Data'!D95</f>
        <v>Nottinghamshire</v>
      </c>
      <c r="B95" s="26">
        <f>(SUM('Monthly Data'!W95+'Monthly Data'!AA95+'Monthly Data'!AE95)/89)/('Monthly Data'!$F95/100000)</f>
        <v>6.843054594994735</v>
      </c>
      <c r="C95" s="26">
        <f>(SUM('Monthly Data'!X95+'Monthly Data'!AB95+'Monthly Data'!AF95)/89)/('Monthly Data'!$F95/100000)</f>
        <v>0.5595387454515756</v>
      </c>
      <c r="D95" s="26">
        <f>(SUM('Monthly Data'!Y95+'Monthly Data'!AC95+'Monthly Data'!AG95)/89)/('Monthly Data'!$F95/100000)</f>
        <v>0.3353757076774972</v>
      </c>
      <c r="E95" s="26">
        <f>(SUM('Monthly Data'!Z95+'Monthly Data'!AD95+'Monthly Data'!AH95)/89)/('Monthly Data'!$F95/100000)</f>
        <v>7.737969048123807</v>
      </c>
      <c r="F95" s="26">
        <f>(SUM('Monthly Data'!AI95+'Monthly Data'!AM95+'Monthly Data'!AQ95)/92)/('Monthly Data'!$F95/100000)</f>
        <v>6.947713121478233</v>
      </c>
      <c r="G95" s="26">
        <f>(SUM('Monthly Data'!AJ95+'Monthly Data'!AN95+'Monthly Data'!AR95)/92)/('Monthly Data'!$F95/100000)</f>
        <v>0.6051722051130327</v>
      </c>
      <c r="H95" s="26">
        <f>(SUM('Monthly Data'!AK95+'Monthly Data'!AO95+'Monthly Data'!AS95)/92)/('Monthly Data'!$F95/100000)</f>
        <v>0.27737059401013997</v>
      </c>
      <c r="I95" s="26">
        <f>(SUM('Monthly Data'!AL95+'Monthly Data'!AP95+'Monthly Data'!AT95)/92)/('Monthly Data'!$F95/100000)</f>
        <v>7.830255920601407</v>
      </c>
      <c r="J95" s="28">
        <f>I95-'Three Month Average'!E95</f>
        <v>0.09228687247760003</v>
      </c>
      <c r="K95" s="36">
        <f>J95/'Three Month Average'!E95</f>
        <v>0.011926498013064094</v>
      </c>
    </row>
    <row r="96" spans="1:11" ht="15">
      <c r="A96" t="str">
        <f>'Monthly Data'!D96</f>
        <v>Oldham</v>
      </c>
      <c r="B96" s="26">
        <f>(SUM('Monthly Data'!W96+'Monthly Data'!AA96+'Monthly Data'!AE96)/89)/('Monthly Data'!$F96/100000)</f>
        <v>3.1401231496856643</v>
      </c>
      <c r="C96" s="26">
        <f>(SUM('Monthly Data'!X96+'Monthly Data'!AB96+'Monthly Data'!AF96)/89)/('Monthly Data'!$F96/100000)</f>
        <v>3.0238222922898994</v>
      </c>
      <c r="D96" s="26">
        <f>(SUM('Monthly Data'!Y96+'Monthly Data'!AC96+'Monthly Data'!AG96)/89)/('Monthly Data'!$F96/100000)</f>
        <v>0.25844634976836744</v>
      </c>
      <c r="E96" s="26">
        <f>(SUM('Monthly Data'!Z96+'Monthly Data'!AD96+'Monthly Data'!AH96)/89)/('Monthly Data'!$F96/100000)</f>
        <v>6.42239179174393</v>
      </c>
      <c r="F96" s="26">
        <f>(SUM('Monthly Data'!AI96+'Monthly Data'!AM96+'Monthly Data'!AQ96)/92)/('Monthly Data'!$F96/100000)</f>
        <v>4.362827212040903</v>
      </c>
      <c r="G96" s="26">
        <f>(SUM('Monthly Data'!AJ96+'Monthly Data'!AN96+'Monthly Data'!AR96)/92)/('Monthly Data'!$F96/100000)</f>
        <v>1.812635947696077</v>
      </c>
      <c r="H96" s="26">
        <f>(SUM('Monthly Data'!AK96+'Monthly Data'!AO96+'Monthly Data'!AS96)/92)/('Monthly Data'!$F96/100000)</f>
        <v>0.1875140635547666</v>
      </c>
      <c r="I96" s="26">
        <f>(SUM('Monthly Data'!AL96+'Monthly Data'!AP96+'Monthly Data'!AT96)/92)/('Monthly Data'!$F96/100000)</f>
        <v>6.362977223291747</v>
      </c>
      <c r="J96" s="28">
        <f>I96-'Three Month Average'!E96</f>
        <v>-0.0594145684521834</v>
      </c>
      <c r="K96" s="36">
        <f>J96/'Three Month Average'!E96</f>
        <v>-0.00925115912868499</v>
      </c>
    </row>
    <row r="97" spans="1:11" ht="15">
      <c r="A97" t="str">
        <f>'Monthly Data'!D97</f>
        <v>Oxfordshire</v>
      </c>
      <c r="B97" s="26">
        <f>(SUM('Monthly Data'!W97+'Monthly Data'!AA97+'Monthly Data'!AE97)/89)/('Monthly Data'!$F97/100000)</f>
        <v>16.195746433005386</v>
      </c>
      <c r="C97" s="26">
        <f>(SUM('Monthly Data'!X97+'Monthly Data'!AB97+'Monthly Data'!AF97)/89)/('Monthly Data'!$F97/100000)</f>
        <v>4.130040115042205</v>
      </c>
      <c r="D97" s="26">
        <f>(SUM('Monthly Data'!Y97+'Monthly Data'!AC97+'Monthly Data'!AG97)/89)/('Monthly Data'!$F97/100000)</f>
        <v>12.968242778148635</v>
      </c>
      <c r="E97" s="26">
        <f>(SUM('Monthly Data'!Z97+'Monthly Data'!AD97+'Monthly Data'!AH97)/89)/('Monthly Data'!$F97/100000)</f>
        <v>33.29402932619623</v>
      </c>
      <c r="F97" s="26">
        <f>(SUM('Monthly Data'!AI97+'Monthly Data'!AM97+'Monthly Data'!AQ97)/92)/('Monthly Data'!$F97/100000)</f>
        <v>19.13993031246731</v>
      </c>
      <c r="G97" s="26">
        <f>(SUM('Monthly Data'!AJ97+'Monthly Data'!AN97+'Monthly Data'!AR97)/92)/('Monthly Data'!$F97/100000)</f>
        <v>6.210317939309079</v>
      </c>
      <c r="H97" s="26">
        <f>(SUM('Monthly Data'!AK97+'Monthly Data'!AO97+'Monthly Data'!AS97)/92)/('Monthly Data'!$F97/100000)</f>
        <v>11.577706427186184</v>
      </c>
      <c r="I97" s="26">
        <f>(SUM('Monthly Data'!AL97+'Monthly Data'!AP97+'Monthly Data'!AT97)/92)/('Monthly Data'!$F97/100000)</f>
        <v>36.92795467896258</v>
      </c>
      <c r="J97" s="28">
        <f>I97-'Three Month Average'!E97</f>
        <v>3.6339253527663473</v>
      </c>
      <c r="K97" s="36">
        <f>J97/'Three Month Average'!E97</f>
        <v>0.10914645737718269</v>
      </c>
    </row>
    <row r="98" spans="1:11" ht="15">
      <c r="A98" t="str">
        <f>'Monthly Data'!D98</f>
        <v>Peterborough UA</v>
      </c>
      <c r="B98" s="26">
        <f>(SUM('Monthly Data'!W98+'Monthly Data'!AA98+'Monthly Data'!AE98)/89)/('Monthly Data'!$F98/100000)</f>
        <v>12.88986336289631</v>
      </c>
      <c r="C98" s="26">
        <f>(SUM('Monthly Data'!X98+'Monthly Data'!AB98+'Monthly Data'!AF98)/89)/('Monthly Data'!$F98/100000)</f>
        <v>0</v>
      </c>
      <c r="D98" s="26">
        <f>(SUM('Monthly Data'!Y98+'Monthly Data'!AC98+'Monthly Data'!AG98)/89)/('Monthly Data'!$F98/100000)</f>
        <v>0.11380103027866077</v>
      </c>
      <c r="E98" s="26">
        <f>(SUM('Monthly Data'!Z98+'Monthly Data'!AD98+'Monthly Data'!AH98)/89)/('Monthly Data'!$F98/100000)</f>
        <v>13.003664393174972</v>
      </c>
      <c r="F98" s="26">
        <f>(SUM('Monthly Data'!AI98+'Monthly Data'!AM98+'Monthly Data'!AQ98)/92)/('Monthly Data'!$F98/100000)</f>
        <v>12.528256465960132</v>
      </c>
      <c r="G98" s="26">
        <f>(SUM('Monthly Data'!AJ98+'Monthly Data'!AN98+'Monthly Data'!AR98)/92)/('Monthly Data'!$F98/100000)</f>
        <v>0.07339341807826673</v>
      </c>
      <c r="H98" s="26">
        <f>(SUM('Monthly Data'!AK98+'Monthly Data'!AO98+'Monthly Data'!AS98)/92)/('Monthly Data'!$F98/100000)</f>
        <v>0.06605407627044006</v>
      </c>
      <c r="I98" s="26">
        <f>(SUM('Monthly Data'!AL98+'Monthly Data'!AP98+'Monthly Data'!AT98)/92)/('Monthly Data'!$F98/100000)</f>
        <v>12.667703960308838</v>
      </c>
      <c r="J98" s="28">
        <f>I98-'Three Month Average'!E98</f>
        <v>-0.3359604328661341</v>
      </c>
      <c r="K98" s="36">
        <f>J98/'Three Month Average'!E98</f>
        <v>-0.02583582771041556</v>
      </c>
    </row>
    <row r="99" spans="1:11" ht="15">
      <c r="A99" t="str">
        <f>'Monthly Data'!D99</f>
        <v>Plymouth UA</v>
      </c>
      <c r="B99" s="26">
        <f>(SUM('Monthly Data'!W99+'Monthly Data'!AA99+'Monthly Data'!AE99)/89)/('Monthly Data'!$F99/100000)</f>
        <v>19.978567866653936</v>
      </c>
      <c r="C99" s="26">
        <f>(SUM('Monthly Data'!X99+'Monthly Data'!AB99+'Monthly Data'!AF99)/89)/('Monthly Data'!$F99/100000)</f>
        <v>10.090078619855493</v>
      </c>
      <c r="D99" s="26">
        <f>(SUM('Monthly Data'!Y99+'Monthly Data'!AC99+'Monthly Data'!AG99)/89)/('Monthly Data'!$F99/100000)</f>
        <v>0.5092784161441258</v>
      </c>
      <c r="E99" s="26">
        <f>(SUM('Monthly Data'!Z99+'Monthly Data'!AD99+'Monthly Data'!AH99)/89)/('Monthly Data'!$F99/100000)</f>
        <v>30.577924902653553</v>
      </c>
      <c r="F99" s="26">
        <f>(SUM('Monthly Data'!AI99+'Monthly Data'!AM99+'Monthly Data'!AQ99)/92)/('Monthly Data'!$F99/100000)</f>
        <v>16.50449562754034</v>
      </c>
      <c r="G99" s="26">
        <f>(SUM('Monthly Data'!AJ99+'Monthly Data'!AN99+'Monthly Data'!AR99)/92)/('Monthly Data'!$F99/100000)</f>
        <v>9.4736626021267</v>
      </c>
      <c r="H99" s="26">
        <f>(SUM('Monthly Data'!AK99+'Monthly Data'!AO99+'Monthly Data'!AS99)/92)/('Monthly Data'!$F99/100000)</f>
        <v>0.6671593381779366</v>
      </c>
      <c r="I99" s="26">
        <f>(SUM('Monthly Data'!AL99+'Monthly Data'!AP99+'Monthly Data'!AT99)/92)/('Monthly Data'!$F99/100000)</f>
        <v>26.645317567844973</v>
      </c>
      <c r="J99" s="28">
        <f>I99-'Three Month Average'!E99</f>
        <v>-3.93260733480858</v>
      </c>
      <c r="K99" s="36">
        <f>J99/'Three Month Average'!E99</f>
        <v>-0.1286093594424162</v>
      </c>
    </row>
    <row r="100" spans="1:11" ht="15">
      <c r="A100" t="str">
        <f>'Monthly Data'!D100</f>
        <v>Poole UA</v>
      </c>
      <c r="B100" s="26">
        <f>(SUM('Monthly Data'!W100+'Monthly Data'!AA100+'Monthly Data'!AE100)/89)/('Monthly Data'!$F100/100000)</f>
        <v>8.734959289346683</v>
      </c>
      <c r="C100" s="26">
        <f>(SUM('Monthly Data'!X100+'Monthly Data'!AB100+'Monthly Data'!AF100)/89)/('Monthly Data'!$F100/100000)</f>
        <v>0.5465138897894531</v>
      </c>
      <c r="D100" s="26">
        <f>(SUM('Monthly Data'!Y100+'Monthly Data'!AC100+'Monthly Data'!AG100)/89)/('Monthly Data'!$F100/100000)</f>
        <v>3.001194920199709</v>
      </c>
      <c r="E100" s="26">
        <f>(SUM('Monthly Data'!Z100+'Monthly Data'!AD100+'Monthly Data'!AH100)/89)/('Monthly Data'!$F100/100000)</f>
        <v>12.282668099335845</v>
      </c>
      <c r="F100" s="26">
        <f>(SUM('Monthly Data'!AI100+'Monthly Data'!AM100+'Monthly Data'!AQ100)/92)/('Monthly Data'!$F100/100000)</f>
        <v>12.912649198896016</v>
      </c>
      <c r="G100" s="26">
        <f>(SUM('Monthly Data'!AJ100+'Monthly Data'!AN100+'Monthly Data'!AR100)/92)/('Monthly Data'!$F100/100000)</f>
        <v>0.6989497831463493</v>
      </c>
      <c r="H100" s="26">
        <f>(SUM('Monthly Data'!AK100+'Monthly Data'!AO100+'Monthly Data'!AS100)/92)/('Monthly Data'!$F100/100000)</f>
        <v>1.639843721997204</v>
      </c>
      <c r="I100" s="26">
        <f>(SUM('Monthly Data'!AL100+'Monthly Data'!AP100+'Monthly Data'!AT100)/92)/('Monthly Data'!$F100/100000)</f>
        <v>15.25144270403957</v>
      </c>
      <c r="J100" s="28">
        <f>I100-'Three Month Average'!E100</f>
        <v>2.968774604703725</v>
      </c>
      <c r="K100" s="36">
        <f>J100/'Three Month Average'!E100</f>
        <v>0.2417043740573153</v>
      </c>
    </row>
    <row r="101" spans="1:11" ht="15">
      <c r="A101" t="str">
        <f>'Monthly Data'!D101</f>
        <v>Portsmouth UA</v>
      </c>
      <c r="B101" s="26">
        <f>(SUM('Monthly Data'!W101+'Monthly Data'!AA101+'Monthly Data'!AE101)/89)/('Monthly Data'!$F101/100000)</f>
        <v>6.8941925637449675</v>
      </c>
      <c r="C101" s="26">
        <f>(SUM('Monthly Data'!X101+'Monthly Data'!AB101+'Monthly Data'!AF101)/89)/('Monthly Data'!$F101/100000)</f>
        <v>9.150593374207299</v>
      </c>
      <c r="D101" s="26">
        <f>(SUM('Monthly Data'!Y101+'Monthly Data'!AC101+'Monthly Data'!AG101)/89)/('Monthly Data'!$F101/100000)</f>
        <v>0.16446070047101546</v>
      </c>
      <c r="E101" s="26">
        <f>(SUM('Monthly Data'!Z101+'Monthly Data'!AD101+'Monthly Data'!AH101)/89)/('Monthly Data'!$F101/100000)</f>
        <v>16.209246638423284</v>
      </c>
      <c r="F101" s="26">
        <f>(SUM('Monthly Data'!AI101+'Monthly Data'!AM101+'Monthly Data'!AQ101)/92)/('Monthly Data'!$F101/100000)</f>
        <v>5.434782608695652</v>
      </c>
      <c r="G101" s="26">
        <f>(SUM('Monthly Data'!AJ101+'Monthly Data'!AN101+'Monthly Data'!AR101)/92)/('Monthly Data'!$F101/100000)</f>
        <v>10.901384787699827</v>
      </c>
      <c r="H101" s="26">
        <f>(SUM('Monthly Data'!AK101+'Monthly Data'!AO101+'Monthly Data'!AS101)/92)/('Monthly Data'!$F101/100000)</f>
        <v>0.2227369921596579</v>
      </c>
      <c r="I101" s="26">
        <f>(SUM('Monthly Data'!AL101+'Monthly Data'!AP101+'Monthly Data'!AT101)/92)/('Monthly Data'!$F101/100000)</f>
        <v>16.55890438855514</v>
      </c>
      <c r="J101" s="28">
        <f>I101-'Three Month Average'!E101</f>
        <v>0.3496577501318541</v>
      </c>
      <c r="K101" s="36">
        <f>J101/'Three Month Average'!E101</f>
        <v>0.021571499153020857</v>
      </c>
    </row>
    <row r="102" spans="1:11" ht="15">
      <c r="A102" t="str">
        <f>'Monthly Data'!D102</f>
        <v>Reading UA</v>
      </c>
      <c r="B102" s="26">
        <f>(SUM('Monthly Data'!W102+'Monthly Data'!AA102+'Monthly Data'!AE102)/89)/('Monthly Data'!$F102/100000)</f>
        <v>8.489388264669163</v>
      </c>
      <c r="C102" s="26">
        <f>(SUM('Monthly Data'!X102+'Monthly Data'!AB102+'Monthly Data'!AF102)/89)/('Monthly Data'!$F102/100000)</f>
        <v>7.232031389334761</v>
      </c>
      <c r="D102" s="26">
        <f>(SUM('Monthly Data'!Y102+'Monthly Data'!AC102+'Monthly Data'!AG102)/89)/('Monthly Data'!$F102/100000)</f>
        <v>1.1681826288567863</v>
      </c>
      <c r="E102" s="26">
        <f>(SUM('Monthly Data'!Z102+'Monthly Data'!AD102+'Monthly Data'!AH102)/89)/('Monthly Data'!$F102/100000)</f>
        <v>16.889602282860707</v>
      </c>
      <c r="F102" s="26">
        <f>(SUM('Monthly Data'!AI102+'Monthly Data'!AM102+'Monthly Data'!AQ102)/92)/('Monthly Data'!$F102/100000)</f>
        <v>7.151483781918564</v>
      </c>
      <c r="G102" s="26">
        <f>(SUM('Monthly Data'!AJ102+'Monthly Data'!AN102+'Monthly Data'!AR102)/92)/('Monthly Data'!$F102/100000)</f>
        <v>5.745341614906832</v>
      </c>
      <c r="H102" s="26">
        <f>(SUM('Monthly Data'!AK102+'Monthly Data'!AO102+'Monthly Data'!AS102)/92)/('Monthly Data'!$F102/100000)</f>
        <v>0.38819875776397517</v>
      </c>
      <c r="I102" s="26">
        <f>(SUM('Monthly Data'!AL102+'Monthly Data'!AP102+'Monthly Data'!AT102)/92)/('Monthly Data'!$F102/100000)</f>
        <v>13.285024154589372</v>
      </c>
      <c r="J102" s="28">
        <f>I102-'Three Month Average'!E102</f>
        <v>-3.604578128271335</v>
      </c>
      <c r="K102" s="36">
        <f>J102/'Three Month Average'!E102</f>
        <v>-0.21341995317019408</v>
      </c>
    </row>
    <row r="103" spans="1:11" ht="15">
      <c r="A103" t="str">
        <f>'Monthly Data'!D103</f>
        <v>Redbridge</v>
      </c>
      <c r="B103" s="26">
        <f>(SUM('Monthly Data'!W103+'Monthly Data'!AA103+'Monthly Data'!AE103)/89)/('Monthly Data'!$F103/100000)</f>
        <v>3.956463816202901</v>
      </c>
      <c r="C103" s="26">
        <f>(SUM('Monthly Data'!X103+'Monthly Data'!AB103+'Monthly Data'!AF103)/89)/('Monthly Data'!$F103/100000)</f>
        <v>0.8797727672623985</v>
      </c>
      <c r="D103" s="26">
        <f>(SUM('Monthly Data'!Y103+'Monthly Data'!AC103+'Monthly Data'!AG103)/89)/('Monthly Data'!$F103/100000)</f>
        <v>0</v>
      </c>
      <c r="E103" s="26">
        <f>(SUM('Monthly Data'!Z103+'Monthly Data'!AD103+'Monthly Data'!AH103)/89)/('Monthly Data'!$F103/100000)</f>
        <v>4.8362365834653</v>
      </c>
      <c r="F103" s="26">
        <f>(SUM('Monthly Data'!AI103+'Monthly Data'!AM103+'Monthly Data'!AQ103)/92)/('Monthly Data'!$F103/100000)</f>
        <v>2.4900301527088806</v>
      </c>
      <c r="G103" s="26">
        <f>(SUM('Monthly Data'!AJ103+'Monthly Data'!AN103+'Monthly Data'!AR103)/92)/('Monthly Data'!$F103/100000)</f>
        <v>0.9288979671238208</v>
      </c>
      <c r="H103" s="26">
        <f>(SUM('Monthly Data'!AK103+'Monthly Data'!AO103+'Monthly Data'!AS103)/92)/('Monthly Data'!$F103/100000)</f>
        <v>0</v>
      </c>
      <c r="I103" s="26">
        <f>(SUM('Monthly Data'!AL103+'Monthly Data'!AP103+'Monthly Data'!AT103)/92)/('Monthly Data'!$F103/100000)</f>
        <v>3.4189281198327013</v>
      </c>
      <c r="J103" s="28">
        <f>I103-'Three Month Average'!E103</f>
        <v>-1.4173084636325983</v>
      </c>
      <c r="K103" s="36">
        <f>J103/'Three Month Average'!E103</f>
        <v>-0.2930602006688963</v>
      </c>
    </row>
    <row r="104" spans="1:11" ht="15">
      <c r="A104" t="str">
        <f>'Monthly Data'!D104</f>
        <v>Redcar &amp; Cleveland UA</v>
      </c>
      <c r="B104" s="26">
        <f>(SUM('Monthly Data'!W104+'Monthly Data'!AA104+'Monthly Data'!AE104)/89)/('Monthly Data'!$F104/100000)</f>
        <v>8.938872662640708</v>
      </c>
      <c r="C104" s="26">
        <f>(SUM('Monthly Data'!X104+'Monthly Data'!AB104+'Monthly Data'!AF104)/89)/('Monthly Data'!$F104/100000)</f>
        <v>7.223856395971271</v>
      </c>
      <c r="D104" s="26">
        <f>(SUM('Monthly Data'!Y104+'Monthly Data'!AC104+'Monthly Data'!AG104)/89)/('Monthly Data'!$F104/100000)</f>
        <v>0.06236422787888867</v>
      </c>
      <c r="E104" s="26">
        <f>(SUM('Monthly Data'!Z104+'Monthly Data'!AD104+'Monthly Data'!AH104)/89)/('Monthly Data'!$F104/100000)</f>
        <v>16.22509328649087</v>
      </c>
      <c r="F104" s="26">
        <f>(SUM('Monthly Data'!AI104+'Monthly Data'!AM104+'Monthly Data'!AQ104)/92)/('Monthly Data'!$F104/100000)</f>
        <v>11.020391746772312</v>
      </c>
      <c r="G104" s="26">
        <f>(SUM('Monthly Data'!AJ104+'Monthly Data'!AN104+'Monthly Data'!AR104)/92)/('Monthly Data'!$F104/100000)</f>
        <v>2.9360897719502876</v>
      </c>
      <c r="H104" s="26">
        <f>(SUM('Monthly Data'!AK104+'Monthly Data'!AO104+'Monthly Data'!AS104)/92)/('Monthly Data'!$F104/100000)</f>
        <v>1.8601938623657643</v>
      </c>
      <c r="I104" s="26">
        <f>(SUM('Monthly Data'!AL104+'Monthly Data'!AP104+'Monthly Data'!AT104)/92)/('Monthly Data'!$F104/100000)</f>
        <v>15.816675381088366</v>
      </c>
      <c r="J104" s="28">
        <f>I104-'Three Month Average'!E104</f>
        <v>-0.408417905402505</v>
      </c>
      <c r="K104" s="36">
        <f>J104/'Three Month Average'!E104</f>
        <v>-0.025171991198507108</v>
      </c>
    </row>
    <row r="105" spans="1:11" ht="15">
      <c r="A105" t="str">
        <f>'Monthly Data'!D105</f>
        <v>Richmond Upon Thames</v>
      </c>
      <c r="B105" s="26">
        <f>(SUM('Monthly Data'!W105+'Monthly Data'!AA105+'Monthly Data'!AE105)/89)/('Monthly Data'!$F105/100000)</f>
        <v>6.8428381024713145</v>
      </c>
      <c r="C105" s="26">
        <f>(SUM('Monthly Data'!X105+'Monthly Data'!AB105+'Monthly Data'!AF105)/89)/('Monthly Data'!$F105/100000)</f>
        <v>3.3953581879509462</v>
      </c>
      <c r="D105" s="26">
        <f>(SUM('Monthly Data'!Y105+'Monthly Data'!AC105+'Monthly Data'!AG105)/89)/('Monthly Data'!$F105/100000)</f>
        <v>0.2159328672161786</v>
      </c>
      <c r="E105" s="26">
        <f>(SUM('Monthly Data'!Z105+'Monthly Data'!AD105+'Monthly Data'!AH105)/89)/('Monthly Data'!$F105/100000)</f>
        <v>10.45412915763844</v>
      </c>
      <c r="F105" s="26">
        <f>(SUM('Monthly Data'!AI105+'Monthly Data'!AM105+'Monthly Data'!AQ105)/92)/('Monthly Data'!$F105/100000)</f>
        <v>6.6773273403059905</v>
      </c>
      <c r="G105" s="26">
        <f>(SUM('Monthly Data'!AJ105+'Monthly Data'!AN105+'Monthly Data'!AR105)/92)/('Monthly Data'!$F105/100000)</f>
        <v>3.2342178811190827</v>
      </c>
      <c r="H105" s="26">
        <f>(SUM('Monthly Data'!AK105+'Monthly Data'!AO105+'Monthly Data'!AS105)/92)/('Monthly Data'!$F105/100000)</f>
        <v>0.04321894718644654</v>
      </c>
      <c r="I105" s="26">
        <f>(SUM('Monthly Data'!AL105+'Monthly Data'!AP105+'Monthly Data'!AT105)/92)/('Monthly Data'!$F105/100000)</f>
        <v>9.95476416861152</v>
      </c>
      <c r="J105" s="28">
        <f>I105-'Three Month Average'!E105</f>
        <v>-0.49936498902691895</v>
      </c>
      <c r="K105" s="36">
        <f>J105/'Three Month Average'!E105</f>
        <v>-0.0477672488542053</v>
      </c>
    </row>
    <row r="106" spans="1:11" ht="15">
      <c r="A106" t="str">
        <f>'Monthly Data'!D106</f>
        <v>Rochdale</v>
      </c>
      <c r="B106" s="26">
        <f>(SUM('Monthly Data'!W106+'Monthly Data'!AA106+'Monthly Data'!AE106)/89)/('Monthly Data'!$F106/100000)</f>
        <v>2.994890266947736</v>
      </c>
      <c r="C106" s="26">
        <f>(SUM('Monthly Data'!X106+'Monthly Data'!AB106+'Monthly Data'!AF106)/89)/('Monthly Data'!$F106/100000)</f>
        <v>0.5525879535826119</v>
      </c>
      <c r="D106" s="26">
        <f>(SUM('Monthly Data'!Y106+'Monthly Data'!AC106+'Monthly Data'!AG106)/89)/('Monthly Data'!$F106/100000)</f>
        <v>0.0136441470020398</v>
      </c>
      <c r="E106" s="26">
        <f>(SUM('Monthly Data'!Z106+'Monthly Data'!AD106+'Monthly Data'!AH106)/89)/('Monthly Data'!$F106/100000)</f>
        <v>3.5611223675323878</v>
      </c>
      <c r="F106" s="26">
        <f>(SUM('Monthly Data'!AI106+'Monthly Data'!AM106+'Monthly Data'!AQ106)/92)/('Monthly Data'!$F106/100000)</f>
        <v>2.8048361975660625</v>
      </c>
      <c r="G106" s="26">
        <f>(SUM('Monthly Data'!AJ106+'Monthly Data'!AN106+'Monthly Data'!AR106)/92)/('Monthly Data'!$F106/100000)</f>
        <v>1.055938333201341</v>
      </c>
      <c r="H106" s="26">
        <f>(SUM('Monthly Data'!AK106+'Monthly Data'!AO106+'Monthly Data'!AS106)/92)/('Monthly Data'!$F106/100000)</f>
        <v>0</v>
      </c>
      <c r="I106" s="26">
        <f>(SUM('Monthly Data'!AL106+'Monthly Data'!AP106+'Monthly Data'!AT106)/92)/('Monthly Data'!$F106/100000)</f>
        <v>3.860774530767403</v>
      </c>
      <c r="J106" s="28">
        <f>I106-'Three Month Average'!E106</f>
        <v>0.2996521632350153</v>
      </c>
      <c r="K106" s="36">
        <f>J106/'Three Month Average'!E106</f>
        <v>0.0841454272863568</v>
      </c>
    </row>
    <row r="107" spans="1:11" ht="15">
      <c r="A107" t="str">
        <f>'Monthly Data'!D107</f>
        <v>Rotherham</v>
      </c>
      <c r="B107" s="26">
        <f>(SUM('Monthly Data'!W107+'Monthly Data'!AA107+'Monthly Data'!AE107)/89)/('Monthly Data'!$F107/100000)</f>
        <v>10.74886299578036</v>
      </c>
      <c r="C107" s="26">
        <f>(SUM('Monthly Data'!X107+'Monthly Data'!AB107+'Monthly Data'!AF107)/89)/('Monthly Data'!$F107/100000)</f>
        <v>1.4995867926903355</v>
      </c>
      <c r="D107" s="26">
        <f>(SUM('Monthly Data'!Y107+'Monthly Data'!AC107+'Monthly Data'!AG107)/89)/('Monthly Data'!$F107/100000)</f>
        <v>0.7990498968349963</v>
      </c>
      <c r="E107" s="26">
        <f>(SUM('Monthly Data'!Z107+'Monthly Data'!AD107+'Monthly Data'!AH107)/89)/('Monthly Data'!$F107/100000)</f>
        <v>13.047499685305693</v>
      </c>
      <c r="F107" s="26">
        <f>(SUM('Monthly Data'!AI107+'Monthly Data'!AM107+'Monthly Data'!AQ107)/92)/('Monthly Data'!$F107/100000)</f>
        <v>11.785510070098901</v>
      </c>
      <c r="G107" s="26">
        <f>(SUM('Monthly Data'!AJ107+'Monthly Data'!AN107+'Monthly Data'!AR107)/92)/('Monthly Data'!$F107/100000)</f>
        <v>2.4513437387492325</v>
      </c>
      <c r="H107" s="26">
        <f>(SUM('Monthly Data'!AK107+'Monthly Data'!AO107+'Monthly Data'!AS107)/92)/('Monthly Data'!$F107/100000)</f>
        <v>0.6723988225078887</v>
      </c>
      <c r="I107" s="26">
        <f>(SUM('Monthly Data'!AL107+'Monthly Data'!AP107+'Monthly Data'!AT107)/92)/('Monthly Data'!$F107/100000)</f>
        <v>14.909252631356022</v>
      </c>
      <c r="J107" s="28">
        <f>I107-'Three Month Average'!E107</f>
        <v>1.8617529460503288</v>
      </c>
      <c r="K107" s="36">
        <f>J107/'Three Month Average'!E107</f>
        <v>0.1426903997665595</v>
      </c>
    </row>
    <row r="108" spans="1:11" ht="15">
      <c r="A108" t="str">
        <f>'Monthly Data'!D108</f>
        <v>Rutland UA</v>
      </c>
      <c r="B108" s="26">
        <f>(SUM('Monthly Data'!W108+'Monthly Data'!AA108+'Monthly Data'!AE108)/89)/('Monthly Data'!$F108/100000)</f>
        <v>5.199810915966692</v>
      </c>
      <c r="C108" s="26">
        <f>(SUM('Monthly Data'!X108+'Monthly Data'!AB108+'Monthly Data'!AF108)/89)/('Monthly Data'!$F108/100000)</f>
        <v>0.07272462819533836</v>
      </c>
      <c r="D108" s="26">
        <f>(SUM('Monthly Data'!Y108+'Monthly Data'!AC108+'Monthly Data'!AG108)/89)/('Monthly Data'!$F108/100000)</f>
        <v>0.03636231409766918</v>
      </c>
      <c r="E108" s="26">
        <f>(SUM('Monthly Data'!Z108+'Monthly Data'!AD108+'Monthly Data'!AH108)/89)/('Monthly Data'!$F108/100000)</f>
        <v>5.3088978582597</v>
      </c>
      <c r="F108" s="26">
        <f>(SUM('Monthly Data'!AI108+'Monthly Data'!AM108+'Monthly Data'!AQ108)/92)/('Monthly Data'!$F108/100000)</f>
        <v>6.296608977064865</v>
      </c>
      <c r="G108" s="26">
        <f>(SUM('Monthly Data'!AJ108+'Monthly Data'!AN108+'Monthly Data'!AR108)/92)/('Monthly Data'!$F108/100000)</f>
        <v>0.5980019698888419</v>
      </c>
      <c r="H108" s="26">
        <f>(SUM('Monthly Data'!AK108+'Monthly Data'!AO108+'Monthly Data'!AS108)/92)/('Monthly Data'!$F108/100000)</f>
        <v>0.5980019698888419</v>
      </c>
      <c r="I108" s="26">
        <f>(SUM('Monthly Data'!AL108+'Monthly Data'!AP108+'Monthly Data'!AT108)/92)/('Monthly Data'!$F108/100000)</f>
        <v>7.492612916842549</v>
      </c>
      <c r="J108" s="28">
        <f>I108-'Three Month Average'!E108</f>
        <v>2.183715058582849</v>
      </c>
      <c r="K108" s="36">
        <f>J108/'Three Month Average'!E108</f>
        <v>0.4113311494937461</v>
      </c>
    </row>
    <row r="109" spans="1:11" ht="15">
      <c r="A109" t="str">
        <f>'Monthly Data'!D109</f>
        <v>Salford</v>
      </c>
      <c r="B109" s="26">
        <f>(SUM('Monthly Data'!W109+'Monthly Data'!AA109+'Monthly Data'!AE109)/89)/('Monthly Data'!$F109/100000)</f>
        <v>11.212764230470427</v>
      </c>
      <c r="C109" s="26">
        <f>(SUM('Monthly Data'!X109+'Monthly Data'!AB109+'Monthly Data'!AF109)/89)/('Monthly Data'!$F109/100000)</f>
        <v>5.751324775918647</v>
      </c>
      <c r="D109" s="26">
        <f>(SUM('Monthly Data'!Y109+'Monthly Data'!AC109+'Monthly Data'!AG109)/89)/('Monthly Data'!$F109/100000)</f>
        <v>1.6639417446458182</v>
      </c>
      <c r="E109" s="26">
        <f>(SUM('Monthly Data'!Z109+'Monthly Data'!AD109+'Monthly Data'!AH109)/89)/('Monthly Data'!$F109/100000)</f>
        <v>18.628030751034892</v>
      </c>
      <c r="F109" s="26">
        <f>(SUM('Monthly Data'!AI109+'Monthly Data'!AM109+'Monthly Data'!AQ109)/92)/('Monthly Data'!$F109/100000)</f>
        <v>7.958675461031095</v>
      </c>
      <c r="G109" s="26">
        <f>(SUM('Monthly Data'!AJ109+'Monthly Data'!AN109+'Monthly Data'!AR109)/92)/('Monthly Data'!$F109/100000)</f>
        <v>1.744290393502939</v>
      </c>
      <c r="H109" s="26">
        <f>(SUM('Monthly Data'!AK109+'Monthly Data'!AO109+'Monthly Data'!AS109)/92)/('Monthly Data'!$F109/100000)</f>
        <v>1.0656436487638534</v>
      </c>
      <c r="I109" s="26">
        <f>(SUM('Monthly Data'!AL109+'Monthly Data'!AP109+'Monthly Data'!AT109)/92)/('Monthly Data'!$F109/100000)</f>
        <v>10.768609503297887</v>
      </c>
      <c r="J109" s="28">
        <f>I109-'Three Month Average'!E109</f>
        <v>-7.859421247737005</v>
      </c>
      <c r="K109" s="36">
        <f>J109/'Three Month Average'!E109</f>
        <v>-0.4219136930134373</v>
      </c>
    </row>
    <row r="110" spans="1:11" ht="15">
      <c r="A110" t="str">
        <f>'Monthly Data'!D110</f>
        <v>Sandwell</v>
      </c>
      <c r="B110" s="26">
        <f>(SUM('Monthly Data'!W110+'Monthly Data'!AA110+'Monthly Data'!AE110)/89)/('Monthly Data'!$F110/100000)</f>
        <v>3.3814257497189857</v>
      </c>
      <c r="C110" s="26">
        <f>(SUM('Monthly Data'!X110+'Monthly Data'!AB110+'Monthly Data'!AF110)/89)/('Monthly Data'!$F110/100000)</f>
        <v>2.692188490200342</v>
      </c>
      <c r="D110" s="26">
        <f>(SUM('Monthly Data'!Y110+'Monthly Data'!AC110+'Monthly Data'!AG110)/89)/('Monthly Data'!$F110/100000)</f>
        <v>0.4995813693155273</v>
      </c>
      <c r="E110" s="26">
        <f>(SUM('Monthly Data'!Z110+'Monthly Data'!AD110+'Monthly Data'!AH110)/89)/('Monthly Data'!$F110/100000)</f>
        <v>6.573195609234855</v>
      </c>
      <c r="F110" s="26">
        <f>(SUM('Monthly Data'!AI110+'Monthly Data'!AM110+'Monthly Data'!AQ110)/92)/('Monthly Data'!$F110/100000)</f>
        <v>2.4254031897184385</v>
      </c>
      <c r="G110" s="26">
        <f>(SUM('Monthly Data'!AJ110+'Monthly Data'!AN110+'Monthly Data'!AR110)/92)/('Monthly Data'!$F110/100000)</f>
        <v>2.9534429985501283</v>
      </c>
      <c r="H110" s="26">
        <f>(SUM('Monthly Data'!AK110+'Monthly Data'!AO110+'Monthly Data'!AS110)/92)/('Monthly Data'!$F110/100000)</f>
        <v>0.5011903270266884</v>
      </c>
      <c r="I110" s="26">
        <f>(SUM('Monthly Data'!AL110+'Monthly Data'!AP110+'Monthly Data'!AT110)/92)/('Monthly Data'!$F110/100000)</f>
        <v>5.880036515295255</v>
      </c>
      <c r="J110" s="28">
        <f>I110-'Three Month Average'!E110</f>
        <v>-0.6931590939395997</v>
      </c>
      <c r="K110" s="36">
        <f>J110/'Three Month Average'!E110</f>
        <v>-0.10545237585288994</v>
      </c>
    </row>
    <row r="111" spans="1:11" ht="15">
      <c r="A111" t="str">
        <f>'Monthly Data'!D111</f>
        <v>Sefton</v>
      </c>
      <c r="B111" s="26">
        <f>(SUM('Monthly Data'!W111+'Monthly Data'!AA111+'Monthly Data'!AE111)/89)/('Monthly Data'!$F111/100000)</f>
        <v>10.218666232623434</v>
      </c>
      <c r="C111" s="26">
        <f>(SUM('Monthly Data'!X111+'Monthly Data'!AB111+'Monthly Data'!AF111)/89)/('Monthly Data'!$F111/100000)</f>
        <v>2.4974440618308145</v>
      </c>
      <c r="D111" s="26">
        <f>(SUM('Monthly Data'!Y111+'Monthly Data'!AC111+'Monthly Data'!AG111)/89)/('Monthly Data'!$F111/100000)</f>
        <v>0.9664243823785229</v>
      </c>
      <c r="E111" s="26">
        <f>(SUM('Monthly Data'!Z111+'Monthly Data'!AD111+'Monthly Data'!AH111)/89)/('Monthly Data'!$F111/100000)</f>
        <v>13.682534676832773</v>
      </c>
      <c r="F111" s="26">
        <f>(SUM('Monthly Data'!AI111+'Monthly Data'!AM111+'Monthly Data'!AQ111)/92)/('Monthly Data'!$F111/100000)</f>
        <v>9.477040565276438</v>
      </c>
      <c r="G111" s="26">
        <f>(SUM('Monthly Data'!AJ111+'Monthly Data'!AN111+'Monthly Data'!AR111)/92)/('Monthly Data'!$F111/100000)</f>
        <v>3.0704430491861356</v>
      </c>
      <c r="H111" s="26">
        <f>(SUM('Monthly Data'!AK111+'Monthly Data'!AO111+'Monthly Data'!AS111)/92)/('Monthly Data'!$F111/100000)</f>
        <v>0.9791957801090401</v>
      </c>
      <c r="I111" s="26">
        <f>(SUM('Monthly Data'!AL111+'Monthly Data'!AP111+'Monthly Data'!AT111)/92)/('Monthly Data'!$F111/100000)</f>
        <v>13.526679394571614</v>
      </c>
      <c r="J111" s="28">
        <f>I111-'Three Month Average'!E111</f>
        <v>-0.1558552822611592</v>
      </c>
      <c r="K111" s="36">
        <f>J111/'Three Month Average'!E111</f>
        <v>-0.011390819460158423</v>
      </c>
    </row>
    <row r="112" spans="1:11" ht="15">
      <c r="A112" t="str">
        <f>'Monthly Data'!D112</f>
        <v>Sheffield</v>
      </c>
      <c r="B112" s="26">
        <f>(SUM('Monthly Data'!W112+'Monthly Data'!AA112+'Monthly Data'!AE112)/89)/('Monthly Data'!$F112/100000)</f>
        <v>16.867393214373994</v>
      </c>
      <c r="C112" s="26">
        <f>(SUM('Monthly Data'!X112+'Monthly Data'!AB112+'Monthly Data'!AF112)/89)/('Monthly Data'!$F112/100000)</f>
        <v>8.19874742718411</v>
      </c>
      <c r="D112" s="26">
        <f>(SUM('Monthly Data'!Y112+'Monthly Data'!AC112+'Monthly Data'!AG112)/89)/('Monthly Data'!$F112/100000)</f>
        <v>6.111126067366782</v>
      </c>
      <c r="E112" s="26">
        <f>(SUM('Monthly Data'!Z112+'Monthly Data'!AD112+'Monthly Data'!AH112)/89)/('Monthly Data'!$F112/100000)</f>
        <v>31.177266708924883</v>
      </c>
      <c r="F112" s="26">
        <f>(SUM('Monthly Data'!AI112+'Monthly Data'!AM112+'Monthly Data'!AQ112)/92)/('Monthly Data'!$F112/100000)</f>
        <v>11.747937836788422</v>
      </c>
      <c r="G112" s="26">
        <f>(SUM('Monthly Data'!AJ112+'Monthly Data'!AN112+'Monthly Data'!AR112)/92)/('Monthly Data'!$F112/100000)</f>
        <v>8.774255869233755</v>
      </c>
      <c r="H112" s="26">
        <f>(SUM('Monthly Data'!AK112+'Monthly Data'!AO112+'Monthly Data'!AS112)/92)/('Monthly Data'!$F112/100000)</f>
        <v>1.482105821408616</v>
      </c>
      <c r="I112" s="26">
        <f>(SUM('Monthly Data'!AL112+'Monthly Data'!AP112+'Monthly Data'!AT112)/92)/('Monthly Data'!$F112/100000)</f>
        <v>22.004299527430796</v>
      </c>
      <c r="J112" s="28">
        <f>I112-'Three Month Average'!E112</f>
        <v>-9.172967181494087</v>
      </c>
      <c r="K112" s="36">
        <f>J112/'Three Month Average'!E112</f>
        <v>-0.29421973603825285</v>
      </c>
    </row>
    <row r="113" spans="1:11" ht="15">
      <c r="A113" t="str">
        <f>'Monthly Data'!D113</f>
        <v>Shropshire</v>
      </c>
      <c r="B113" s="26">
        <f>(SUM('Monthly Data'!W113+'Monthly Data'!AA113+'Monthly Data'!AE113)/89)/('Monthly Data'!$F113/100000)</f>
        <v>6.706184198885253</v>
      </c>
      <c r="C113" s="26">
        <f>(SUM('Monthly Data'!X113+'Monthly Data'!AB113+'Monthly Data'!AF113)/89)/('Monthly Data'!$F113/100000)</f>
        <v>6.5778996726532775</v>
      </c>
      <c r="D113" s="26">
        <f>(SUM('Monthly Data'!Y113+'Monthly Data'!AC113+'Monthly Data'!AG113)/89)/('Monthly Data'!$F113/100000)</f>
        <v>2.2162257807661683</v>
      </c>
      <c r="E113" s="26">
        <f>(SUM('Monthly Data'!Z113+'Monthly Data'!AD113+'Monthly Data'!AH113)/89)/('Monthly Data'!$F113/100000)</f>
        <v>15.500309652304697</v>
      </c>
      <c r="F113" s="26">
        <f>(SUM('Monthly Data'!AI113+'Monthly Data'!AM113+'Monthly Data'!AQ113)/92)/('Monthly Data'!$F113/100000)</f>
        <v>4.84423142759329</v>
      </c>
      <c r="G113" s="26">
        <f>(SUM('Monthly Data'!AJ113+'Monthly Data'!AN113+'Monthly Data'!AR113)/92)/('Monthly Data'!$F113/100000)</f>
        <v>3.1153714481342005</v>
      </c>
      <c r="H113" s="26">
        <f>(SUM('Monthly Data'!AK113+'Monthly Data'!AO113+'Monthly Data'!AS113)/92)/('Monthly Data'!$F113/100000)</f>
        <v>1.5191715166039028</v>
      </c>
      <c r="I113" s="26">
        <f>(SUM('Monthly Data'!AL113+'Monthly Data'!AP113+'Monthly Data'!AT113)/92)/('Monthly Data'!$F113/100000)</f>
        <v>9.478774392331394</v>
      </c>
      <c r="J113" s="28">
        <f>I113-'Three Month Average'!E113</f>
        <v>-6.021535259973303</v>
      </c>
      <c r="K113" s="36">
        <f>J113/'Three Month Average'!E113</f>
        <v>-0.3884783849513599</v>
      </c>
    </row>
    <row r="114" spans="1:11" ht="15">
      <c r="A114" t="str">
        <f>'Monthly Data'!D114</f>
        <v>Slough UA</v>
      </c>
      <c r="B114" s="26">
        <f>(SUM('Monthly Data'!W114+'Monthly Data'!AA114+'Monthly Data'!AE114)/89)/('Monthly Data'!$F114/100000)</f>
        <v>6.605637093519678</v>
      </c>
      <c r="C114" s="26">
        <f>(SUM('Monthly Data'!X114+'Monthly Data'!AB114+'Monthly Data'!AF114)/89)/('Monthly Data'!$F114/100000)</f>
        <v>1.2106794673010344</v>
      </c>
      <c r="D114" s="26">
        <f>(SUM('Monthly Data'!Y114+'Monthly Data'!AC114+'Monthly Data'!AG114)/89)/('Monthly Data'!$F114/100000)</f>
        <v>0.35045984579766787</v>
      </c>
      <c r="E114" s="26">
        <f>(SUM('Monthly Data'!Z114+'Monthly Data'!AD114+'Monthly Data'!AH114)/89)/('Monthly Data'!$F114/100000)</f>
        <v>8.16677640661838</v>
      </c>
      <c r="F114" s="26">
        <f>(SUM('Monthly Data'!AI114+'Monthly Data'!AM114+'Monthly Data'!AQ114)/92)/('Monthly Data'!$F114/100000)</f>
        <v>7.171036409961371</v>
      </c>
      <c r="G114" s="26">
        <f>(SUM('Monthly Data'!AJ114+'Monthly Data'!AN114+'Monthly Data'!AR114)/92)/('Monthly Data'!$F114/100000)</f>
        <v>1.006821730911482</v>
      </c>
      <c r="H114" s="26">
        <f>(SUM('Monthly Data'!AK114+'Monthly Data'!AO114+'Monthly Data'!AS114)/92)/('Monthly Data'!$F114/100000)</f>
        <v>0.36985288074299333</v>
      </c>
      <c r="I114" s="26">
        <f>(SUM('Monthly Data'!AL114+'Monthly Data'!AP114+'Monthly Data'!AT114)/92)/('Monthly Data'!$F114/100000)</f>
        <v>8.547711021615845</v>
      </c>
      <c r="J114" s="28">
        <f>I114-'Three Month Average'!E114</f>
        <v>0.3809346149974644</v>
      </c>
      <c r="K114" s="36">
        <f>J114/'Three Month Average'!E114</f>
        <v>0.046644428111041934</v>
      </c>
    </row>
    <row r="115" spans="1:11" ht="15">
      <c r="A115" t="str">
        <f>'Monthly Data'!D115</f>
        <v>Solihull</v>
      </c>
      <c r="B115" s="26">
        <f>(SUM('Monthly Data'!W115+'Monthly Data'!AA115+'Monthly Data'!AE115)/89)/('Monthly Data'!$F115/100000)</f>
        <v>9.765386752687007</v>
      </c>
      <c r="C115" s="26">
        <f>(SUM('Monthly Data'!X115+'Monthly Data'!AB115+'Monthly Data'!AF115)/89)/('Monthly Data'!$F115/100000)</f>
        <v>8.06440682560551</v>
      </c>
      <c r="D115" s="26">
        <f>(SUM('Monthly Data'!Y115+'Monthly Data'!AC115+'Monthly Data'!AG115)/89)/('Monthly Data'!$F115/100000)</f>
        <v>0.7115653081416625</v>
      </c>
      <c r="E115" s="26">
        <f>(SUM('Monthly Data'!Z115+'Monthly Data'!AD115+'Monthly Data'!AH115)/89)/('Monthly Data'!$F115/100000)</f>
        <v>18.54135888643418</v>
      </c>
      <c r="F115" s="26">
        <f>(SUM('Monthly Data'!AI115+'Monthly Data'!AM115+'Monthly Data'!AQ115)/92)/('Monthly Data'!$F115/100000)</f>
        <v>8.64713903603084</v>
      </c>
      <c r="G115" s="26">
        <f>(SUM('Monthly Data'!AJ115+'Monthly Data'!AN115+'Monthly Data'!AR115)/92)/('Monthly Data'!$F115/100000)</f>
        <v>7.486757224524047</v>
      </c>
      <c r="H115" s="26">
        <f>(SUM('Monthly Data'!AK115+'Monthly Data'!AO115+'Monthly Data'!AS115)/92)/('Monthly Data'!$F115/100000)</f>
        <v>1.1669376409503331</v>
      </c>
      <c r="I115" s="26">
        <f>(SUM('Monthly Data'!AL115+'Monthly Data'!AP115+'Monthly Data'!AT115)/92)/('Monthly Data'!$F115/100000)</f>
        <v>17.300833901505218</v>
      </c>
      <c r="J115" s="28">
        <f>I115-'Three Month Average'!E115</f>
        <v>-1.2405249849289604</v>
      </c>
      <c r="K115" s="36">
        <f>J115/'Three Month Average'!E115</f>
        <v>-0.06690582888380381</v>
      </c>
    </row>
    <row r="116" spans="1:11" ht="15">
      <c r="A116" t="str">
        <f>'Monthly Data'!D116</f>
        <v>Somerset</v>
      </c>
      <c r="B116" s="26">
        <f>(SUM('Monthly Data'!W116+'Monthly Data'!AA116+'Monthly Data'!AE116)/89)/('Monthly Data'!$F116/100000)</f>
        <v>9.365850667565953</v>
      </c>
      <c r="C116" s="26">
        <f>(SUM('Monthly Data'!X116+'Monthly Data'!AB116+'Monthly Data'!AF116)/89)/('Monthly Data'!$F116/100000)</f>
        <v>10.985585889398145</v>
      </c>
      <c r="D116" s="26">
        <f>(SUM('Monthly Data'!Y116+'Monthly Data'!AC116+'Monthly Data'!AG116)/89)/('Monthly Data'!$F116/100000)</f>
        <v>1.8905426879429363</v>
      </c>
      <c r="E116" s="26">
        <f>(SUM('Monthly Data'!Z116+'Monthly Data'!AD116+'Monthly Data'!AH116)/89)/('Monthly Data'!$F116/100000)</f>
        <v>22.241979244907032</v>
      </c>
      <c r="F116" s="26">
        <f>(SUM('Monthly Data'!AI116+'Monthly Data'!AM116+'Monthly Data'!AQ116)/92)/('Monthly Data'!$F116/100000)</f>
        <v>7.473752891630584</v>
      </c>
      <c r="G116" s="26">
        <f>(SUM('Monthly Data'!AJ116+'Monthly Data'!AN116+'Monthly Data'!AR116)/92)/('Monthly Data'!$F116/100000)</f>
        <v>6.967099669810389</v>
      </c>
      <c r="H116" s="26">
        <f>(SUM('Monthly Data'!AK116+'Monthly Data'!AO116+'Monthly Data'!AS116)/92)/('Monthly Data'!$F116/100000)</f>
        <v>1.2777547106392235</v>
      </c>
      <c r="I116" s="26">
        <f>(SUM('Monthly Data'!AL116+'Monthly Data'!AP116+'Monthly Data'!AT116)/92)/('Monthly Data'!$F116/100000)</f>
        <v>15.718607272080197</v>
      </c>
      <c r="J116" s="28">
        <f>I116-'Three Month Average'!E116</f>
        <v>-6.523371972826835</v>
      </c>
      <c r="K116" s="36">
        <f>J116/'Three Month Average'!E116</f>
        <v>-0.29329098372936196</v>
      </c>
    </row>
    <row r="117" spans="1:11" ht="15">
      <c r="A117" t="str">
        <f>'Monthly Data'!D117</f>
        <v>South Gloucestershire UA</v>
      </c>
      <c r="B117" s="26">
        <f>(SUM('Monthly Data'!W117+'Monthly Data'!AA117+'Monthly Data'!AE117)/89)/('Monthly Data'!$F117/100000)</f>
        <v>3.934372620854219</v>
      </c>
      <c r="C117" s="26">
        <f>(SUM('Monthly Data'!X117+'Monthly Data'!AB117+'Monthly Data'!AF117)/89)/('Monthly Data'!$F117/100000)</f>
        <v>3.76064707655676</v>
      </c>
      <c r="D117" s="26">
        <f>(SUM('Monthly Data'!Y117+'Monthly Data'!AC117+'Monthly Data'!AG117)/89)/('Monthly Data'!$F117/100000)</f>
        <v>0.7306692010157835</v>
      </c>
      <c r="E117" s="26">
        <f>(SUM('Monthly Data'!Z117+'Monthly Data'!AD117+'Monthly Data'!AH117)/89)/('Monthly Data'!$F117/100000)</f>
        <v>8.425688898426761</v>
      </c>
      <c r="F117" s="26">
        <f>(SUM('Monthly Data'!AI117+'Monthly Data'!AM117+'Monthly Data'!AQ117)/92)/('Monthly Data'!$F117/100000)</f>
        <v>4.17185677284141</v>
      </c>
      <c r="G117" s="26">
        <f>(SUM('Monthly Data'!AJ117+'Monthly Data'!AN117+'Monthly Data'!AR117)/92)/('Monthly Data'!$F117/100000)</f>
        <v>3.3315538683591357</v>
      </c>
      <c r="H117" s="26">
        <f>(SUM('Monthly Data'!AK117+'Monthly Data'!AO117+'Monthly Data'!AS117)/92)/('Monthly Data'!$F117/100000)</f>
        <v>1.1467663167052218</v>
      </c>
      <c r="I117" s="26">
        <f>(SUM('Monthly Data'!AL117+'Monthly Data'!AP117+'Monthly Data'!AT117)/92)/('Monthly Data'!$F117/100000)</f>
        <v>8.650176957905767</v>
      </c>
      <c r="J117" s="28">
        <f>I117-'Three Month Average'!E117</f>
        <v>0.22448805947900574</v>
      </c>
      <c r="K117" s="36">
        <f>J117/'Three Month Average'!E117</f>
        <v>0.026643288422495873</v>
      </c>
    </row>
    <row r="118" spans="1:11" ht="15">
      <c r="A118" t="str">
        <f>'Monthly Data'!D118</f>
        <v>South Tyneside</v>
      </c>
      <c r="B118" s="26">
        <f>(SUM('Monthly Data'!W118+'Monthly Data'!AA118+'Monthly Data'!AE118)/89)/('Monthly Data'!$F118/100000)</f>
        <v>4.62932593640768</v>
      </c>
      <c r="C118" s="26">
        <f>(SUM('Monthly Data'!X118+'Monthly Data'!AB118+'Monthly Data'!AF118)/89)/('Monthly Data'!$F118/100000)</f>
        <v>6.419207017083525</v>
      </c>
      <c r="D118" s="26">
        <f>(SUM('Monthly Data'!Y118+'Monthly Data'!AC118+'Monthly Data'!AG118)/89)/('Monthly Data'!$F118/100000)</f>
        <v>0</v>
      </c>
      <c r="E118" s="26">
        <f>(SUM('Monthly Data'!Z118+'Monthly Data'!AD118+'Monthly Data'!AH118)/89)/('Monthly Data'!$F118/100000)</f>
        <v>11.048532953491204</v>
      </c>
      <c r="F118" s="26">
        <f>(SUM('Monthly Data'!AI118+'Monthly Data'!AM118+'Monthly Data'!AQ118)/92)/('Monthly Data'!$F118/100000)</f>
        <v>1.3779598941146607</v>
      </c>
      <c r="G118" s="26">
        <f>(SUM('Monthly Data'!AJ118+'Monthly Data'!AN118+'Monthly Data'!AR118)/92)/('Monthly Data'!$F118/100000)</f>
        <v>2.094136418029517</v>
      </c>
      <c r="H118" s="26">
        <f>(SUM('Monthly Data'!AK118+'Monthly Data'!AO118+'Monthly Data'!AS118)/92)/('Monthly Data'!$F118/100000)</f>
        <v>0.7343075751532073</v>
      </c>
      <c r="I118" s="26">
        <f>(SUM('Monthly Data'!AL118+'Monthly Data'!AP118+'Monthly Data'!AT118)/92)/('Monthly Data'!$F118/100000)</f>
        <v>4.206403887297386</v>
      </c>
      <c r="J118" s="28">
        <f>I118-'Three Month Average'!E118</f>
        <v>-6.842129066193818</v>
      </c>
      <c r="K118" s="36">
        <f>J118/'Three Month Average'!E118</f>
        <v>-0.6192794188147656</v>
      </c>
    </row>
    <row r="119" spans="1:11" ht="15">
      <c r="A119" t="str">
        <f>'Monthly Data'!D119</f>
        <v>Southampton UA</v>
      </c>
      <c r="B119" s="26">
        <f>(SUM('Monthly Data'!W119+'Monthly Data'!AA119+'Monthly Data'!AE119)/89)/('Monthly Data'!$F119/100000)</f>
        <v>8.723806592053474</v>
      </c>
      <c r="C119" s="26">
        <f>(SUM('Monthly Data'!X119+'Monthly Data'!AB119+'Monthly Data'!AF119)/89)/('Monthly Data'!$F119/100000)</f>
        <v>11.12051716176697</v>
      </c>
      <c r="D119" s="26">
        <f>(SUM('Monthly Data'!Y119+'Monthly Data'!AC119+'Monthly Data'!AG119)/89)/('Monthly Data'!$F119/100000)</f>
        <v>1.412739945909101</v>
      </c>
      <c r="E119" s="26">
        <f>(SUM('Monthly Data'!Z119+'Monthly Data'!AD119+'Monthly Data'!AH119)/89)/('Monthly Data'!$F119/100000)</f>
        <v>21.257063699729546</v>
      </c>
      <c r="F119" s="26">
        <f>(SUM('Monthly Data'!AI119+'Monthly Data'!AM119+'Monthly Data'!AQ119)/92)/('Monthly Data'!$F119/100000)</f>
        <v>8.423381264358035</v>
      </c>
      <c r="G119" s="26">
        <f>(SUM('Monthly Data'!AJ119+'Monthly Data'!AN119+'Monthly Data'!AR119)/92)/('Monthly Data'!$F119/100000)</f>
        <v>8.279800901897389</v>
      </c>
      <c r="H119" s="26">
        <f>(SUM('Monthly Data'!AK119+'Monthly Data'!AO119+'Monthly Data'!AS119)/92)/('Monthly Data'!$F119/100000)</f>
        <v>1.3613545477750362</v>
      </c>
      <c r="I119" s="26">
        <f>(SUM('Monthly Data'!AL119+'Monthly Data'!AP119+'Monthly Data'!AT119)/92)/('Monthly Data'!$F119/100000)</f>
        <v>18.06453671403046</v>
      </c>
      <c r="J119" s="28">
        <f>I119-'Three Month Average'!E119</f>
        <v>-3.192526985699086</v>
      </c>
      <c r="K119" s="36">
        <f>J119/'Three Month Average'!E119</f>
        <v>-0.15018664058195885</v>
      </c>
    </row>
    <row r="120" spans="1:11" ht="15">
      <c r="A120" t="str">
        <f>'Monthly Data'!D120</f>
        <v>Southend UA</v>
      </c>
      <c r="B120" s="26">
        <f>(SUM('Monthly Data'!W120+'Monthly Data'!AA120+'Monthly Data'!AE120)/89)/('Monthly Data'!$F120/100000)</f>
        <v>7.0632828737288875</v>
      </c>
      <c r="C120" s="26">
        <f>(SUM('Monthly Data'!X120+'Monthly Data'!AB120+'Monthly Data'!AF120)/89)/('Monthly Data'!$F120/100000)</f>
        <v>2.245598388265554</v>
      </c>
      <c r="D120" s="26">
        <f>(SUM('Monthly Data'!Y120+'Monthly Data'!AC120+'Monthly Data'!AG120)/89)/('Monthly Data'!$F120/100000)</f>
        <v>0.1672254118921157</v>
      </c>
      <c r="E120" s="26">
        <f>(SUM('Monthly Data'!Z120+'Monthly Data'!AD120+'Monthly Data'!AH120)/89)/('Monthly Data'!$F120/100000)</f>
        <v>9.476106673886557</v>
      </c>
      <c r="F120" s="26">
        <f>(SUM('Monthly Data'!AI120+'Monthly Data'!AM120+'Monthly Data'!AQ120)/92)/('Monthly Data'!$F120/100000)</f>
        <v>7.102579114411611</v>
      </c>
      <c r="G120" s="26">
        <f>(SUM('Monthly Data'!AJ120+'Monthly Data'!AN120+'Monthly Data'!AR120)/92)/('Monthly Data'!$F120/100000)</f>
        <v>0.6316827411949588</v>
      </c>
      <c r="H120" s="26">
        <f>(SUM('Monthly Data'!AK120+'Monthly Data'!AO120+'Monthly Data'!AS120)/92)/('Monthly Data'!$F120/100000)</f>
        <v>0</v>
      </c>
      <c r="I120" s="26">
        <f>(SUM('Monthly Data'!AL120+'Monthly Data'!AP120+'Monthly Data'!AT120)/92)/('Monthly Data'!$F120/100000)</f>
        <v>7.734261855606569</v>
      </c>
      <c r="J120" s="28">
        <f>I120-'Three Month Average'!E120</f>
        <v>-1.7418448182799882</v>
      </c>
      <c r="K120" s="36">
        <f>J120/'Three Month Average'!E120</f>
        <v>-0.18381439532334676</v>
      </c>
    </row>
    <row r="121" spans="1:11" ht="15">
      <c r="A121" t="str">
        <f>'Monthly Data'!D121</f>
        <v>Southwark</v>
      </c>
      <c r="B121" s="26">
        <f>(SUM('Monthly Data'!W121+'Monthly Data'!AA121+'Monthly Data'!AE121)/89)/('Monthly Data'!$F121/100000)</f>
        <v>3.8956120258986062</v>
      </c>
      <c r="C121" s="26">
        <f>(SUM('Monthly Data'!X121+'Monthly Data'!AB121+'Monthly Data'!AF121)/89)/('Monthly Data'!$F121/100000)</f>
        <v>2.854076866196548</v>
      </c>
      <c r="D121" s="26">
        <f>(SUM('Monthly Data'!Y121+'Monthly Data'!AC121+'Monthly Data'!AG121)/89)/('Monthly Data'!$F121/100000)</f>
        <v>0.14879073710029397</v>
      </c>
      <c r="E121" s="26">
        <f>(SUM('Monthly Data'!Z121+'Monthly Data'!AD121+'Monthly Data'!AH121)/89)/('Monthly Data'!$F121/100000)</f>
        <v>6.898479629195448</v>
      </c>
      <c r="F121" s="26">
        <f>(SUM('Monthly Data'!AI121+'Monthly Data'!AM121+'Monthly Data'!AQ121)/92)/('Monthly Data'!$F121/100000)</f>
        <v>3.6159187661386</v>
      </c>
      <c r="G121" s="26">
        <f>(SUM('Monthly Data'!AJ121+'Monthly Data'!AN121+'Monthly Data'!AR121)/92)/('Monthly Data'!$F121/100000)</f>
        <v>1.2082141112429339</v>
      </c>
      <c r="H121" s="26">
        <f>(SUM('Monthly Data'!AK121+'Monthly Data'!AO121+'Monthly Data'!AS121)/92)/('Monthly Data'!$F121/100000)</f>
        <v>0.12212994626282365</v>
      </c>
      <c r="I121" s="26">
        <f>(SUM('Monthly Data'!AL121+'Monthly Data'!AP121+'Monthly Data'!AT121)/92)/('Monthly Data'!$F121/100000)</f>
        <v>4.946262823644357</v>
      </c>
      <c r="J121" s="28">
        <f>I121-'Three Month Average'!E121</f>
        <v>-1.9522168055510907</v>
      </c>
      <c r="K121" s="36">
        <f>J121/'Three Month Average'!E121</f>
        <v>-0.28299232736572894</v>
      </c>
    </row>
    <row r="122" spans="1:11" ht="15">
      <c r="A122" t="str">
        <f>'Monthly Data'!D122</f>
        <v>St Helens</v>
      </c>
      <c r="B122" s="26">
        <f>(SUM('Monthly Data'!W122+'Monthly Data'!AA122+'Monthly Data'!AE122)/89)/('Monthly Data'!$F122/100000)</f>
        <v>6.033099020313278</v>
      </c>
      <c r="C122" s="26">
        <f>(SUM('Monthly Data'!X122+'Monthly Data'!AB122+'Monthly Data'!AF122)/89)/('Monthly Data'!$F122/100000)</f>
        <v>1.7790921095288175</v>
      </c>
      <c r="D122" s="26">
        <f>(SUM('Monthly Data'!Y122+'Monthly Data'!AC122+'Monthly Data'!AG122)/89)/('Monthly Data'!$F122/100000)</f>
        <v>0.18976982501640718</v>
      </c>
      <c r="E122" s="26">
        <f>(SUM('Monthly Data'!Z122+'Monthly Data'!AD122+'Monthly Data'!AH122)/89)/('Monthly Data'!$F122/100000)</f>
        <v>8.001960954858502</v>
      </c>
      <c r="F122" s="26">
        <f>(SUM('Monthly Data'!AI122+'Monthly Data'!AM122+'Monthly Data'!AQ122)/92)/('Monthly Data'!$F122/100000)</f>
        <v>6.402411039378269</v>
      </c>
      <c r="G122" s="26">
        <f>(SUM('Monthly Data'!AJ122+'Monthly Data'!AN122+'Monthly Data'!AR122)/92)/('Monthly Data'!$F122/100000)</f>
        <v>2.5318973166477985</v>
      </c>
      <c r="H122" s="26">
        <f>(SUM('Monthly Data'!AK122+'Monthly Data'!AO122+'Monthly Data'!AS122)/92)/('Monthly Data'!$F122/100000)</f>
        <v>0.9485053391671511</v>
      </c>
      <c r="I122" s="26">
        <f>(SUM('Monthly Data'!AL122+'Monthly Data'!AP122+'Monthly Data'!AT122)/92)/('Monthly Data'!$F122/100000)</f>
        <v>9.882813695193219</v>
      </c>
      <c r="J122" s="28">
        <f>I122-'Three Month Average'!E122</f>
        <v>1.880852740334717</v>
      </c>
      <c r="K122" s="36">
        <f>J122/'Three Month Average'!E122</f>
        <v>0.23504897748754086</v>
      </c>
    </row>
    <row r="123" spans="1:11" ht="15">
      <c r="A123" t="str">
        <f>'Monthly Data'!D123</f>
        <v>Staffordshire</v>
      </c>
      <c r="B123" s="26">
        <f>(SUM('Monthly Data'!W123+'Monthly Data'!AA123+'Monthly Data'!AE123)/89)/('Monthly Data'!$F123/100000)</f>
        <v>9.028346530176817</v>
      </c>
      <c r="C123" s="26">
        <f>(SUM('Monthly Data'!X123+'Monthly Data'!AB123+'Monthly Data'!AF123)/89)/('Monthly Data'!$F123/100000)</f>
        <v>9.398426676664196</v>
      </c>
      <c r="D123" s="26">
        <f>(SUM('Monthly Data'!Y123+'Monthly Data'!AC123+'Monthly Data'!AG123)/89)/('Monthly Data'!$F123/100000)</f>
        <v>0.6870618371743898</v>
      </c>
      <c r="E123" s="26">
        <f>(SUM('Monthly Data'!Z123+'Monthly Data'!AD123+'Monthly Data'!AH123)/89)/('Monthly Data'!$F123/100000)</f>
        <v>19.113835044015403</v>
      </c>
      <c r="F123" s="26">
        <f>(SUM('Monthly Data'!AI123+'Monthly Data'!AM123+'Monthly Data'!AQ123)/92)/('Monthly Data'!$F123/100000)</f>
        <v>7.860705190867262</v>
      </c>
      <c r="G123" s="26">
        <f>(SUM('Monthly Data'!AJ123+'Monthly Data'!AN123+'Monthly Data'!AR123)/92)/('Monthly Data'!$F123/100000)</f>
        <v>8.335460652889939</v>
      </c>
      <c r="H123" s="26">
        <f>(SUM('Monthly Data'!AK123+'Monthly Data'!AO123+'Monthly Data'!AS123)/92)/('Monthly Data'!$F123/100000)</f>
        <v>0.46852916088139523</v>
      </c>
      <c r="I123" s="26">
        <f>(SUM('Monthly Data'!AL123+'Monthly Data'!AP123+'Monthly Data'!AT123)/92)/('Monthly Data'!$F123/100000)</f>
        <v>16.664695004638595</v>
      </c>
      <c r="J123" s="28">
        <f>I123-'Three Month Average'!E123</f>
        <v>-2.4491400393768075</v>
      </c>
      <c r="K123" s="36">
        <f>J123/'Three Month Average'!E123</f>
        <v>-0.128134413305175</v>
      </c>
    </row>
    <row r="124" spans="1:11" ht="15">
      <c r="A124" t="str">
        <f>'Monthly Data'!D124</f>
        <v>Stockport</v>
      </c>
      <c r="B124" s="26">
        <f>(SUM('Monthly Data'!W124+'Monthly Data'!AA124+'Monthly Data'!AE124)/89)/('Monthly Data'!$F124/100000)</f>
        <v>4.7809431899870996</v>
      </c>
      <c r="C124" s="26">
        <f>(SUM('Monthly Data'!X124+'Monthly Data'!AB124+'Monthly Data'!AF124)/89)/('Monthly Data'!$F124/100000)</f>
        <v>11.048853262956799</v>
      </c>
      <c r="D124" s="26">
        <f>(SUM('Monthly Data'!Y124+'Monthly Data'!AC124+'Monthly Data'!AG124)/89)/('Monthly Data'!$F124/100000)</f>
        <v>1.1423056849402753</v>
      </c>
      <c r="E124" s="26">
        <f>(SUM('Monthly Data'!Z124+'Monthly Data'!AD124+'Monthly Data'!AH124)/89)/('Monthly Data'!$F124/100000)</f>
        <v>16.972102137884175</v>
      </c>
      <c r="F124" s="26">
        <f>(SUM('Monthly Data'!AI124+'Monthly Data'!AM124+'Monthly Data'!AQ124)/92)/('Monthly Data'!$F124/100000)</f>
        <v>4.505963495027245</v>
      </c>
      <c r="G124" s="26">
        <f>(SUM('Monthly Data'!AJ124+'Monthly Data'!AN124+'Monthly Data'!AR124)/92)/('Monthly Data'!$F124/100000)</f>
        <v>10.312273749190261</v>
      </c>
      <c r="H124" s="26">
        <f>(SUM('Monthly Data'!AK124+'Monthly Data'!AO124+'Monthly Data'!AS124)/92)/('Monthly Data'!$F124/100000)</f>
        <v>0.5287124185497085</v>
      </c>
      <c r="I124" s="26">
        <f>(SUM('Monthly Data'!AL124+'Monthly Data'!AP124+'Monthly Data'!AT124)/92)/('Monthly Data'!$F124/100000)</f>
        <v>15.346949662767214</v>
      </c>
      <c r="J124" s="28">
        <f>I124-'Three Month Average'!E124</f>
        <v>-1.6251524751169608</v>
      </c>
      <c r="K124" s="36">
        <f>J124/'Three Month Average'!E124</f>
        <v>-0.09575434215007383</v>
      </c>
    </row>
    <row r="125" spans="1:11" ht="15">
      <c r="A125" t="str">
        <f>'Monthly Data'!D125</f>
        <v>Stockton On Tees UA</v>
      </c>
      <c r="B125" s="26">
        <f>(SUM('Monthly Data'!W125+'Monthly Data'!AA125+'Monthly Data'!AE125)/89)/('Monthly Data'!$F125/100000)</f>
        <v>6.53407209553873</v>
      </c>
      <c r="C125" s="26">
        <f>(SUM('Monthly Data'!X125+'Monthly Data'!AB125+'Monthly Data'!AF125)/89)/('Monthly Data'!$F125/100000)</f>
        <v>0.8314753905358969</v>
      </c>
      <c r="D125" s="26">
        <f>(SUM('Monthly Data'!Y125+'Monthly Data'!AC125+'Monthly Data'!AG125)/89)/('Monthly Data'!$F125/100000)</f>
        <v>0.029432757187111396</v>
      </c>
      <c r="E125" s="26">
        <f>(SUM('Monthly Data'!Z125+'Monthly Data'!AD125+'Monthly Data'!AH125)/89)/('Monthly Data'!$F125/100000)</f>
        <v>7.394980243261738</v>
      </c>
      <c r="F125" s="26">
        <f>(SUM('Monthly Data'!AI125+'Monthly Data'!AM125+'Monthly Data'!AQ125)/92)/('Monthly Data'!$F125/100000)</f>
        <v>6.484724239059253</v>
      </c>
      <c r="G125" s="26">
        <f>(SUM('Monthly Data'!AJ125+'Monthly Data'!AN125+'Monthly Data'!AR125)/92)/('Monthly Data'!$F125/100000)</f>
        <v>0.6904700891204693</v>
      </c>
      <c r="H125" s="26">
        <f>(SUM('Monthly Data'!AK125+'Monthly Data'!AO125+'Monthly Data'!AS125)/92)/('Monthly Data'!$F125/100000)</f>
        <v>0.007118248341448137</v>
      </c>
      <c r="I125" s="26">
        <f>(SUM('Monthly Data'!AL125+'Monthly Data'!AP125+'Monthly Data'!AT125)/92)/('Monthly Data'!$F125/100000)</f>
        <v>7.18231257652117</v>
      </c>
      <c r="J125" s="28">
        <f>I125-'Three Month Average'!E125</f>
        <v>-0.21266766674056825</v>
      </c>
      <c r="K125" s="36">
        <f>J125/'Three Month Average'!E125</f>
        <v>-0.028758382003028306</v>
      </c>
    </row>
    <row r="126" spans="1:11" ht="15">
      <c r="A126" t="str">
        <f>'Monthly Data'!D126</f>
        <v>Stoke-On-Trent UA</v>
      </c>
      <c r="B126" s="26">
        <f>(SUM('Monthly Data'!W126+'Monthly Data'!AA126+'Monthly Data'!AE126)/89)/('Monthly Data'!$F126/100000)</f>
        <v>26.039969122566255</v>
      </c>
      <c r="C126" s="26">
        <f>(SUM('Monthly Data'!X126+'Monthly Data'!AB126+'Monthly Data'!AF126)/89)/('Monthly Data'!$F126/100000)</f>
        <v>5.272035909311834</v>
      </c>
      <c r="D126" s="26">
        <f>(SUM('Monthly Data'!Y126+'Monthly Data'!AC126+'Monthly Data'!AG126)/89)/('Monthly Data'!$F126/100000)</f>
        <v>1.1207364839751837</v>
      </c>
      <c r="E126" s="26">
        <f>(SUM('Monthly Data'!Z126+'Monthly Data'!AD126+'Monthly Data'!AH126)/89)/('Monthly Data'!$F126/100000)</f>
        <v>32.43274151585327</v>
      </c>
      <c r="F126" s="26">
        <f>(SUM('Monthly Data'!AI126+'Monthly Data'!AM126+'Monthly Data'!AQ126)/92)/('Monthly Data'!$F126/100000)</f>
        <v>24.670870671534463</v>
      </c>
      <c r="G126" s="26">
        <f>(SUM('Monthly Data'!AJ126+'Monthly Data'!AN126+'Monthly Data'!AR126)/92)/('Monthly Data'!$F126/100000)</f>
        <v>6.84810266622414</v>
      </c>
      <c r="H126" s="26">
        <f>(SUM('Monthly Data'!AK126+'Monthly Data'!AO126+'Monthly Data'!AS126)/92)/('Monthly Data'!$F126/100000)</f>
        <v>1.5875649961278901</v>
      </c>
      <c r="I126" s="26">
        <f>(SUM('Monthly Data'!AL126+'Monthly Data'!AP126+'Monthly Data'!AT126)/92)/('Monthly Data'!$F126/100000)</f>
        <v>33.10653833388649</v>
      </c>
      <c r="J126" s="28">
        <f>I126-'Three Month Average'!E126</f>
        <v>0.6737968180332174</v>
      </c>
      <c r="K126" s="36">
        <f>J126/'Three Month Average'!E126</f>
        <v>0.020775203900165594</v>
      </c>
    </row>
    <row r="127" spans="1:11" ht="15">
      <c r="A127" t="str">
        <f>'Monthly Data'!D127</f>
        <v>Suffolk</v>
      </c>
      <c r="B127" s="26">
        <f>(SUM('Monthly Data'!W127+'Monthly Data'!AA127+'Monthly Data'!AE127)/89)/('Monthly Data'!$F127/100000)</f>
        <v>7.543681172434305</v>
      </c>
      <c r="C127" s="26">
        <f>(SUM('Monthly Data'!X127+'Monthly Data'!AB127+'Monthly Data'!AF127)/89)/('Monthly Data'!$F127/100000)</f>
        <v>7.3542366427398225</v>
      </c>
      <c r="D127" s="26">
        <f>(SUM('Monthly Data'!Y127+'Monthly Data'!AC127+'Monthly Data'!AG127)/89)/('Monthly Data'!$F127/100000)</f>
        <v>0.7274669940268139</v>
      </c>
      <c r="E127" s="26">
        <f>(SUM('Monthly Data'!Z127+'Monthly Data'!AD127+'Monthly Data'!AH127)/89)/('Monthly Data'!$F127/100000)</f>
        <v>15.625384809200943</v>
      </c>
      <c r="F127" s="26">
        <f>(SUM('Monthly Data'!AI127+'Monthly Data'!AM127+'Monthly Data'!AQ127)/92)/('Monthly Data'!$F127/100000)</f>
        <v>7.0594444810978425</v>
      </c>
      <c r="G127" s="26">
        <f>(SUM('Monthly Data'!AJ127+'Monthly Data'!AN127+'Monthly Data'!AR127)/92)/('Monthly Data'!$F127/100000)</f>
        <v>5.241435933525397</v>
      </c>
      <c r="H127" s="26">
        <f>(SUM('Monthly Data'!AK127+'Monthly Data'!AO127+'Monthly Data'!AS127)/92)/('Monthly Data'!$F127/100000)</f>
        <v>2.331156121484023</v>
      </c>
      <c r="I127" s="26">
        <f>(SUM('Monthly Data'!AL127+'Monthly Data'!AP127+'Monthly Data'!AT127)/92)/('Monthly Data'!$F127/100000)</f>
        <v>14.632036536107263</v>
      </c>
      <c r="J127" s="28">
        <f>I127-'Three Month Average'!E127</f>
        <v>-0.9933482730936802</v>
      </c>
      <c r="K127" s="36">
        <f>J127/'Three Month Average'!E127</f>
        <v>-0.06357272382237596</v>
      </c>
    </row>
    <row r="128" spans="1:11" ht="15">
      <c r="A128" t="str">
        <f>'Monthly Data'!D128</f>
        <v>Sunderland</v>
      </c>
      <c r="B128" s="26">
        <f>(SUM('Monthly Data'!W128+'Monthly Data'!AA128+'Monthly Data'!AE128)/89)/('Monthly Data'!$F128/100000)</f>
        <v>1.7981546312527308</v>
      </c>
      <c r="C128" s="26">
        <f>(SUM('Monthly Data'!X128+'Monthly Data'!AB128+'Monthly Data'!AF128)/89)/('Monthly Data'!$F128/100000)</f>
        <v>1.0497606646140247</v>
      </c>
      <c r="D128" s="26">
        <f>(SUM('Monthly Data'!Y128+'Monthly Data'!AC128+'Monthly Data'!AG128)/89)/('Monthly Data'!$F128/100000)</f>
        <v>0</v>
      </c>
      <c r="E128" s="26">
        <f>(SUM('Monthly Data'!Z128+'Monthly Data'!AD128+'Monthly Data'!AH128)/89)/('Monthly Data'!$F128/100000)</f>
        <v>2.8479152958667555</v>
      </c>
      <c r="F128" s="26">
        <f>(SUM('Monthly Data'!AI128+'Monthly Data'!AM128+'Monthly Data'!AQ128)/92)/('Monthly Data'!$F128/100000)</f>
        <v>0.9960933703912459</v>
      </c>
      <c r="G128" s="26">
        <f>(SUM('Monthly Data'!AJ128+'Monthly Data'!AN128+'Monthly Data'!AR128)/92)/('Monthly Data'!$F128/100000)</f>
        <v>0.6025150142854366</v>
      </c>
      <c r="H128" s="26">
        <f>(SUM('Monthly Data'!AK128+'Monthly Data'!AO128+'Monthly Data'!AS128)/92)/('Monthly Data'!$F128/100000)</f>
        <v>0</v>
      </c>
      <c r="I128" s="26">
        <f>(SUM('Monthly Data'!AL128+'Monthly Data'!AP128+'Monthly Data'!AT128)/92)/('Monthly Data'!$F128/100000)</f>
        <v>1.5986083846766828</v>
      </c>
      <c r="J128" s="28">
        <f>I128-'Three Month Average'!E128</f>
        <v>-1.2493069111900728</v>
      </c>
      <c r="K128" s="36">
        <f>J128/'Three Month Average'!E128</f>
        <v>-0.43867418142780457</v>
      </c>
    </row>
    <row r="129" spans="1:11" ht="15">
      <c r="A129" t="str">
        <f>'Monthly Data'!D129</f>
        <v>Surrey</v>
      </c>
      <c r="B129" s="26">
        <f>(SUM('Monthly Data'!W129+'Monthly Data'!AA129+'Monthly Data'!AE129)/89)/('Monthly Data'!$F129/100000)</f>
        <v>8.156353163602166</v>
      </c>
      <c r="C129" s="26">
        <f>(SUM('Monthly Data'!X129+'Monthly Data'!AB129+'Monthly Data'!AF129)/89)/('Monthly Data'!$F129/100000)</f>
        <v>2.873886935141013</v>
      </c>
      <c r="D129" s="26">
        <f>(SUM('Monthly Data'!Y129+'Monthly Data'!AC129+'Monthly Data'!AG129)/89)/('Monthly Data'!$F129/100000)</f>
        <v>0.3355112996287335</v>
      </c>
      <c r="E129" s="26">
        <f>(SUM('Monthly Data'!Z129+'Monthly Data'!AD129+'Monthly Data'!AH129)/89)/('Monthly Data'!$F129/100000)</f>
        <v>11.365751398371913</v>
      </c>
      <c r="F129" s="26">
        <f>(SUM('Monthly Data'!AI129+'Monthly Data'!AM129+'Monthly Data'!AQ129)/92)/('Monthly Data'!$F129/100000)</f>
        <v>6.843229976119177</v>
      </c>
      <c r="G129" s="26">
        <f>(SUM('Monthly Data'!AJ129+'Monthly Data'!AN129+'Monthly Data'!AR129)/92)/('Monthly Data'!$F129/100000)</f>
        <v>2.116817027406088</v>
      </c>
      <c r="H129" s="26">
        <f>(SUM('Monthly Data'!AK129+'Monthly Data'!AO129+'Monthly Data'!AS129)/92)/('Monthly Data'!$F129/100000)</f>
        <v>0.6088662294833403</v>
      </c>
      <c r="I129" s="26">
        <f>(SUM('Monthly Data'!AL129+'Monthly Data'!AP129+'Monthly Data'!AT129)/92)/('Monthly Data'!$F129/100000)</f>
        <v>9.568913233008605</v>
      </c>
      <c r="J129" s="28">
        <f>I129-'Three Month Average'!E129</f>
        <v>-1.796838165363308</v>
      </c>
      <c r="K129" s="36">
        <f>J129/'Three Month Average'!E129</f>
        <v>-0.15809233392353594</v>
      </c>
    </row>
    <row r="130" spans="1:11" ht="15">
      <c r="A130" t="str">
        <f>'Monthly Data'!D130</f>
        <v>Sutton</v>
      </c>
      <c r="B130" s="26">
        <f>(SUM('Monthly Data'!W130+'Monthly Data'!AA130+'Monthly Data'!AE130)/89)/('Monthly Data'!$F130/100000)</f>
        <v>2.799945013999725</v>
      </c>
      <c r="C130" s="26">
        <f>(SUM('Monthly Data'!X130+'Monthly Data'!AB130+'Monthly Data'!AF130)/89)/('Monthly Data'!$F130/100000)</f>
        <v>2.0113300100566502</v>
      </c>
      <c r="D130" s="26">
        <f>(SUM('Monthly Data'!Y130+'Monthly Data'!AC130+'Monthly Data'!AG130)/89)/('Monthly Data'!$F130/100000)</f>
        <v>0</v>
      </c>
      <c r="E130" s="26">
        <f>(SUM('Monthly Data'!Z130+'Monthly Data'!AD130+'Monthly Data'!AH130)/89)/('Monthly Data'!$F130/100000)</f>
        <v>4.811275024056375</v>
      </c>
      <c r="F130" s="26">
        <f>(SUM('Monthly Data'!AI130+'Monthly Data'!AM130+'Monthly Data'!AQ130)/92)/('Monthly Data'!$F130/100000)</f>
        <v>2.9746073518295586</v>
      </c>
      <c r="G130" s="26">
        <f>(SUM('Monthly Data'!AJ130+'Monthly Data'!AN130+'Monthly Data'!AR130)/92)/('Monthly Data'!$F130/100000)</f>
        <v>3.16358240712226</v>
      </c>
      <c r="H130" s="26">
        <f>(SUM('Monthly Data'!AK130+'Monthly Data'!AO130+'Monthly Data'!AS130)/92)/('Monthly Data'!$F130/100000)</f>
        <v>0</v>
      </c>
      <c r="I130" s="26">
        <f>(SUM('Monthly Data'!AL130+'Monthly Data'!AP130+'Monthly Data'!AT130)/92)/('Monthly Data'!$F130/100000)</f>
        <v>6.138189758951818</v>
      </c>
      <c r="J130" s="28">
        <f>I130-'Three Month Average'!E130</f>
        <v>1.3269147348954435</v>
      </c>
      <c r="K130" s="36">
        <f>J130/'Three Month Average'!E130</f>
        <v>0.27579274272638127</v>
      </c>
    </row>
    <row r="131" spans="1:11" ht="15">
      <c r="A131" t="str">
        <f>'Monthly Data'!D131</f>
        <v>Swindon UA</v>
      </c>
      <c r="B131" s="26">
        <f>(SUM('Monthly Data'!W131+'Monthly Data'!AA131+'Monthly Data'!AE131)/89)/('Monthly Data'!$F131/100000)</f>
        <v>6.9857749072566655</v>
      </c>
      <c r="C131" s="26">
        <f>(SUM('Monthly Data'!X131+'Monthly Data'!AB131+'Monthly Data'!AF131)/89)/('Monthly Data'!$F131/100000)</f>
        <v>4.8239878299394165</v>
      </c>
      <c r="D131" s="26">
        <f>(SUM('Monthly Data'!Y131+'Monthly Data'!AC131+'Monthly Data'!AG131)/89)/('Monthly Data'!$F131/100000)</f>
        <v>0.5070858576423176</v>
      </c>
      <c r="E131" s="26">
        <f>(SUM('Monthly Data'!Z131+'Monthly Data'!AD131+'Monthly Data'!AH131)/89)/('Monthly Data'!$F131/100000)</f>
        <v>12.316848594838401</v>
      </c>
      <c r="F131" s="26">
        <f>(SUM('Monthly Data'!AI131+'Monthly Data'!AM131+'Monthly Data'!AQ131)/92)/('Monthly Data'!$F131/100000)</f>
        <v>9.888464318909428</v>
      </c>
      <c r="G131" s="26">
        <f>(SUM('Monthly Data'!AJ131+'Monthly Data'!AN131+'Monthly Data'!AR131)/92)/('Monthly Data'!$F131/100000)</f>
        <v>9.539915315501394</v>
      </c>
      <c r="H131" s="26">
        <f>(SUM('Monthly Data'!AK131+'Monthly Data'!AO131+'Monthly Data'!AS131)/92)/('Monthly Data'!$F131/100000)</f>
        <v>0.8971909532169783</v>
      </c>
      <c r="I131" s="26">
        <f>(SUM('Monthly Data'!AL131+'Monthly Data'!AP131+'Monthly Data'!AT131)/92)/('Monthly Data'!$F131/100000)</f>
        <v>20.3255705876278</v>
      </c>
      <c r="J131" s="28">
        <f>I131-'Three Month Average'!E131</f>
        <v>8.0087219927894</v>
      </c>
      <c r="K131" s="36">
        <f>J131/'Three Month Average'!E131</f>
        <v>0.6502249281643034</v>
      </c>
    </row>
    <row r="132" spans="1:11" ht="15">
      <c r="A132" t="str">
        <f>'Monthly Data'!D132</f>
        <v>Tameside</v>
      </c>
      <c r="B132" s="26">
        <f>(SUM('Monthly Data'!W132+'Monthly Data'!AA132+'Monthly Data'!AE132)/89)/('Monthly Data'!$F132/100000)</f>
        <v>9.121940497278286</v>
      </c>
      <c r="C132" s="26">
        <f>(SUM('Monthly Data'!X132+'Monthly Data'!AB132+'Monthly Data'!AF132)/89)/('Monthly Data'!$F132/100000)</f>
        <v>9.658525232412305</v>
      </c>
      <c r="D132" s="26">
        <f>(SUM('Monthly Data'!Y132+'Monthly Data'!AC132+'Monthly Data'!AG132)/89)/('Monthly Data'!$F132/100000)</f>
        <v>0.2844545583842981</v>
      </c>
      <c r="E132" s="26">
        <f>(SUM('Monthly Data'!Z132+'Monthly Data'!AD132+'Monthly Data'!AH132)/89)/('Monthly Data'!$F132/100000)</f>
        <v>19.064920288074887</v>
      </c>
      <c r="F132" s="26">
        <f>(SUM('Monthly Data'!AI132+'Monthly Data'!AM132+'Monthly Data'!AQ132)/92)/('Monthly Data'!$F132/100000)</f>
        <v>6.5730224646019915</v>
      </c>
      <c r="G132" s="26">
        <f>(SUM('Monthly Data'!AJ132+'Monthly Data'!AN132+'Monthly Data'!AR132)/92)/('Monthly Data'!$F132/100000)</f>
        <v>8.130284685045279</v>
      </c>
      <c r="H132" s="26">
        <f>(SUM('Monthly Data'!AK132+'Monthly Data'!AO132+'Monthly Data'!AS132)/92)/('Monthly Data'!$F132/100000)</f>
        <v>0.03752439085405514</v>
      </c>
      <c r="I132" s="26">
        <f>(SUM('Monthly Data'!AL132+'Monthly Data'!AP132+'Monthly Data'!AT132)/92)/('Monthly Data'!$F132/100000)</f>
        <v>14.740831540501325</v>
      </c>
      <c r="J132" s="28">
        <f>I132-'Three Month Average'!E132</f>
        <v>-4.324088747573562</v>
      </c>
      <c r="K132" s="36">
        <f>J132/'Three Month Average'!E132</f>
        <v>-0.22680864552464353</v>
      </c>
    </row>
    <row r="133" spans="1:11" ht="15">
      <c r="A133" t="str">
        <f>'Monthly Data'!D133</f>
        <v>Telford &amp; Wrekin UA</v>
      </c>
      <c r="B133" s="26">
        <f>(SUM('Monthly Data'!W133+'Monthly Data'!AA133+'Monthly Data'!AE133)/89)/('Monthly Data'!$F133/100000)</f>
        <v>4.020049788064321</v>
      </c>
      <c r="C133" s="26">
        <f>(SUM('Monthly Data'!X133+'Monthly Data'!AB133+'Monthly Data'!AF133)/89)/('Monthly Data'!$F133/100000)</f>
        <v>1.7072596380273162</v>
      </c>
      <c r="D133" s="26">
        <f>(SUM('Monthly Data'!Y133+'Monthly Data'!AC133+'Monthly Data'!AG133)/89)/('Monthly Data'!$F133/100000)</f>
        <v>1.7324900760277198</v>
      </c>
      <c r="E133" s="26">
        <f>(SUM('Monthly Data'!Z133+'Monthly Data'!AD133+'Monthly Data'!AH133)/89)/('Monthly Data'!$F133/100000)</f>
        <v>7.459799502119356</v>
      </c>
      <c r="F133" s="26">
        <f>(SUM('Monthly Data'!AI133+'Monthly Data'!AM133+'Monthly Data'!AQ133)/92)/('Monthly Data'!$F133/100000)</f>
        <v>3.5309815152304087</v>
      </c>
      <c r="G133" s="26">
        <f>(SUM('Monthly Data'!AJ133+'Monthly Data'!AN133+'Monthly Data'!AR133)/92)/('Monthly Data'!$F133/100000)</f>
        <v>2.5384014579536576</v>
      </c>
      <c r="H133" s="26">
        <f>(SUM('Monthly Data'!AK133+'Monthly Data'!AO133+'Monthly Data'!AS133)/92)/('Monthly Data'!$F133/100000)</f>
        <v>1.4644623795886487</v>
      </c>
      <c r="I133" s="26">
        <f>(SUM('Monthly Data'!AL133+'Monthly Data'!AP133+'Monthly Data'!AT133)/92)/('Monthly Data'!$F133/100000)</f>
        <v>7.5338453527727145</v>
      </c>
      <c r="J133" s="28">
        <f>I133-'Three Month Average'!E133</f>
        <v>0.07404585065335834</v>
      </c>
      <c r="K133" s="36">
        <f>J133/'Three Month Average'!E133</f>
        <v>0.009925984020391116</v>
      </c>
    </row>
    <row r="134" spans="1:11" ht="15">
      <c r="A134" t="str">
        <f>'Monthly Data'!D134</f>
        <v>Thurrock UA</v>
      </c>
      <c r="B134" s="26">
        <f>(SUM('Monthly Data'!W134+'Monthly Data'!AA134+'Monthly Data'!AE134)/89)/('Monthly Data'!$F134/100000)</f>
        <v>4.823107805890119</v>
      </c>
      <c r="C134" s="26">
        <f>(SUM('Monthly Data'!X134+'Monthly Data'!AB134+'Monthly Data'!AF134)/89)/('Monthly Data'!$F134/100000)</f>
        <v>4.715328860507101</v>
      </c>
      <c r="D134" s="26">
        <f>(SUM('Monthly Data'!Y134+'Monthly Data'!AC134+'Monthly Data'!AG134)/89)/('Monthly Data'!$F134/100000)</f>
        <v>1.8232604927294123</v>
      </c>
      <c r="E134" s="26">
        <f>(SUM('Monthly Data'!Z134+'Monthly Data'!AD134+'Monthly Data'!AH134)/89)/('Monthly Data'!$F134/100000)</f>
        <v>11.361697159126633</v>
      </c>
      <c r="F134" s="26">
        <f>(SUM('Monthly Data'!AI134+'Monthly Data'!AM134+'Monthly Data'!AQ134)/92)/('Monthly Data'!$F134/100000)</f>
        <v>3.8925381433983253</v>
      </c>
      <c r="G134" s="26">
        <f>(SUM('Monthly Data'!AJ134+'Monthly Data'!AN134+'Monthly Data'!AR134)/92)/('Monthly Data'!$F134/100000)</f>
        <v>3.8056511312688985</v>
      </c>
      <c r="H134" s="26">
        <f>(SUM('Monthly Data'!AK134+'Monthly Data'!AO134+'Monthly Data'!AS134)/92)/('Monthly Data'!$F134/100000)</f>
        <v>0.6516525909707017</v>
      </c>
      <c r="I134" s="26">
        <f>(SUM('Monthly Data'!AL134+'Monthly Data'!AP134+'Monthly Data'!AT134)/92)/('Monthly Data'!$F134/100000)</f>
        <v>8.349841865637925</v>
      </c>
      <c r="J134" s="28">
        <f>I134-'Three Month Average'!E134</f>
        <v>-3.0118552934887077</v>
      </c>
      <c r="K134" s="36">
        <f>J134/'Three Month Average'!E134</f>
        <v>-0.26508850317924043</v>
      </c>
    </row>
    <row r="135" spans="1:11" ht="15">
      <c r="A135" t="str">
        <f>'Monthly Data'!D135</f>
        <v>Torbay UA</v>
      </c>
      <c r="B135" s="26">
        <f>(SUM('Monthly Data'!W135+'Monthly Data'!AA135+'Monthly Data'!AE135)/89)/('Monthly Data'!$F135/100000)</f>
        <v>3.7384145394294004</v>
      </c>
      <c r="C135" s="26">
        <f>(SUM('Monthly Data'!X135+'Monthly Data'!AB135+'Monthly Data'!AF135)/89)/('Monthly Data'!$F135/100000)</f>
        <v>3.5520115984052194</v>
      </c>
      <c r="D135" s="26">
        <f>(SUM('Monthly Data'!Y135+'Monthly Data'!AC135+'Monthly Data'!AG135)/89)/('Monthly Data'!$F135/100000)</f>
        <v>0.13462434629524156</v>
      </c>
      <c r="E135" s="26">
        <f>(SUM('Monthly Data'!Z135+'Monthly Data'!AD135+'Monthly Data'!AH135)/89)/('Monthly Data'!$F135/100000)</f>
        <v>7.425050484129861</v>
      </c>
      <c r="F135" s="26">
        <f>(SUM('Monthly Data'!AI135+'Monthly Data'!AM135+'Monthly Data'!AQ135)/92)/('Monthly Data'!$F135/100000)</f>
        <v>5.279503105590063</v>
      </c>
      <c r="G135" s="26">
        <f>(SUM('Monthly Data'!AJ135+'Monthly Data'!AN135+'Monthly Data'!AR135)/92)/('Monthly Data'!$F135/100000)</f>
        <v>0.8415147265077139</v>
      </c>
      <c r="H135" s="26">
        <f>(SUM('Monthly Data'!AK135+'Monthly Data'!AO135+'Monthly Data'!AS135)/92)/('Monthly Data'!$F135/100000)</f>
        <v>0</v>
      </c>
      <c r="I135" s="26">
        <f>(SUM('Monthly Data'!AL135+'Monthly Data'!AP135+'Monthly Data'!AT135)/92)/('Monthly Data'!$F135/100000)</f>
        <v>6.121017832097776</v>
      </c>
      <c r="J135" s="28">
        <f>I135-'Three Month Average'!E135</f>
        <v>-1.3040326520320855</v>
      </c>
      <c r="K135" s="36">
        <f>J135/'Three Month Average'!E135</f>
        <v>-0.17562609908434915</v>
      </c>
    </row>
    <row r="136" spans="1:11" ht="15">
      <c r="A136" t="str">
        <f>'Monthly Data'!D136</f>
        <v>Tower Hamlets</v>
      </c>
      <c r="B136" s="26">
        <f>(SUM('Monthly Data'!W136+'Monthly Data'!AA136+'Monthly Data'!AE136)/89)/('Monthly Data'!$F136/100000)</f>
        <v>4.72694785703819</v>
      </c>
      <c r="C136" s="26">
        <f>(SUM('Monthly Data'!X136+'Monthly Data'!AB136+'Monthly Data'!AF136)/89)/('Monthly Data'!$F136/100000)</f>
        <v>0.6806804914134993</v>
      </c>
      <c r="D136" s="26">
        <f>(SUM('Monthly Data'!Y136+'Monthly Data'!AC136+'Monthly Data'!AG136)/89)/('Monthly Data'!$F136/100000)</f>
        <v>0.1276275921400311</v>
      </c>
      <c r="E136" s="26">
        <f>(SUM('Monthly Data'!Z136+'Monthly Data'!AD136+'Monthly Data'!AH136)/89)/('Monthly Data'!$F136/100000)</f>
        <v>5.535255940591719</v>
      </c>
      <c r="F136" s="26">
        <f>(SUM('Monthly Data'!AI136+'Monthly Data'!AM136+'Monthly Data'!AQ136)/92)/('Monthly Data'!$F136/100000)</f>
        <v>3.9646247553547593</v>
      </c>
      <c r="G136" s="26">
        <f>(SUM('Monthly Data'!AJ136+'Monthly Data'!AN136+'Monthly Data'!AR136)/92)/('Monthly Data'!$F136/100000)</f>
        <v>0.9328528836128844</v>
      </c>
      <c r="H136" s="26">
        <f>(SUM('Monthly Data'!AK136+'Monthly Data'!AO136+'Monthly Data'!AS136)/92)/('Monthly Data'!$F136/100000)</f>
        <v>1.5593276142744783</v>
      </c>
      <c r="I136" s="26">
        <f>(SUM('Monthly Data'!AL136+'Monthly Data'!AP136+'Monthly Data'!AT136)/92)/('Monthly Data'!$F136/100000)</f>
        <v>6.456805253242122</v>
      </c>
      <c r="J136" s="28">
        <f>I136-'Three Month Average'!E136</f>
        <v>0.9215493126504022</v>
      </c>
      <c r="K136" s="36">
        <f>J136/'Three Month Average'!E136</f>
        <v>0.16648720900011146</v>
      </c>
    </row>
    <row r="137" spans="1:11" ht="15">
      <c r="A137" t="str">
        <f>'Monthly Data'!D137</f>
        <v>Trafford</v>
      </c>
      <c r="B137" s="26">
        <f>(SUM('Monthly Data'!W137+'Monthly Data'!AA137+'Monthly Data'!AE137)/89)/('Monthly Data'!$F137/100000)</f>
        <v>14.468558708959378</v>
      </c>
      <c r="C137" s="26">
        <f>(SUM('Monthly Data'!X137+'Monthly Data'!AB137+'Monthly Data'!AF137)/89)/('Monthly Data'!$F137/100000)</f>
        <v>19.439390244664953</v>
      </c>
      <c r="D137" s="26">
        <f>(SUM('Monthly Data'!Y137+'Monthly Data'!AC137+'Monthly Data'!AG137)/89)/('Monthly Data'!$F137/100000)</f>
        <v>1.5443967161248773</v>
      </c>
      <c r="E137" s="26">
        <f>(SUM('Monthly Data'!Z137+'Monthly Data'!AD137+'Monthly Data'!AH137)/89)/('Monthly Data'!$F137/100000)</f>
        <v>35.452345669749214</v>
      </c>
      <c r="F137" s="26">
        <f>(SUM('Monthly Data'!AI137+'Monthly Data'!AM137+'Monthly Data'!AQ137)/92)/('Monthly Data'!$F137/100000)</f>
        <v>11.23248893082674</v>
      </c>
      <c r="G137" s="26">
        <f>(SUM('Monthly Data'!AJ137+'Monthly Data'!AN137+'Monthly Data'!AR137)/92)/('Monthly Data'!$F137/100000)</f>
        <v>13.155984612034551</v>
      </c>
      <c r="H137" s="26">
        <f>(SUM('Monthly Data'!AK137+'Monthly Data'!AO137+'Monthly Data'!AS137)/92)/('Monthly Data'!$F137/100000)</f>
        <v>0.5141419273668675</v>
      </c>
      <c r="I137" s="26">
        <f>(SUM('Monthly Data'!AL137+'Monthly Data'!AP137+'Monthly Data'!AT137)/92)/('Monthly Data'!$F137/100000)</f>
        <v>24.90261547022816</v>
      </c>
      <c r="J137" s="28">
        <f>I137-'Three Month Average'!E137</f>
        <v>-10.549730199521054</v>
      </c>
      <c r="K137" s="36">
        <f>J137/'Three Month Average'!E137</f>
        <v>-0.2975749559082893</v>
      </c>
    </row>
    <row r="138" spans="1:11" ht="15">
      <c r="A138" t="str">
        <f>'Monthly Data'!D138</f>
        <v>Wakefield</v>
      </c>
      <c r="B138" s="26">
        <f>(SUM('Monthly Data'!W138+'Monthly Data'!AA138+'Monthly Data'!AE138)/89)/('Monthly Data'!$F138/100000)</f>
        <v>11.138947936700745</v>
      </c>
      <c r="C138" s="26">
        <f>(SUM('Monthly Data'!X138+'Monthly Data'!AB138+'Monthly Data'!AF138)/89)/('Monthly Data'!$F138/100000)</f>
        <v>0.1855788372642305</v>
      </c>
      <c r="D138" s="26">
        <f>(SUM('Monthly Data'!Y138+'Monthly Data'!AC138+'Monthly Data'!AG138)/89)/('Monthly Data'!$F138/100000)</f>
        <v>0</v>
      </c>
      <c r="E138" s="26">
        <f>(SUM('Monthly Data'!Z138+'Monthly Data'!AD138+'Monthly Data'!AH138)/89)/('Monthly Data'!$F138/100000)</f>
        <v>11.324526773964976</v>
      </c>
      <c r="F138" s="26">
        <f>(SUM('Monthly Data'!AI138+'Monthly Data'!AM138+'Monthly Data'!AQ138)/92)/('Monthly Data'!$F138/100000)</f>
        <v>10.526831179005091</v>
      </c>
      <c r="G138" s="26">
        <f>(SUM('Monthly Data'!AJ138+'Monthly Data'!AN138+'Monthly Data'!AR138)/92)/('Monthly Data'!$F138/100000)</f>
        <v>0.2896918657788223</v>
      </c>
      <c r="H138" s="26">
        <f>(SUM('Monthly Data'!AK138+'Monthly Data'!AO138+'Monthly Data'!AS138)/92)/('Monthly Data'!$F138/100000)</f>
        <v>0</v>
      </c>
      <c r="I138" s="26">
        <f>(SUM('Monthly Data'!AL138+'Monthly Data'!AP138+'Monthly Data'!AT138)/92)/('Monthly Data'!$F138/100000)</f>
        <v>10.816523044783914</v>
      </c>
      <c r="J138" s="28">
        <f>I138-'Three Month Average'!E138</f>
        <v>-0.5080037291810626</v>
      </c>
      <c r="K138" s="36">
        <f>J138/'Three Month Average'!E138</f>
        <v>-0.04485871589344999</v>
      </c>
    </row>
    <row r="139" spans="1:11" ht="15">
      <c r="A139" t="str">
        <f>'Monthly Data'!D139</f>
        <v>Walsall</v>
      </c>
      <c r="B139" s="26">
        <f>(SUM('Monthly Data'!W139+'Monthly Data'!AA139+'Monthly Data'!AE139)/89)/('Monthly Data'!$F139/100000)</f>
        <v>3.451118838986545</v>
      </c>
      <c r="C139" s="26">
        <f>(SUM('Monthly Data'!X139+'Monthly Data'!AB139+'Monthly Data'!AF139)/89)/('Monthly Data'!$F139/100000)</f>
        <v>5.4382868075300985</v>
      </c>
      <c r="D139" s="26">
        <f>(SUM('Monthly Data'!Y139+'Monthly Data'!AC139+'Monthly Data'!AG139)/89)/('Monthly Data'!$F139/100000)</f>
        <v>0.06870527550815479</v>
      </c>
      <c r="E139" s="26">
        <f>(SUM('Monthly Data'!Z139+'Monthly Data'!AD139+'Monthly Data'!AH139)/89)/('Monthly Data'!$F139/100000)</f>
        <v>8.958110922024797</v>
      </c>
      <c r="F139" s="26">
        <f>(SUM('Monthly Data'!AI139+'Monthly Data'!AM139+'Monthly Data'!AQ139)/92)/('Monthly Data'!$F139/100000)</f>
        <v>3.7833858235510656</v>
      </c>
      <c r="G139" s="26">
        <f>(SUM('Monthly Data'!AJ139+'Monthly Data'!AN139+'Monthly Data'!AR139)/92)/('Monthly Data'!$F139/100000)</f>
        <v>5.041105975704528</v>
      </c>
      <c r="H139" s="26">
        <f>(SUM('Monthly Data'!AK139+'Monthly Data'!AO139+'Monthly Data'!AS139)/92)/('Monthly Data'!$F139/100000)</f>
        <v>0.7464517976195345</v>
      </c>
      <c r="I139" s="26">
        <f>(SUM('Monthly Data'!AL139+'Monthly Data'!AP139+'Monthly Data'!AT139)/92)/('Monthly Data'!$F139/100000)</f>
        <v>9.570943596875129</v>
      </c>
      <c r="J139" s="28">
        <f>I139-'Three Month Average'!E139</f>
        <v>0.6128326748503312</v>
      </c>
      <c r="K139" s="36">
        <f>J139/'Three Month Average'!E139</f>
        <v>0.06841092727972305</v>
      </c>
    </row>
    <row r="140" spans="1:11" ht="15">
      <c r="A140" t="str">
        <f>'Monthly Data'!D140</f>
        <v>Waltham Forest</v>
      </c>
      <c r="B140" s="26">
        <f>(SUM('Monthly Data'!W140+'Monthly Data'!AA140+'Monthly Data'!AE140)/89)/('Monthly Data'!$F140/100000)</f>
        <v>3.2432026760442576</v>
      </c>
      <c r="C140" s="26">
        <f>(SUM('Monthly Data'!X140+'Monthly Data'!AB140+'Monthly Data'!AF140)/89)/('Monthly Data'!$F140/100000)</f>
        <v>2.9269234068101895</v>
      </c>
      <c r="D140" s="26">
        <f>(SUM('Monthly Data'!Y140+'Monthly Data'!AC140+'Monthly Data'!AG140)/89)/('Monthly Data'!$F140/100000)</f>
        <v>1.565314349429625</v>
      </c>
      <c r="E140" s="26">
        <f>(SUM('Monthly Data'!Z140+'Monthly Data'!AD140+'Monthly Data'!AH140)/89)/('Monthly Data'!$F140/100000)</f>
        <v>7.735440432284071</v>
      </c>
      <c r="F140" s="26">
        <f>(SUM('Monthly Data'!AI140+'Monthly Data'!AM140+'Monthly Data'!AQ140)/92)/('Monthly Data'!$F140/100000)</f>
        <v>4.169432459342848</v>
      </c>
      <c r="G140" s="26">
        <f>(SUM('Monthly Data'!AJ140+'Monthly Data'!AN140+'Monthly Data'!AR140)/92)/('Monthly Data'!$F140/100000)</f>
        <v>4.537628609359442</v>
      </c>
      <c r="H140" s="26">
        <f>(SUM('Monthly Data'!AK140+'Monthly Data'!AO140+'Monthly Data'!AS140)/92)/('Monthly Data'!$F140/100000)</f>
        <v>0.0829737802854298</v>
      </c>
      <c r="I140" s="26">
        <f>(SUM('Monthly Data'!AL140+'Monthly Data'!AP140+'Monthly Data'!AT140)/92)/('Monthly Data'!$F140/100000)</f>
        <v>8.79003484898772</v>
      </c>
      <c r="J140" s="28">
        <f>I140-'Three Month Average'!E140</f>
        <v>1.0545944167036483</v>
      </c>
      <c r="K140" s="36">
        <f>J140/'Three Month Average'!E140</f>
        <v>0.13633282111542994</v>
      </c>
    </row>
    <row r="141" spans="1:11" ht="15">
      <c r="A141" t="str">
        <f>'Monthly Data'!D141</f>
        <v>Wandsworth</v>
      </c>
      <c r="B141" s="26">
        <f>(SUM('Monthly Data'!W141+'Monthly Data'!AA141+'Monthly Data'!AE141)/89)/('Monthly Data'!$F141/100000)</f>
        <v>2.7282897558689183</v>
      </c>
      <c r="C141" s="26">
        <f>(SUM('Monthly Data'!X141+'Monthly Data'!AB141+'Monthly Data'!AF141)/89)/('Monthly Data'!$F141/100000)</f>
        <v>1.48574612313121</v>
      </c>
      <c r="D141" s="26">
        <f>(SUM('Monthly Data'!Y141+'Monthly Data'!AC141+'Monthly Data'!AG141)/89)/('Monthly Data'!$F141/100000)</f>
        <v>0</v>
      </c>
      <c r="E141" s="26">
        <f>(SUM('Monthly Data'!Z141+'Monthly Data'!AD141+'Monthly Data'!AH141)/89)/('Monthly Data'!$F141/100000)</f>
        <v>4.214035879000129</v>
      </c>
      <c r="F141" s="26">
        <f>(SUM('Monthly Data'!AI141+'Monthly Data'!AM141+'Monthly Data'!AQ141)/92)/('Monthly Data'!$F141/100000)</f>
        <v>3.9568468422223364</v>
      </c>
      <c r="G141" s="26">
        <f>(SUM('Monthly Data'!AJ141+'Monthly Data'!AN141+'Monthly Data'!AR141)/92)/('Monthly Data'!$F141/100000)</f>
        <v>0.7699810071351574</v>
      </c>
      <c r="H141" s="26">
        <f>(SUM('Monthly Data'!AK141+'Monthly Data'!AO141+'Monthly Data'!AS141)/92)/('Monthly Data'!$F141/100000)</f>
        <v>0</v>
      </c>
      <c r="I141" s="26">
        <f>(SUM('Monthly Data'!AL141+'Monthly Data'!AP141+'Monthly Data'!AT141)/92)/('Monthly Data'!$F141/100000)</f>
        <v>4.726827849357494</v>
      </c>
      <c r="J141" s="28">
        <f>I141-'Three Month Average'!E141</f>
        <v>0.5127919703573651</v>
      </c>
      <c r="K141" s="36">
        <f>J141/'Three Month Average'!E141</f>
        <v>0.12168666453761569</v>
      </c>
    </row>
    <row r="142" spans="1:11" ht="15">
      <c r="A142" t="str">
        <f>'Monthly Data'!D142</f>
        <v>Warrington UA</v>
      </c>
      <c r="B142" s="26">
        <f>(SUM('Monthly Data'!W142+'Monthly Data'!AA142+'Monthly Data'!AE142)/89)/('Monthly Data'!$F142/100000)</f>
        <v>7.531718806701861</v>
      </c>
      <c r="C142" s="26">
        <f>(SUM('Monthly Data'!X142+'Monthly Data'!AB142+'Monthly Data'!AF142)/89)/('Monthly Data'!$F142/100000)</f>
        <v>3.4029674972098403</v>
      </c>
      <c r="D142" s="26">
        <f>(SUM('Monthly Data'!Y142+'Monthly Data'!AC142+'Monthly Data'!AG142)/89)/('Monthly Data'!$F142/100000)</f>
        <v>0.11639929064902875</v>
      </c>
      <c r="E142" s="26">
        <f>(SUM('Monthly Data'!Z142+'Monthly Data'!AD142+'Monthly Data'!AH142)/89)/('Monthly Data'!$F142/100000)</f>
        <v>11.05108559456073</v>
      </c>
      <c r="F142" s="26">
        <f>(SUM('Monthly Data'!AI142+'Monthly Data'!AM142+'Monthly Data'!AQ142)/92)/('Monthly Data'!$F142/100000)</f>
        <v>5.802400445115651</v>
      </c>
      <c r="G142" s="26">
        <f>(SUM('Monthly Data'!AJ142+'Monthly Data'!AN142+'Monthly Data'!AR142)/92)/('Monthly Data'!$F142/100000)</f>
        <v>4.782343745860159</v>
      </c>
      <c r="H142" s="26">
        <f>(SUM('Monthly Data'!AK142+'Monthly Data'!AO142+'Monthly Data'!AS142)/92)/('Monthly Data'!$F142/100000)</f>
        <v>0.21858357841189094</v>
      </c>
      <c r="I142" s="26">
        <f>(SUM('Monthly Data'!AL142+'Monthly Data'!AP142+'Monthly Data'!AT142)/92)/('Monthly Data'!$F142/100000)</f>
        <v>10.803327769387701</v>
      </c>
      <c r="J142" s="28">
        <f>I142-'Three Month Average'!E142</f>
        <v>-0.24775782517302858</v>
      </c>
      <c r="K142" s="36">
        <f>J142/'Three Month Average'!E142</f>
        <v>-0.02241932007973708</v>
      </c>
    </row>
    <row r="143" spans="1:11" ht="15">
      <c r="A143" t="str">
        <f>'Monthly Data'!D143</f>
        <v>Warwickshire</v>
      </c>
      <c r="B143" s="26">
        <f>(SUM('Monthly Data'!W143+'Monthly Data'!AA143+'Monthly Data'!AE143)/89)/('Monthly Data'!$F143/100000)</f>
        <v>8.269926343198144</v>
      </c>
      <c r="C143" s="26">
        <f>(SUM('Monthly Data'!X143+'Monthly Data'!AB143+'Monthly Data'!AF143)/89)/('Monthly Data'!$F143/100000)</f>
        <v>10.985197718361517</v>
      </c>
      <c r="D143" s="26">
        <f>(SUM('Monthly Data'!Y143+'Monthly Data'!AC143+'Monthly Data'!AG143)/89)/('Monthly Data'!$F143/100000)</f>
        <v>0.17477026575212004</v>
      </c>
      <c r="E143" s="26">
        <f>(SUM('Monthly Data'!Z143+'Monthly Data'!AD143+'Monthly Data'!AH143)/89)/('Monthly Data'!$F143/100000)</f>
        <v>19.429894327311782</v>
      </c>
      <c r="F143" s="26">
        <f>(SUM('Monthly Data'!AI143+'Monthly Data'!AM143+'Monthly Data'!AQ143)/92)/('Monthly Data'!$F143/100000)</f>
        <v>7.782177441486651</v>
      </c>
      <c r="G143" s="26">
        <f>(SUM('Monthly Data'!AJ143+'Monthly Data'!AN143+'Monthly Data'!AR143)/92)/('Monthly Data'!$F143/100000)</f>
        <v>10.585329517387384</v>
      </c>
      <c r="H143" s="26">
        <f>(SUM('Monthly Data'!AK143+'Monthly Data'!AO143+'Monthly Data'!AS143)/92)/('Monthly Data'!$F143/100000)</f>
        <v>0.3258909319010468</v>
      </c>
      <c r="I143" s="26">
        <f>(SUM('Monthly Data'!AL143+'Monthly Data'!AP143+'Monthly Data'!AT143)/92)/('Monthly Data'!$F143/100000)</f>
        <v>18.69339789077508</v>
      </c>
      <c r="J143" s="28">
        <f>I143-'Three Month Average'!E143</f>
        <v>-0.7364964365367008</v>
      </c>
      <c r="K143" s="36">
        <f>J143/'Three Month Average'!E143</f>
        <v>-0.037905323833976746</v>
      </c>
    </row>
    <row r="144" spans="1:11" ht="15">
      <c r="A144" t="str">
        <f>'Monthly Data'!D144</f>
        <v>West Berkshire UA</v>
      </c>
      <c r="B144" s="26">
        <f>(SUM('Monthly Data'!W144+'Monthly Data'!AA144+'Monthly Data'!AE144)/89)/('Monthly Data'!$F144/100000)</f>
        <v>9.163483610747113</v>
      </c>
      <c r="C144" s="26">
        <f>(SUM('Monthly Data'!X144+'Monthly Data'!AB144+'Monthly Data'!AF144)/89)/('Monthly Data'!$F144/100000)</f>
        <v>8.169069060696462</v>
      </c>
      <c r="D144" s="26">
        <f>(SUM('Monthly Data'!Y144+'Monthly Data'!AC144+'Monthly Data'!AG144)/89)/('Monthly Data'!$F144/100000)</f>
        <v>6.468341372292079</v>
      </c>
      <c r="E144" s="26">
        <f>(SUM('Monthly Data'!Z144+'Monthly Data'!AD144+'Monthly Data'!AH144)/89)/('Monthly Data'!$F144/100000)</f>
        <v>23.80089404373565</v>
      </c>
      <c r="F144" s="26">
        <f>(SUM('Monthly Data'!AI144+'Monthly Data'!AM144+'Monthly Data'!AQ144)/92)/('Monthly Data'!$F144/100000)</f>
        <v>8.442118890926745</v>
      </c>
      <c r="G144" s="26">
        <f>(SUM('Monthly Data'!AJ144+'Monthly Data'!AN144+'Monthly Data'!AR144)/92)/('Monthly Data'!$F144/100000)</f>
        <v>4.5402236846837125</v>
      </c>
      <c r="H144" s="26">
        <f>(SUM('Monthly Data'!AK144+'Monthly Data'!AO144+'Monthly Data'!AS144)/92)/('Monthly Data'!$F144/100000)</f>
        <v>7.614989031538821</v>
      </c>
      <c r="I144" s="26">
        <f>(SUM('Monthly Data'!AL144+'Monthly Data'!AP144+'Monthly Data'!AT144)/92)/('Monthly Data'!$F144/100000)</f>
        <v>20.597331607149275</v>
      </c>
      <c r="J144" s="28">
        <f>I144-'Three Month Average'!E144</f>
        <v>-3.203562436586374</v>
      </c>
      <c r="K144" s="36">
        <f>J144/'Three Month Average'!E144</f>
        <v>-0.13459840755139807</v>
      </c>
    </row>
    <row r="145" spans="1:11" ht="15">
      <c r="A145" t="str">
        <f>'Monthly Data'!D145</f>
        <v>West Sussex</v>
      </c>
      <c r="B145" s="26">
        <f>(SUM('Monthly Data'!W145+'Monthly Data'!AA145+'Monthly Data'!AE145)/89)/('Monthly Data'!$F145/100000)</f>
        <v>11.961610486891388</v>
      </c>
      <c r="C145" s="26">
        <f>(SUM('Monthly Data'!X145+'Monthly Data'!AB145+'Monthly Data'!AF145)/89)/('Monthly Data'!$F145/100000)</f>
        <v>4.308788121990369</v>
      </c>
      <c r="D145" s="26">
        <f>(SUM('Monthly Data'!Y145+'Monthly Data'!AC145+'Monthly Data'!AG145)/89)/('Monthly Data'!$F145/100000)</f>
        <v>0.6704788657035848</v>
      </c>
      <c r="E145" s="26">
        <f>(SUM('Monthly Data'!Z145+'Monthly Data'!AD145+'Monthly Data'!AH145)/89)/('Monthly Data'!$F145/100000)</f>
        <v>16.94087747458534</v>
      </c>
      <c r="F145" s="26">
        <f>(SUM('Monthly Data'!AI145+'Monthly Data'!AM145+'Monthly Data'!AQ145)/92)/('Monthly Data'!$F145/100000)</f>
        <v>10.61238354037267</v>
      </c>
      <c r="G145" s="26">
        <f>(SUM('Monthly Data'!AJ145+'Monthly Data'!AN145+'Monthly Data'!AR145)/92)/('Monthly Data'!$F145/100000)</f>
        <v>3.6992106625258803</v>
      </c>
      <c r="H145" s="26">
        <f>(SUM('Monthly Data'!AK145+'Monthly Data'!AO145+'Monthly Data'!AS145)/92)/('Monthly Data'!$F145/100000)</f>
        <v>0.2685041407867495</v>
      </c>
      <c r="I145" s="26">
        <f>(SUM('Monthly Data'!AL145+'Monthly Data'!AP145+'Monthly Data'!AT145)/92)/('Monthly Data'!$F145/100000)</f>
        <v>14.5800983436853</v>
      </c>
      <c r="J145" s="28">
        <f>I145-'Three Month Average'!E145</f>
        <v>-2.3607791309000383</v>
      </c>
      <c r="K145" s="36">
        <f>J145/'Three Month Average'!E145</f>
        <v>-0.13935400538972514</v>
      </c>
    </row>
    <row r="146" spans="1:11" ht="15">
      <c r="A146" t="str">
        <f>'Monthly Data'!D146</f>
        <v>Westminster</v>
      </c>
      <c r="B146" s="26">
        <f>(SUM('Monthly Data'!W146+'Monthly Data'!AA146+'Monthly Data'!AE146)/89)/('Monthly Data'!$F146/100000)</f>
        <v>2.5963121319589453</v>
      </c>
      <c r="C146" s="26">
        <f>(SUM('Monthly Data'!X146+'Monthly Data'!AB146+'Monthly Data'!AF146)/89)/('Monthly Data'!$F146/100000)</f>
        <v>1.2926319976136027</v>
      </c>
      <c r="D146" s="26">
        <f>(SUM('Monthly Data'!Y146+'Monthly Data'!AC146+'Monthly Data'!AG146)/89)/('Monthly Data'!$F146/100000)</f>
        <v>0</v>
      </c>
      <c r="E146" s="26">
        <f>(SUM('Monthly Data'!Z146+'Monthly Data'!AD146+'Monthly Data'!AH146)/89)/('Monthly Data'!$F146/100000)</f>
        <v>3.8889441295725478</v>
      </c>
      <c r="F146" s="26">
        <f>(SUM('Monthly Data'!AI146+'Monthly Data'!AM146+'Monthly Data'!AQ146)/92)/('Monthly Data'!$F146/100000)</f>
        <v>2.4795861656192555</v>
      </c>
      <c r="G146" s="26">
        <f>(SUM('Monthly Data'!AJ146+'Monthly Data'!AN146+'Monthly Data'!AR146)/92)/('Monthly Data'!$F146/100000)</f>
        <v>0.79624641956308</v>
      </c>
      <c r="H146" s="26">
        <f>(SUM('Monthly Data'!AK146+'Monthly Data'!AO146+'Monthly Data'!AS146)/92)/('Monthly Data'!$F146/100000)</f>
        <v>0</v>
      </c>
      <c r="I146" s="26">
        <f>(SUM('Monthly Data'!AL146+'Monthly Data'!AP146+'Monthly Data'!AT146)/92)/('Monthly Data'!$F146/100000)</f>
        <v>3.2758325851823353</v>
      </c>
      <c r="J146" s="28">
        <f>I146-'Three Month Average'!E146</f>
        <v>-0.6131115443902124</v>
      </c>
      <c r="K146" s="36">
        <f>J146/'Three Month Average'!E146</f>
        <v>-0.15765501482213437</v>
      </c>
    </row>
    <row r="147" spans="1:11" ht="15">
      <c r="A147" t="str">
        <f>'Monthly Data'!D147</f>
        <v>Wigan</v>
      </c>
      <c r="B147" s="26">
        <f>(SUM('Monthly Data'!W147+'Monthly Data'!AA147+'Monthly Data'!AE147)/89)/('Monthly Data'!$F147/100000)</f>
        <v>1.9680532563136204</v>
      </c>
      <c r="C147" s="26">
        <f>(SUM('Monthly Data'!X147+'Monthly Data'!AB147+'Monthly Data'!AF147)/89)/('Monthly Data'!$F147/100000)</f>
        <v>4.222288753478215</v>
      </c>
      <c r="D147" s="26">
        <f>(SUM('Monthly Data'!Y147+'Monthly Data'!AC147+'Monthly Data'!AG147)/89)/('Monthly Data'!$F147/100000)</f>
        <v>0.6824345743369378</v>
      </c>
      <c r="E147" s="26">
        <f>(SUM('Monthly Data'!Z147+'Monthly Data'!AD147+'Monthly Data'!AH147)/89)/('Monthly Data'!$F147/100000)</f>
        <v>6.872776584128774</v>
      </c>
      <c r="F147" s="26">
        <f>(SUM('Monthly Data'!AI147+'Monthly Data'!AM147+'Monthly Data'!AQ147)/92)/('Monthly Data'!$F147/100000)</f>
        <v>2.53850347553496</v>
      </c>
      <c r="G147" s="26">
        <f>(SUM('Monthly Data'!AJ147+'Monthly Data'!AN147+'Monthly Data'!AR147)/92)/('Monthly Data'!$F147/100000)</f>
        <v>1.8016559901867246</v>
      </c>
      <c r="H147" s="26">
        <f>(SUM('Monthly Data'!AK147+'Monthly Data'!AO147+'Monthly Data'!AS147)/92)/('Monthly Data'!$F147/100000)</f>
        <v>0.4812934441869974</v>
      </c>
      <c r="I147" s="26">
        <f>(SUM('Monthly Data'!AL147+'Monthly Data'!AP147+'Monthly Data'!AT147)/92)/('Monthly Data'!$F147/100000)</f>
        <v>4.8214529099086825</v>
      </c>
      <c r="J147" s="28">
        <f>I147-'Three Month Average'!E147</f>
        <v>-2.0513236742200913</v>
      </c>
      <c r="K147" s="36">
        <f>J147/'Three Month Average'!E147</f>
        <v>-0.2984708798707629</v>
      </c>
    </row>
    <row r="148" spans="1:11" ht="15">
      <c r="A148" t="str">
        <f>'Monthly Data'!D148</f>
        <v>Wiltshire</v>
      </c>
      <c r="B148" s="26">
        <f>(SUM('Monthly Data'!W148+'Monthly Data'!AA148+'Monthly Data'!AE148)/89)/('Monthly Data'!$F148/100000)</f>
        <v>13.062200816680688</v>
      </c>
      <c r="C148" s="26">
        <f>(SUM('Monthly Data'!X148+'Monthly Data'!AB148+'Monthly Data'!AF148)/89)/('Monthly Data'!$F148/100000)</f>
        <v>8.644620782852636</v>
      </c>
      <c r="D148" s="26">
        <f>(SUM('Monthly Data'!Y148+'Monthly Data'!AC148+'Monthly Data'!AG148)/89)/('Monthly Data'!$F148/100000)</f>
        <v>1.6914025743323062</v>
      </c>
      <c r="E148" s="26">
        <f>(SUM('Monthly Data'!Z148+'Monthly Data'!AD148+'Monthly Data'!AH148)/89)/('Monthly Data'!$F148/100000)</f>
        <v>23.398224173865632</v>
      </c>
      <c r="F148" s="26">
        <f>(SUM('Monthly Data'!AI148+'Monthly Data'!AM148+'Monthly Data'!AQ148)/92)/('Monthly Data'!$F148/100000)</f>
        <v>11.317619301489353</v>
      </c>
      <c r="G148" s="26">
        <f>(SUM('Monthly Data'!AJ148+'Monthly Data'!AN148+'Monthly Data'!AR148)/92)/('Monthly Data'!$F148/100000)</f>
        <v>8.711532571830443</v>
      </c>
      <c r="H148" s="26">
        <f>(SUM('Monthly Data'!AK148+'Monthly Data'!AO148+'Monthly Data'!AS148)/92)/('Monthly Data'!$F148/100000)</f>
        <v>1.2846107601039032</v>
      </c>
      <c r="I148" s="26">
        <f>(SUM('Monthly Data'!AL148+'Monthly Data'!AP148+'Monthly Data'!AT148)/92)/('Monthly Data'!$F148/100000)</f>
        <v>21.3137626334237</v>
      </c>
      <c r="J148" s="28">
        <f>I148-'Three Month Average'!E148</f>
        <v>-2.084461540441932</v>
      </c>
      <c r="K148" s="36">
        <f>J148/'Three Month Average'!E148</f>
        <v>-0.08908631377120263</v>
      </c>
    </row>
    <row r="149" spans="1:11" ht="15">
      <c r="A149" t="str">
        <f>'Monthly Data'!D149</f>
        <v>Windsor &amp; Maidenhead UA</v>
      </c>
      <c r="B149" s="26">
        <f>(SUM('Monthly Data'!W149+'Monthly Data'!AA149+'Monthly Data'!AE149)/89)/('Monthly Data'!$F149/100000)</f>
        <v>11.843833951016727</v>
      </c>
      <c r="C149" s="26">
        <f>(SUM('Monthly Data'!X149+'Monthly Data'!AB149+'Monthly Data'!AF149)/89)/('Monthly Data'!$F149/100000)</f>
        <v>2.2452301115751907</v>
      </c>
      <c r="D149" s="26">
        <f>(SUM('Monthly Data'!Y149+'Monthly Data'!AC149+'Monthly Data'!AG149)/89)/('Monthly Data'!$F149/100000)</f>
        <v>0.4019844304566936</v>
      </c>
      <c r="E149" s="26">
        <f>(SUM('Monthly Data'!Z149+'Monthly Data'!AD149+'Monthly Data'!AH149)/89)/('Monthly Data'!$F149/100000)</f>
        <v>14.491048493048613</v>
      </c>
      <c r="F149" s="26">
        <f>(SUM('Monthly Data'!AI149+'Monthly Data'!AM149+'Monthly Data'!AQ149)/92)/('Monthly Data'!$F149/100000)</f>
        <v>7.426587753243797</v>
      </c>
      <c r="G149" s="26">
        <f>(SUM('Monthly Data'!AJ149+'Monthly Data'!AN149+'Monthly Data'!AR149)/92)/('Monthly Data'!$F149/100000)</f>
        <v>2.1530465133925185</v>
      </c>
      <c r="H149" s="26">
        <f>(SUM('Monthly Data'!AK149+'Monthly Data'!AO149+'Monthly Data'!AS149)/92)/('Monthly Data'!$F149/100000)</f>
        <v>0.132787009636543</v>
      </c>
      <c r="I149" s="26">
        <f>(SUM('Monthly Data'!AL149+'Monthly Data'!AP149+'Monthly Data'!AT149)/92)/('Monthly Data'!$F149/100000)</f>
        <v>9.71242127627286</v>
      </c>
      <c r="J149" s="28">
        <f>I149-'Three Month Average'!E149</f>
        <v>-4.778627216775753</v>
      </c>
      <c r="K149" s="36">
        <f>J149/'Three Month Average'!E149</f>
        <v>-0.3297640760134141</v>
      </c>
    </row>
    <row r="150" spans="1:11" ht="15">
      <c r="A150" t="str">
        <f>'Monthly Data'!D150</f>
        <v>Wirral</v>
      </c>
      <c r="B150" s="26">
        <f>(SUM('Monthly Data'!W150+'Monthly Data'!AA150+'Monthly Data'!AE150)/89)/('Monthly Data'!$F150/100000)</f>
        <v>4.8027505050863075</v>
      </c>
      <c r="C150" s="26">
        <f>(SUM('Monthly Data'!X150+'Monthly Data'!AB150+'Monthly Data'!AF150)/89)/('Monthly Data'!$F150/100000)</f>
        <v>1.1209371566299224</v>
      </c>
      <c r="D150" s="26">
        <f>(SUM('Monthly Data'!Y150+'Monthly Data'!AC150+'Monthly Data'!AG150)/89)/('Monthly Data'!$F150/100000)</f>
        <v>6.260411866869883</v>
      </c>
      <c r="E150" s="26">
        <f>(SUM('Monthly Data'!Z150+'Monthly Data'!AD150+'Monthly Data'!AH150)/89)/('Monthly Data'!$F150/100000)</f>
        <v>12.184099528586112</v>
      </c>
      <c r="F150" s="26">
        <f>(SUM('Monthly Data'!AI150+'Monthly Data'!AM150+'Monthly Data'!AQ150)/92)/('Monthly Data'!$F150/100000)</f>
        <v>6.814908791660953</v>
      </c>
      <c r="G150" s="26">
        <f>(SUM('Monthly Data'!AJ150+'Monthly Data'!AN150+'Monthly Data'!AR150)/92)/('Monthly Data'!$F150/100000)</f>
        <v>2.9788437800027427</v>
      </c>
      <c r="H150" s="26">
        <f>(SUM('Monthly Data'!AK150+'Monthly Data'!AO150+'Monthly Data'!AS150)/92)/('Monthly Data'!$F150/100000)</f>
        <v>3.6517624468522834</v>
      </c>
      <c r="I150" s="26">
        <f>(SUM('Monthly Data'!AL150+'Monthly Data'!AP150+'Monthly Data'!AT150)/92)/('Monthly Data'!$F150/100000)</f>
        <v>13.445515018515978</v>
      </c>
      <c r="J150" s="28">
        <f>I150-'Three Month Average'!E150</f>
        <v>1.2614154899298669</v>
      </c>
      <c r="K150" s="36">
        <f>J150/'Three Month Average'!E150</f>
        <v>0.1035296442687748</v>
      </c>
    </row>
    <row r="151" spans="1:11" ht="15">
      <c r="A151" t="str">
        <f>'Monthly Data'!D151</f>
        <v>Wokingham UA</v>
      </c>
      <c r="B151" s="26">
        <f>(SUM('Monthly Data'!W151+'Monthly Data'!AA151+'Monthly Data'!AE151)/89)/('Monthly Data'!$F151/100000)</f>
        <v>4.062718212403986</v>
      </c>
      <c r="C151" s="26">
        <f>(SUM('Monthly Data'!X151+'Monthly Data'!AB151+'Monthly Data'!AF151)/89)/('Monthly Data'!$F151/100000)</f>
        <v>3.2646842778246317</v>
      </c>
      <c r="D151" s="26">
        <f>(SUM('Monthly Data'!Y151+'Monthly Data'!AC151+'Monthly Data'!AG151)/89)/('Monthly Data'!$F151/100000)</f>
        <v>0.07254853950721404</v>
      </c>
      <c r="E151" s="26">
        <f>(SUM('Monthly Data'!Z151+'Monthly Data'!AD151+'Monthly Data'!AH151)/89)/('Monthly Data'!$F151/100000)</f>
        <v>7.399951029735831</v>
      </c>
      <c r="F151" s="26">
        <f>(SUM('Monthly Data'!AI151+'Monthly Data'!AM151+'Monthly Data'!AQ151)/92)/('Monthly Data'!$F151/100000)</f>
        <v>5.798856019931923</v>
      </c>
      <c r="G151" s="26">
        <f>(SUM('Monthly Data'!AJ151+'Monthly Data'!AN151+'Monthly Data'!AR151)/92)/('Monthly Data'!$F151/100000)</f>
        <v>2.2546232936800363</v>
      </c>
      <c r="H151" s="26">
        <f>(SUM('Monthly Data'!AK151+'Monthly Data'!AO151+'Monthly Data'!AS151)/92)/('Monthly Data'!$F151/100000)</f>
        <v>1.0264238340877987</v>
      </c>
      <c r="I151" s="26">
        <f>(SUM('Monthly Data'!AL151+'Monthly Data'!AP151+'Monthly Data'!AT151)/92)/('Monthly Data'!$F151/100000)</f>
        <v>9.079903147699756</v>
      </c>
      <c r="J151" s="28">
        <f>I151-'Three Month Average'!E151</f>
        <v>1.679952117963925</v>
      </c>
      <c r="K151" s="36">
        <f>J151/'Three Month Average'!E151</f>
        <v>0.2270220588235294</v>
      </c>
    </row>
    <row r="152" spans="1:11" ht="15">
      <c r="A152" t="str">
        <f>'Monthly Data'!D152</f>
        <v>Wolverhampton</v>
      </c>
      <c r="B152" s="26">
        <f>(SUM('Monthly Data'!W152+'Monthly Data'!AA152+'Monthly Data'!AE152)/89)/('Monthly Data'!$F152/100000)</f>
        <v>4.344266023745622</v>
      </c>
      <c r="C152" s="26">
        <f>(SUM('Monthly Data'!X152+'Monthly Data'!AB152+'Monthly Data'!AF152)/89)/('Monthly Data'!$F152/100000)</f>
        <v>8.27912477823773</v>
      </c>
      <c r="D152" s="26">
        <f>(SUM('Monthly Data'!Y152+'Monthly Data'!AC152+'Monthly Data'!AG152)/89)/('Monthly Data'!$F152/100000)</f>
        <v>1.4897875631169541</v>
      </c>
      <c r="E152" s="26">
        <f>(SUM('Monthly Data'!Z152+'Monthly Data'!AD152+'Monthly Data'!AH152)/89)/('Monthly Data'!$F152/100000)</f>
        <v>14.113178365100305</v>
      </c>
      <c r="F152" s="26">
        <f>(SUM('Monthly Data'!AI152+'Monthly Data'!AM152+'Monthly Data'!AQ152)/92)/('Monthly Data'!$F152/100000)</f>
        <v>4.758185178665728</v>
      </c>
      <c r="G152" s="26">
        <f>(SUM('Monthly Data'!AJ152+'Monthly Data'!AN152+'Monthly Data'!AR152)/92)/('Monthly Data'!$F152/100000)</f>
        <v>5.8088364724520325</v>
      </c>
      <c r="H152" s="26">
        <f>(SUM('Monthly Data'!AK152+'Monthly Data'!AO152+'Monthly Data'!AS152)/92)/('Monthly Data'!$F152/100000)</f>
        <v>0.6930998063721177</v>
      </c>
      <c r="I152" s="26">
        <f>(SUM('Monthly Data'!AL152+'Monthly Data'!AP152+'Monthly Data'!AT152)/92)/('Monthly Data'!$F152/100000)</f>
        <v>11.260121457489879</v>
      </c>
      <c r="J152" s="28">
        <f>I152-'Three Month Average'!E152</f>
        <v>-2.8530569076104264</v>
      </c>
      <c r="K152" s="36">
        <f>J152/'Three Month Average'!E152</f>
        <v>-0.20215551974214344</v>
      </c>
    </row>
    <row r="153" spans="1:11" ht="15">
      <c r="A153" t="str">
        <f>'Monthly Data'!D153</f>
        <v>Worcestershire</v>
      </c>
      <c r="B153" s="26">
        <f>(SUM('Monthly Data'!W153+'Monthly Data'!AA153+'Monthly Data'!AE153)/89)/('Monthly Data'!$F153/100000)</f>
        <v>8.957486225729616</v>
      </c>
      <c r="C153" s="26">
        <f>(SUM('Monthly Data'!X153+'Monthly Data'!AB153+'Monthly Data'!AF153)/89)/('Monthly Data'!$F153/100000)</f>
        <v>7.104876933811322</v>
      </c>
      <c r="D153" s="26">
        <f>(SUM('Monthly Data'!Y153+'Monthly Data'!AC153+'Monthly Data'!AG153)/89)/('Monthly Data'!$F153/100000)</f>
        <v>4.2874672184394775</v>
      </c>
      <c r="E153" s="26">
        <f>(SUM('Monthly Data'!Z153+'Monthly Data'!AD153+'Monthly Data'!AH153)/89)/('Monthly Data'!$F153/100000)</f>
        <v>20.349830377980414</v>
      </c>
      <c r="F153" s="26">
        <f>(SUM('Monthly Data'!AI153+'Monthly Data'!AM153+'Monthly Data'!AQ153)/92)/('Monthly Data'!$F153/100000)</f>
        <v>8.35117773019272</v>
      </c>
      <c r="G153" s="26">
        <f>(SUM('Monthly Data'!AJ153+'Monthly Data'!AN153+'Monthly Data'!AR153)/92)/('Monthly Data'!$F153/100000)</f>
        <v>5.378921888092356</v>
      </c>
      <c r="H153" s="26">
        <f>(SUM('Monthly Data'!AK153+'Monthly Data'!AO153+'Monthly Data'!AS153)/92)/('Monthly Data'!$F153/100000)</f>
        <v>3.819476771250349</v>
      </c>
      <c r="I153" s="26">
        <f>(SUM('Monthly Data'!AL153+'Monthly Data'!AP153+'Monthly Data'!AT153)/92)/('Monthly Data'!$F153/100000)</f>
        <v>17.549576389535424</v>
      </c>
      <c r="J153" s="28">
        <f>I153-'Three Month Average'!E153</f>
        <v>-2.8002539884449895</v>
      </c>
      <c r="K153" s="36">
        <f>J153/'Three Month Average'!E153</f>
        <v>-0.13760576557311316</v>
      </c>
    </row>
    <row r="154" spans="1:11" ht="15">
      <c r="A154" t="str">
        <f>'Monthly Data'!D154</f>
        <v>York UA</v>
      </c>
      <c r="B154" s="26">
        <f>(SUM('Monthly Data'!W154+'Monthly Data'!AA154+'Monthly Data'!AE154)/89)/('Monthly Data'!$F154/100000)</f>
        <v>9.135348432397766</v>
      </c>
      <c r="C154" s="26">
        <f>(SUM('Monthly Data'!X154+'Monthly Data'!AB154+'Monthly Data'!AF154)/89)/('Monthly Data'!$F154/100000)</f>
        <v>4.541498432724964</v>
      </c>
      <c r="D154" s="26">
        <f>(SUM('Monthly Data'!Y154+'Monthly Data'!AC154+'Monthly Data'!AG154)/89)/('Monthly Data'!$F154/100000)</f>
        <v>0.523515669478382</v>
      </c>
      <c r="E154" s="26">
        <f>(SUM('Monthly Data'!Z154+'Monthly Data'!AD154+'Monthly Data'!AH154)/89)/('Monthly Data'!$F154/100000)</f>
        <v>14.200362534601114</v>
      </c>
      <c r="F154" s="26">
        <f>(SUM('Monthly Data'!AI154+'Monthly Data'!AM154+'Monthly Data'!AQ154)/92)/('Monthly Data'!$F154/100000)</f>
        <v>5.748145146995518</v>
      </c>
      <c r="G154" s="26">
        <f>(SUM('Monthly Data'!AJ154+'Monthly Data'!AN154+'Monthly Data'!AR154)/92)/('Monthly Data'!$F154/100000)</f>
        <v>4.216150515307285</v>
      </c>
      <c r="H154" s="26">
        <f>(SUM('Monthly Data'!AK154+'Monthly Data'!AO154+'Monthly Data'!AS154)/92)/('Monthly Data'!$F154/100000)</f>
        <v>0.34818059811096197</v>
      </c>
      <c r="I154" s="26">
        <f>(SUM('Monthly Data'!AL154+'Monthly Data'!AP154+'Monthly Data'!AT154)/92)/('Monthly Data'!$F154/100000)</f>
        <v>10.312476260413764</v>
      </c>
      <c r="J154" s="28">
        <f>I154-'Three Month Average'!E154</f>
        <v>-3.88788627418735</v>
      </c>
      <c r="K154" s="36">
        <f>J154/'Three Month Average'!E154</f>
        <v>-0.27378781807253066</v>
      </c>
    </row>
    <row r="155" spans="2:10" ht="15">
      <c r="B155" s="26"/>
      <c r="C155" s="26"/>
      <c r="D155" s="26"/>
      <c r="E155" s="26"/>
      <c r="F155" s="26"/>
      <c r="G155" s="26"/>
      <c r="H155" s="26"/>
      <c r="I155" s="26"/>
      <c r="J155" s="28"/>
    </row>
    <row r="156" spans="2:10" ht="15">
      <c r="B156" s="26"/>
      <c r="C156" s="26"/>
      <c r="D156" s="26"/>
      <c r="E156" s="26"/>
      <c r="F156" s="26"/>
      <c r="G156" s="26"/>
      <c r="H156" s="26"/>
      <c r="I156" s="26"/>
      <c r="J156" s="28"/>
    </row>
    <row r="157" spans="2:10" ht="15">
      <c r="B157" s="26"/>
      <c r="C157" s="26"/>
      <c r="D157" s="26"/>
      <c r="E157" s="26"/>
      <c r="F157" s="26"/>
      <c r="G157" s="26"/>
      <c r="H157" s="26"/>
      <c r="I157" s="26"/>
      <c r="J157" s="28"/>
    </row>
  </sheetData>
  <sheetProtection algorithmName="SHA-512" hashValue="sysVpjf+c9YVfJRGovFNXxTiAtVOqmHMnuDPpSxD741ajjIBi0PD5qg7wvIYi2E2Hk9SAbvhdCi3lA2wTphR9Q==" saltValue="v8OSLkb+SdnWYClhRS+FRg==" spinCount="100000" sheet="1" objects="1" scenarios="1"/>
  <mergeCells count="1">
    <mergeCell ref="B1:E1"/>
  </mergeCells>
  <printOptions/>
  <pageMargins left="0.7" right="0.7" top="0.75" bottom="0.75" header="0.3" footer="0.3"/>
  <pageSetup orientation="portrait" paperSize="9"/>
  <customProperties>
    <customPr name="SSC_SHEET_GUID" r:id="rId2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A154"/>
  <sheetViews>
    <sheetView workbookViewId="0" topLeftCell="A1">
      <selection activeCell="AA8" sqref="AA8"/>
    </sheetView>
  </sheetViews>
  <sheetFormatPr defaultColWidth="9.140625" defaultRowHeight="15"/>
  <cols>
    <col min="1" max="1" width="27.140625" style="0" bestFit="1" customWidth="1"/>
    <col min="2" max="2" width="11.421875" style="0" bestFit="1" customWidth="1"/>
    <col min="3" max="3" width="12.00390625" style="0" bestFit="1" customWidth="1"/>
    <col min="4" max="4" width="14.57421875" style="0" bestFit="1" customWidth="1"/>
    <col min="5" max="5" width="13.140625" style="0" bestFit="1" customWidth="1"/>
    <col min="6" max="6" width="9.28125" style="0" bestFit="1" customWidth="1"/>
    <col min="7" max="7" width="10.7109375" style="0" bestFit="1" customWidth="1"/>
    <col min="8" max="9" width="9.421875" style="0" bestFit="1" customWidth="1"/>
    <col min="10" max="11" width="10.8515625" style="0" bestFit="1" customWidth="1"/>
    <col min="12" max="12" width="12.57421875" style="0" customWidth="1"/>
    <col min="13" max="13" width="6.00390625" style="0" customWidth="1"/>
    <col min="20" max="20" width="13.7109375" style="0" bestFit="1" customWidth="1"/>
  </cols>
  <sheetData>
    <row r="2" spans="1:18" ht="15">
      <c r="A2" t="str">
        <f>'Monthly Data'!D2</f>
        <v>Name</v>
      </c>
      <c r="B2" t="s">
        <v>703</v>
      </c>
      <c r="C2" t="s">
        <v>482</v>
      </c>
      <c r="D2" t="s">
        <v>533</v>
      </c>
      <c r="E2" t="s">
        <v>480</v>
      </c>
      <c r="F2" t="s">
        <v>483</v>
      </c>
      <c r="G2" t="s">
        <v>487</v>
      </c>
      <c r="H2" t="s">
        <v>484</v>
      </c>
      <c r="I2" t="s">
        <v>534</v>
      </c>
      <c r="J2" t="s">
        <v>485</v>
      </c>
      <c r="K2" t="s">
        <v>535</v>
      </c>
      <c r="L2" t="s">
        <v>486</v>
      </c>
      <c r="M2" t="s">
        <v>546</v>
      </c>
      <c r="N2" t="s">
        <v>547</v>
      </c>
      <c r="O2" t="s">
        <v>548</v>
      </c>
      <c r="P2" t="s">
        <v>598</v>
      </c>
      <c r="Q2" t="s">
        <v>697</v>
      </c>
      <c r="R2" t="s">
        <v>698</v>
      </c>
    </row>
    <row r="3" spans="1:22" ht="15">
      <c r="A3" t="s">
        <v>435</v>
      </c>
      <c r="B3" t="str">
        <f>VLOOKUP(A3,'Monthly Data'!$D$4:$E$154,2,FALSE)</f>
        <v>E08000033</v>
      </c>
      <c r="C3" s="28">
        <f>VLOOKUP(A3,'Monthly Rates Actual'!$A$4:$U$155,21,FALSE)</f>
        <v>2.3794970310862733</v>
      </c>
      <c r="D3" s="28">
        <f>VLOOKUP(A3,'Monthly Rates Actual'!$A:$XFD,53,FALSE)</f>
        <v>10.351762757315246</v>
      </c>
      <c r="E3" s="28">
        <f>VLOOKUP(A3,'Monthly Rate Target'!$A$3:$E$154,5,FALSE)</f>
        <v>2.3794970310862733</v>
      </c>
      <c r="F3" s="28">
        <f aca="true" t="shared" si="0" ref="F3:F34">D3-C3</f>
        <v>7.972265726228972</v>
      </c>
      <c r="G3" s="42">
        <f aca="true" t="shared" si="1" ref="G3:G34">(D3-C3)/C3</f>
        <v>3.350399526487126</v>
      </c>
      <c r="H3" s="28">
        <f aca="true" t="shared" si="2" ref="H3:H34">C3-E3</f>
        <v>0</v>
      </c>
      <c r="I3" s="28">
        <f aca="true" t="shared" si="3" ref="I3:I34">D3-E3</f>
        <v>7.972265726228972</v>
      </c>
      <c r="J3" s="41">
        <f aca="true" t="shared" si="4" ref="J3:J34">H3/E3</f>
        <v>0</v>
      </c>
      <c r="K3" s="41">
        <f aca="true" t="shared" si="5" ref="K3:K34">I3/E3</f>
        <v>3.350399526487126</v>
      </c>
      <c r="L3" s="43">
        <f aca="true" t="shared" si="6" ref="L3:L34">K3-J3</f>
        <v>3.350399526487126</v>
      </c>
      <c r="M3" s="43">
        <f aca="true" t="shared" si="7" ref="M3:M34">$U$4</f>
        <v>-0.2871470401271711</v>
      </c>
      <c r="N3" s="41">
        <f aca="true" t="shared" si="8" ref="N3:N34">PERCENTRANK($L$3:$L$154,L3)</f>
        <v>1</v>
      </c>
      <c r="O3" t="b">
        <f aca="true" t="shared" si="9" ref="O3:O34">AND(K3&lt;0,L3&lt;0)</f>
        <v>0</v>
      </c>
      <c r="P3" t="str">
        <f>IF(L3&gt;0,"No","Yes")</f>
        <v>No</v>
      </c>
      <c r="Q3" t="str">
        <f>IF(E3&lt;9.4,"Yes","No")</f>
        <v>Yes</v>
      </c>
      <c r="R3" t="str">
        <f>IF(D3&lt;9.4,"Yes","No")</f>
        <v>No</v>
      </c>
      <c r="T3" t="str">
        <f>DTOC!C2</f>
        <v>England</v>
      </c>
      <c r="U3">
        <f>VLOOKUP(T3,A2:L154,6,FALSE)</f>
        <v>-2.699182177195409</v>
      </c>
      <c r="V3">
        <f>VLOOKUP(T3,A2:L154,9,FALSE)</f>
        <v>3.2188856024412633</v>
      </c>
    </row>
    <row r="4" spans="1:27" ht="15">
      <c r="A4" t="s">
        <v>105</v>
      </c>
      <c r="B4" t="str">
        <f>VLOOKUP(A4,'Monthly Data'!$D$4:$E$154,2,FALSE)</f>
        <v>E09000011</v>
      </c>
      <c r="C4" s="28">
        <f>VLOOKUP(A4,'Monthly Rates Actual'!$A$4:$U$155,21,FALSE)</f>
        <v>3.732849071832123</v>
      </c>
      <c r="D4" s="28">
        <f>VLOOKUP(A4,'Monthly Rates Actual'!$A:$XFD,53,FALSE)</f>
        <v>9.932567887734645</v>
      </c>
      <c r="E4" s="28">
        <f>VLOOKUP(A4,'Monthly Rate Target'!$A$3:$E$154,5,FALSE)</f>
        <v>3.732849071832123</v>
      </c>
      <c r="F4" s="28">
        <f t="shared" si="0"/>
        <v>6.199718815902523</v>
      </c>
      <c r="G4" s="42">
        <f t="shared" si="1"/>
        <v>1.6608544027898866</v>
      </c>
      <c r="H4" s="28">
        <f t="shared" si="2"/>
        <v>0</v>
      </c>
      <c r="I4" s="28">
        <f t="shared" si="3"/>
        <v>6.199718815902523</v>
      </c>
      <c r="J4" s="41">
        <f t="shared" si="4"/>
        <v>0</v>
      </c>
      <c r="K4" s="41">
        <f t="shared" si="5"/>
        <v>1.6608544027898866</v>
      </c>
      <c r="L4" s="43">
        <f t="shared" si="6"/>
        <v>1.6608544027898866</v>
      </c>
      <c r="M4" s="50">
        <f t="shared" si="7"/>
        <v>-0.2871470401271711</v>
      </c>
      <c r="N4" s="49">
        <f t="shared" si="8"/>
        <v>0.993</v>
      </c>
      <c r="O4" s="46" t="b">
        <f t="shared" si="9"/>
        <v>0</v>
      </c>
      <c r="P4" t="str">
        <f aca="true" t="shared" si="10" ref="P4:P60">IF(L4&gt;0,"No","Yes")</f>
        <v>No</v>
      </c>
      <c r="Q4" t="str">
        <f aca="true" t="shared" si="11" ref="Q4:Q67">IF(E4&lt;9.4,"Yes","No")</f>
        <v>Yes</v>
      </c>
      <c r="R4" t="str">
        <f aca="true" t="shared" si="12" ref="R4:R67">IF(D4&lt;9.4,"Yes","No")</f>
        <v>No</v>
      </c>
      <c r="U4" s="41">
        <f>VLOOKUP(T3,A2:L154,12,FALSE)</f>
        <v>-0.2871470401271711</v>
      </c>
      <c r="V4">
        <f>VLOOKUP(T3,A2:L154,4,FALSE)</f>
        <v>12.618885602441264</v>
      </c>
      <c r="X4">
        <f>V4-U3</f>
        <v>15.318067779636673</v>
      </c>
      <c r="AA4">
        <f>V4-9.4</f>
        <v>3.2188856024412633</v>
      </c>
    </row>
    <row r="5" spans="1:18" ht="15">
      <c r="A5" t="s">
        <v>429</v>
      </c>
      <c r="B5" t="str">
        <f>VLOOKUP(A5,'Monthly Data'!$D$4:$E$154,2,FALSE)</f>
        <v>E08000016</v>
      </c>
      <c r="C5" s="28">
        <f>VLOOKUP(A5,'Monthly Rates Actual'!$A$4:$U$155,21,FALSE)</f>
        <v>2.668308702791461</v>
      </c>
      <c r="D5" s="28">
        <f>VLOOKUP(A5,'Monthly Rates Actual'!$A:$XFD,53,FALSE)</f>
        <v>5.898810125728925</v>
      </c>
      <c r="E5" s="28">
        <f>VLOOKUP(A5,'Monthly Rate Target'!$A$3:$E$154,5,FALSE)</f>
        <v>2.668308702791461</v>
      </c>
      <c r="F5" s="28">
        <f t="shared" si="0"/>
        <v>3.230501422937464</v>
      </c>
      <c r="G5" s="42">
        <f t="shared" si="1"/>
        <v>1.2106925332731788</v>
      </c>
      <c r="H5" s="28">
        <f t="shared" si="2"/>
        <v>0</v>
      </c>
      <c r="I5" s="28">
        <f t="shared" si="3"/>
        <v>3.230501422937464</v>
      </c>
      <c r="J5" s="41">
        <f t="shared" si="4"/>
        <v>0</v>
      </c>
      <c r="K5" s="41">
        <f t="shared" si="5"/>
        <v>1.2106925332731788</v>
      </c>
      <c r="L5" s="43">
        <f t="shared" si="6"/>
        <v>1.2106925332731788</v>
      </c>
      <c r="M5" s="43">
        <f t="shared" si="7"/>
        <v>-0.2871470401271711</v>
      </c>
      <c r="N5" s="41">
        <f t="shared" si="8"/>
        <v>0.986</v>
      </c>
      <c r="O5" t="b">
        <f t="shared" si="9"/>
        <v>0</v>
      </c>
      <c r="P5" t="str">
        <f t="shared" si="10"/>
        <v>No</v>
      </c>
      <c r="Q5" t="str">
        <f t="shared" si="11"/>
        <v>Yes</v>
      </c>
      <c r="R5" t="str">
        <f t="shared" si="12"/>
        <v>Yes</v>
      </c>
    </row>
    <row r="6" spans="1:27" ht="15">
      <c r="A6" t="s">
        <v>272</v>
      </c>
      <c r="B6" t="str">
        <f>VLOOKUP(A6,'Monthly Data'!$D$4:$E$154,2,FALSE)</f>
        <v>E06000007</v>
      </c>
      <c r="C6" s="28">
        <f>VLOOKUP(A6,'Monthly Rates Actual'!$A$4:$U$155,21,FALSE)</f>
        <v>10.120135805693392</v>
      </c>
      <c r="D6" s="28">
        <f>VLOOKUP(A6,'Monthly Rates Actual'!$A:$XFD,53,FALSE)</f>
        <v>19.38235930097698</v>
      </c>
      <c r="E6" s="28">
        <f>VLOOKUP(A6,'Monthly Rate Target'!$A$3:$E$154,5,FALSE)</f>
        <v>9.4</v>
      </c>
      <c r="F6" s="28">
        <f t="shared" si="0"/>
        <v>9.262223495283587</v>
      </c>
      <c r="G6" s="42">
        <f t="shared" si="1"/>
        <v>0.9152271938952479</v>
      </c>
      <c r="H6" s="28">
        <f t="shared" si="2"/>
        <v>0.720135805693392</v>
      </c>
      <c r="I6" s="28">
        <f t="shared" si="3"/>
        <v>9.982359300976979</v>
      </c>
      <c r="J6" s="41">
        <f t="shared" si="4"/>
        <v>0.07661019209504169</v>
      </c>
      <c r="K6" s="41">
        <f t="shared" si="5"/>
        <v>1.0619531171252106</v>
      </c>
      <c r="L6" s="43">
        <f t="shared" si="6"/>
        <v>0.9853429250301688</v>
      </c>
      <c r="M6" s="43">
        <f t="shared" si="7"/>
        <v>-0.2871470401271711</v>
      </c>
      <c r="N6" s="41">
        <f t="shared" si="8"/>
        <v>0.98</v>
      </c>
      <c r="O6" t="b">
        <f t="shared" si="9"/>
        <v>0</v>
      </c>
      <c r="P6" t="str">
        <f t="shared" si="10"/>
        <v>No</v>
      </c>
      <c r="Q6" t="str">
        <f t="shared" si="11"/>
        <v>No</v>
      </c>
      <c r="R6" t="str">
        <f t="shared" si="12"/>
        <v>No</v>
      </c>
      <c r="U6">
        <f>U7*('Monthly Data'!F3/100000)</f>
        <v>170089</v>
      </c>
      <c r="W6">
        <f>W7*('Monthly Data'!F3/100000)</f>
        <v>186490</v>
      </c>
      <c r="Y6">
        <f>Y7*('Monthly Data'!F3/100000)</f>
        <v>-36382.07142857145</v>
      </c>
      <c r="AA6">
        <f>AA7*('Monthly Data'!F3/100000)</f>
        <v>43387.1144</v>
      </c>
    </row>
    <row r="7" spans="1:27" ht="15">
      <c r="A7" t="s">
        <v>306</v>
      </c>
      <c r="B7" t="str">
        <f>VLOOKUP(A7,'Monthly Data'!$D$4:$E$154,2,FALSE)</f>
        <v>E06000042</v>
      </c>
      <c r="C7" s="28">
        <f>VLOOKUP(A7,'Monthly Rates Actual'!$A$4:$U$155,21,FALSE)</f>
        <v>15.223372673955542</v>
      </c>
      <c r="D7" s="28">
        <f>VLOOKUP(A7,'Monthly Rates Actual'!$A:$XFD,53,FALSE)</f>
        <v>24.442882134623872</v>
      </c>
      <c r="E7" s="28">
        <f>VLOOKUP(A7,'Monthly Rate Target'!$A$3:$E$154,5,FALSE)</f>
        <v>9.4</v>
      </c>
      <c r="F7" s="28">
        <f t="shared" si="0"/>
        <v>9.21950946066833</v>
      </c>
      <c r="G7" s="42">
        <f t="shared" si="1"/>
        <v>0.6056154347742703</v>
      </c>
      <c r="H7" s="28">
        <f t="shared" si="2"/>
        <v>5.823372673955541</v>
      </c>
      <c r="I7" s="28">
        <f t="shared" si="3"/>
        <v>15.042882134623872</v>
      </c>
      <c r="J7" s="41">
        <f t="shared" si="4"/>
        <v>0.6195077312718661</v>
      </c>
      <c r="K7" s="41">
        <f t="shared" si="5"/>
        <v>1.6003066100663692</v>
      </c>
      <c r="L7" s="43">
        <f t="shared" si="6"/>
        <v>0.9807988787945031</v>
      </c>
      <c r="M7" s="43">
        <f t="shared" si="7"/>
        <v>-0.2871470401271711</v>
      </c>
      <c r="N7" s="41">
        <f t="shared" si="8"/>
        <v>0.973</v>
      </c>
      <c r="O7" t="b">
        <f t="shared" si="9"/>
        <v>0</v>
      </c>
      <c r="P7" t="str">
        <f t="shared" si="10"/>
        <v>No</v>
      </c>
      <c r="Q7" t="str">
        <f t="shared" si="11"/>
        <v>No</v>
      </c>
      <c r="R7" t="str">
        <f t="shared" si="12"/>
        <v>No</v>
      </c>
      <c r="U7">
        <f>V4*31</f>
        <v>391.1854536756792</v>
      </c>
      <c r="W7">
        <f>X4*28</f>
        <v>428.9058978298268</v>
      </c>
      <c r="Y7">
        <f>U3*31</f>
        <v>-83.67464749305768</v>
      </c>
      <c r="AA7">
        <f>AA4*31</f>
        <v>99.78545367567916</v>
      </c>
    </row>
    <row r="8" spans="1:27" ht="15">
      <c r="A8" t="s">
        <v>444</v>
      </c>
      <c r="B8" t="str">
        <f>VLOOKUP(A8,'Monthly Data'!$D$4:$E$154,2,FALSE)</f>
        <v>E06000010</v>
      </c>
      <c r="C8" s="28">
        <f>VLOOKUP(A8,'Monthly Rates Actual'!$A$4:$U$155,21,FALSE)</f>
        <v>7.8354554358472095</v>
      </c>
      <c r="D8" s="28">
        <f>VLOOKUP(A8,'Monthly Rates Actual'!$A:$XFD,53,FALSE)</f>
        <v>14.802059966509749</v>
      </c>
      <c r="E8" s="28">
        <f>VLOOKUP(A8,'Monthly Rate Target'!$A$3:$E$154,5,FALSE)</f>
        <v>7.8354554358472095</v>
      </c>
      <c r="F8" s="28">
        <f t="shared" si="0"/>
        <v>6.966604530662539</v>
      </c>
      <c r="G8" s="42">
        <f t="shared" si="1"/>
        <v>0.8891129032258065</v>
      </c>
      <c r="H8" s="28">
        <f t="shared" si="2"/>
        <v>0</v>
      </c>
      <c r="I8" s="28">
        <f t="shared" si="3"/>
        <v>6.966604530662539</v>
      </c>
      <c r="J8" s="41">
        <f t="shared" si="4"/>
        <v>0</v>
      </c>
      <c r="K8" s="41">
        <f t="shared" si="5"/>
        <v>0.8891129032258065</v>
      </c>
      <c r="L8" s="43">
        <f t="shared" si="6"/>
        <v>0.8891129032258065</v>
      </c>
      <c r="M8" s="43">
        <f t="shared" si="7"/>
        <v>-0.2871470401271711</v>
      </c>
      <c r="N8" s="41">
        <f t="shared" si="8"/>
        <v>0.966</v>
      </c>
      <c r="O8" t="b">
        <f t="shared" si="9"/>
        <v>0</v>
      </c>
      <c r="P8" t="str">
        <f t="shared" si="10"/>
        <v>No</v>
      </c>
      <c r="Q8" t="str">
        <f t="shared" si="11"/>
        <v>Yes</v>
      </c>
      <c r="R8" t="str">
        <f t="shared" si="12"/>
        <v>No</v>
      </c>
      <c r="Y8">
        <f>Y6/31</f>
        <v>-1173.6152073732726</v>
      </c>
      <c r="AA8">
        <f>AA6/31</f>
        <v>1399.584335483871</v>
      </c>
    </row>
    <row r="9" spans="1:18" ht="15">
      <c r="A9" t="s">
        <v>144</v>
      </c>
      <c r="B9" t="str">
        <f>VLOOKUP(A9,'Monthly Data'!$D$4:$E$154,2,FALSE)</f>
        <v>E09000024</v>
      </c>
      <c r="C9" s="28">
        <f>VLOOKUP(A9,'Monthly Rates Actual'!$A$4:$U$155,21,FALSE)</f>
        <v>3.6774659326775563</v>
      </c>
      <c r="D9" s="28">
        <f>VLOOKUP(A9,'Monthly Rates Actual'!$A:$XFD,53,FALSE)</f>
        <v>6.928453528416848</v>
      </c>
      <c r="E9" s="28">
        <f>VLOOKUP(A9,'Monthly Rate Target'!$A$3:$E$154,5,FALSE)</f>
        <v>3.6774659326775563</v>
      </c>
      <c r="F9" s="28">
        <f t="shared" si="0"/>
        <v>3.250987595739292</v>
      </c>
      <c r="G9" s="42">
        <f t="shared" si="1"/>
        <v>0.8840292895309716</v>
      </c>
      <c r="H9" s="28">
        <f t="shared" si="2"/>
        <v>0</v>
      </c>
      <c r="I9" s="28">
        <f t="shared" si="3"/>
        <v>3.250987595739292</v>
      </c>
      <c r="J9" s="41">
        <f t="shared" si="4"/>
        <v>0</v>
      </c>
      <c r="K9" s="41">
        <f t="shared" si="5"/>
        <v>0.8840292895309716</v>
      </c>
      <c r="L9" s="43">
        <f t="shared" si="6"/>
        <v>0.8840292895309716</v>
      </c>
      <c r="M9" s="43">
        <f t="shared" si="7"/>
        <v>-0.2871470401271711</v>
      </c>
      <c r="N9" s="41">
        <f t="shared" si="8"/>
        <v>0.96</v>
      </c>
      <c r="O9" t="b">
        <f t="shared" si="9"/>
        <v>0</v>
      </c>
      <c r="P9" t="str">
        <f t="shared" si="10"/>
        <v>No</v>
      </c>
      <c r="Q9" t="str">
        <f t="shared" si="11"/>
        <v>Yes</v>
      </c>
      <c r="R9" t="str">
        <f t="shared" si="12"/>
        <v>Yes</v>
      </c>
    </row>
    <row r="10" spans="1:18" ht="15">
      <c r="A10" t="s">
        <v>31</v>
      </c>
      <c r="B10" t="str">
        <f>VLOOKUP(A10,'Monthly Data'!$D$4:$E$154,2,FALSE)</f>
        <v>E06000018</v>
      </c>
      <c r="C10" s="28">
        <f>VLOOKUP(A10,'Monthly Rates Actual'!$A$4:$U$155,21,FALSE)</f>
        <v>11.784884364280181</v>
      </c>
      <c r="D10" s="28">
        <f>VLOOKUP(A10,'Monthly Rates Actual'!$A:$XFD,53,FALSE)</f>
        <v>18.990030234127083</v>
      </c>
      <c r="E10" s="28">
        <f>VLOOKUP(A10,'Monthly Rate Target'!$A$3:$E$154,5,FALSE)</f>
        <v>9.4</v>
      </c>
      <c r="F10" s="28">
        <f t="shared" si="0"/>
        <v>7.205145869846902</v>
      </c>
      <c r="G10" s="42">
        <f t="shared" si="1"/>
        <v>0.6113887626836287</v>
      </c>
      <c r="H10" s="28">
        <f t="shared" si="2"/>
        <v>2.3848843642801807</v>
      </c>
      <c r="I10" s="28">
        <f t="shared" si="3"/>
        <v>9.590030234127083</v>
      </c>
      <c r="J10" s="41">
        <f t="shared" si="4"/>
        <v>0.25371110258299795</v>
      </c>
      <c r="K10" s="41">
        <f t="shared" si="5"/>
        <v>1.020215982353945</v>
      </c>
      <c r="L10" s="43">
        <f t="shared" si="6"/>
        <v>0.7665048797709471</v>
      </c>
      <c r="M10" s="43">
        <f t="shared" si="7"/>
        <v>-0.2871470401271711</v>
      </c>
      <c r="N10" s="41">
        <f t="shared" si="8"/>
        <v>0.953</v>
      </c>
      <c r="O10" t="b">
        <f t="shared" si="9"/>
        <v>0</v>
      </c>
      <c r="P10" t="str">
        <f t="shared" si="10"/>
        <v>No</v>
      </c>
      <c r="Q10" t="str">
        <f t="shared" si="11"/>
        <v>No</v>
      </c>
      <c r="R10" t="str">
        <f t="shared" si="12"/>
        <v>No</v>
      </c>
    </row>
    <row r="11" spans="1:18" ht="15">
      <c r="A11" t="s">
        <v>260</v>
      </c>
      <c r="B11" t="str">
        <f>VLOOKUP(A11,'Monthly Data'!$D$4:$E$154,2,FALSE)</f>
        <v>E08000013</v>
      </c>
      <c r="C11" s="28">
        <f>VLOOKUP(A11,'Monthly Rates Actual'!$A$4:$U$155,21,FALSE)</f>
        <v>6.559766763848396</v>
      </c>
      <c r="D11" s="28">
        <f>VLOOKUP(A11,'Monthly Rates Actual'!$A:$XFD,53,FALSE)</f>
        <v>11.373181085559919</v>
      </c>
      <c r="E11" s="28">
        <f>VLOOKUP(A11,'Monthly Rate Target'!$A$3:$E$154,5,FALSE)</f>
        <v>6.559766763848396</v>
      </c>
      <c r="F11" s="28">
        <f t="shared" si="0"/>
        <v>4.813414321711523</v>
      </c>
      <c r="G11" s="42">
        <f t="shared" si="1"/>
        <v>0.7337782721542456</v>
      </c>
      <c r="H11" s="28">
        <f t="shared" si="2"/>
        <v>0</v>
      </c>
      <c r="I11" s="28">
        <f t="shared" si="3"/>
        <v>4.813414321711523</v>
      </c>
      <c r="J11" s="41">
        <f t="shared" si="4"/>
        <v>0</v>
      </c>
      <c r="K11" s="41">
        <f t="shared" si="5"/>
        <v>0.7337782721542456</v>
      </c>
      <c r="L11" s="43">
        <f t="shared" si="6"/>
        <v>0.7337782721542456</v>
      </c>
      <c r="M11" s="43">
        <f t="shared" si="7"/>
        <v>-0.2871470401271711</v>
      </c>
      <c r="N11" s="41">
        <f t="shared" si="8"/>
        <v>0.947</v>
      </c>
      <c r="O11" t="b">
        <f t="shared" si="9"/>
        <v>0</v>
      </c>
      <c r="P11" t="str">
        <f t="shared" si="10"/>
        <v>No</v>
      </c>
      <c r="Q11" t="str">
        <f t="shared" si="11"/>
        <v>Yes</v>
      </c>
      <c r="R11" t="str">
        <f t="shared" si="12"/>
        <v>No</v>
      </c>
    </row>
    <row r="12" spans="1:18" ht="15">
      <c r="A12" t="s">
        <v>294</v>
      </c>
      <c r="B12" t="str">
        <f>VLOOKUP(A12,'Monthly Data'!$D$4:$E$154,2,FALSE)</f>
        <v>E10000014</v>
      </c>
      <c r="C12" s="28">
        <f>VLOOKUP(A12,'Monthly Rates Actual'!$A$4:$U$155,21,FALSE)</f>
        <v>21.73149326545763</v>
      </c>
      <c r="D12" s="28">
        <f>VLOOKUP(A12,'Monthly Rates Actual'!$A:$XFD,53,FALSE)</f>
        <v>27.800728021649064</v>
      </c>
      <c r="E12" s="28">
        <f>VLOOKUP(A12,'Monthly Rate Target'!$A$3:$E$154,5,FALSE)</f>
        <v>9.4</v>
      </c>
      <c r="F12" s="28">
        <f t="shared" si="0"/>
        <v>6.069234756191435</v>
      </c>
      <c r="G12" s="42">
        <f t="shared" si="1"/>
        <v>0.2792829136062421</v>
      </c>
      <c r="H12" s="28">
        <f t="shared" si="2"/>
        <v>12.33149326545763</v>
      </c>
      <c r="I12" s="28">
        <f t="shared" si="3"/>
        <v>18.400728021649066</v>
      </c>
      <c r="J12" s="41">
        <f t="shared" si="4"/>
        <v>1.3118609856869818</v>
      </c>
      <c r="K12" s="41">
        <f t="shared" si="5"/>
        <v>1.957524257622241</v>
      </c>
      <c r="L12" s="43">
        <f t="shared" si="6"/>
        <v>0.6456632719352591</v>
      </c>
      <c r="M12" s="43">
        <f t="shared" si="7"/>
        <v>-0.2871470401271711</v>
      </c>
      <c r="N12" s="41">
        <f t="shared" si="8"/>
        <v>0.94</v>
      </c>
      <c r="O12" t="b">
        <f t="shared" si="9"/>
        <v>0</v>
      </c>
      <c r="P12" t="str">
        <f t="shared" si="10"/>
        <v>No</v>
      </c>
      <c r="Q12" t="str">
        <f t="shared" si="11"/>
        <v>No</v>
      </c>
      <c r="R12" t="str">
        <f t="shared" si="12"/>
        <v>No</v>
      </c>
    </row>
    <row r="13" spans="1:18" ht="15">
      <c r="A13" t="s">
        <v>450</v>
      </c>
      <c r="B13" t="str">
        <f>VLOOKUP(A13,'Monthly Data'!$D$4:$E$154,2,FALSE)</f>
        <v>E08000035</v>
      </c>
      <c r="C13" s="28">
        <f>VLOOKUP(A13,'Monthly Rates Actual'!$A$4:$U$155,21,FALSE)</f>
        <v>14.056457402218465</v>
      </c>
      <c r="D13" s="28">
        <f>VLOOKUP(A13,'Monthly Rates Actual'!$A:$XFD,53,FALSE)</f>
        <v>19.619429091346433</v>
      </c>
      <c r="E13" s="28">
        <f>VLOOKUP(A13,'Monthly Rate Target'!$A$3:$E$154,5,FALSE)</f>
        <v>9.4</v>
      </c>
      <c r="F13" s="28">
        <f t="shared" si="0"/>
        <v>5.562971689127968</v>
      </c>
      <c r="G13" s="42">
        <f t="shared" si="1"/>
        <v>0.39575915395652894</v>
      </c>
      <c r="H13" s="28">
        <f t="shared" si="2"/>
        <v>4.656457402218464</v>
      </c>
      <c r="I13" s="28">
        <f t="shared" si="3"/>
        <v>10.219429091346433</v>
      </c>
      <c r="J13" s="41">
        <f t="shared" si="4"/>
        <v>0.49536780874664516</v>
      </c>
      <c r="K13" s="41">
        <f t="shared" si="5"/>
        <v>1.087173307590046</v>
      </c>
      <c r="L13" s="43">
        <f t="shared" si="6"/>
        <v>0.591805498843401</v>
      </c>
      <c r="M13" s="43">
        <f t="shared" si="7"/>
        <v>-0.2871470401271711</v>
      </c>
      <c r="N13" s="41">
        <f t="shared" si="8"/>
        <v>0.933</v>
      </c>
      <c r="O13" t="b">
        <f t="shared" si="9"/>
        <v>0</v>
      </c>
      <c r="P13" t="str">
        <f t="shared" si="10"/>
        <v>No</v>
      </c>
      <c r="Q13" t="str">
        <f t="shared" si="11"/>
        <v>No</v>
      </c>
      <c r="R13" t="str">
        <f t="shared" si="12"/>
        <v>No</v>
      </c>
    </row>
    <row r="14" spans="1:18" ht="15">
      <c r="A14" t="s">
        <v>251</v>
      </c>
      <c r="B14" t="str">
        <f>VLOOKUP(A14,'Monthly Data'!$D$4:$E$154,2,FALSE)</f>
        <v>E08000005</v>
      </c>
      <c r="C14" s="28">
        <f>VLOOKUP(A14,'Monthly Rates Actual'!$A$4:$U$155,21,FALSE)</f>
        <v>3.534565009974846</v>
      </c>
      <c r="D14" s="28">
        <f>VLOOKUP(A14,'Monthly Rates Actual'!$A:$XFD,53,FALSE)</f>
        <v>5.6015825449987275</v>
      </c>
      <c r="E14" s="28">
        <f>VLOOKUP(A14,'Monthly Rate Target'!$A$3:$E$154,5,FALSE)</f>
        <v>3.534565009974846</v>
      </c>
      <c r="F14" s="28">
        <f t="shared" si="0"/>
        <v>2.0670175350238815</v>
      </c>
      <c r="G14" s="42">
        <f t="shared" si="1"/>
        <v>0.5848011082525234</v>
      </c>
      <c r="H14" s="28">
        <f t="shared" si="2"/>
        <v>0</v>
      </c>
      <c r="I14" s="28">
        <f t="shared" si="3"/>
        <v>2.0670175350238815</v>
      </c>
      <c r="J14" s="41">
        <f t="shared" si="4"/>
        <v>0</v>
      </c>
      <c r="K14" s="41">
        <f t="shared" si="5"/>
        <v>0.5848011082525234</v>
      </c>
      <c r="L14" s="43">
        <f t="shared" si="6"/>
        <v>0.5848011082525234</v>
      </c>
      <c r="M14" s="43">
        <f t="shared" si="7"/>
        <v>-0.2871470401271711</v>
      </c>
      <c r="N14" s="41">
        <f t="shared" si="8"/>
        <v>0.927</v>
      </c>
      <c r="O14" t="b">
        <f t="shared" si="9"/>
        <v>0</v>
      </c>
      <c r="P14" t="str">
        <f t="shared" si="10"/>
        <v>No</v>
      </c>
      <c r="Q14" t="str">
        <f t="shared" si="11"/>
        <v>Yes</v>
      </c>
      <c r="R14" t="str">
        <f t="shared" si="12"/>
        <v>Yes</v>
      </c>
    </row>
    <row r="15" spans="1:18" ht="15">
      <c r="A15" t="s">
        <v>221</v>
      </c>
      <c r="B15" t="str">
        <f>VLOOKUP(A15,'Monthly Data'!$D$4:$E$154,2,FALSE)</f>
        <v>E08000002</v>
      </c>
      <c r="C15" s="28">
        <f>VLOOKUP(A15,'Monthly Rates Actual'!$A$4:$U$155,21,FALSE)</f>
        <v>22.16833235351754</v>
      </c>
      <c r="D15" s="28">
        <f>VLOOKUP(A15,'Monthly Rates Actual'!$A:$XFD,53,FALSE)</f>
        <v>27.50121686800301</v>
      </c>
      <c r="E15" s="28">
        <f>VLOOKUP(A15,'Monthly Rate Target'!$A$3:$E$154,5,FALSE)</f>
        <v>9.4</v>
      </c>
      <c r="F15" s="28">
        <f t="shared" si="0"/>
        <v>5.332884514485471</v>
      </c>
      <c r="G15" s="42">
        <f t="shared" si="1"/>
        <v>0.2405631794689004</v>
      </c>
      <c r="H15" s="28">
        <f t="shared" si="2"/>
        <v>12.768332353517538</v>
      </c>
      <c r="I15" s="28">
        <f t="shared" si="3"/>
        <v>18.101216868003007</v>
      </c>
      <c r="J15" s="41">
        <f t="shared" si="4"/>
        <v>1.3583332290976105</v>
      </c>
      <c r="K15" s="41">
        <f t="shared" si="5"/>
        <v>1.92566136893649</v>
      </c>
      <c r="L15" s="43">
        <f t="shared" si="6"/>
        <v>0.5673281398388796</v>
      </c>
      <c r="M15" s="43">
        <f t="shared" si="7"/>
        <v>-0.2871470401271711</v>
      </c>
      <c r="N15" s="41">
        <f t="shared" si="8"/>
        <v>0.92</v>
      </c>
      <c r="O15" t="b">
        <f t="shared" si="9"/>
        <v>0</v>
      </c>
      <c r="P15" t="str">
        <f t="shared" si="10"/>
        <v>No</v>
      </c>
      <c r="Q15" t="str">
        <f t="shared" si="11"/>
        <v>No</v>
      </c>
      <c r="R15" t="str">
        <f t="shared" si="12"/>
        <v>No</v>
      </c>
    </row>
    <row r="16" spans="1:18" ht="15">
      <c r="A16" t="s">
        <v>416</v>
      </c>
      <c r="B16" t="str">
        <f>VLOOKUP(A16,'Monthly Data'!$D$4:$E$154,2,FALSE)</f>
        <v>E08000030</v>
      </c>
      <c r="C16" s="28">
        <f>VLOOKUP(A16,'Monthly Rates Actual'!$A$4:$U$155,21,FALSE)</f>
        <v>7.408278457196614</v>
      </c>
      <c r="D16" s="28">
        <f>VLOOKUP(A16,'Monthly Rates Actual'!$A:$XFD,53,FALSE)</f>
        <v>10.924650259460444</v>
      </c>
      <c r="E16" s="28">
        <f>VLOOKUP(A16,'Monthly Rate Target'!$A$3:$E$154,5,FALSE)</f>
        <v>7.408278457196614</v>
      </c>
      <c r="F16" s="28">
        <f t="shared" si="0"/>
        <v>3.51637180226383</v>
      </c>
      <c r="G16" s="42">
        <f t="shared" si="1"/>
        <v>0.4746543778801842</v>
      </c>
      <c r="H16" s="28">
        <f t="shared" si="2"/>
        <v>0</v>
      </c>
      <c r="I16" s="28">
        <f t="shared" si="3"/>
        <v>3.51637180226383</v>
      </c>
      <c r="J16" s="41">
        <f t="shared" si="4"/>
        <v>0</v>
      </c>
      <c r="K16" s="41">
        <f t="shared" si="5"/>
        <v>0.4746543778801842</v>
      </c>
      <c r="L16" s="43">
        <f t="shared" si="6"/>
        <v>0.4746543778801842</v>
      </c>
      <c r="M16" s="43">
        <f t="shared" si="7"/>
        <v>-0.2871470401271711</v>
      </c>
      <c r="N16" s="41">
        <f t="shared" si="8"/>
        <v>0.913</v>
      </c>
      <c r="O16" t="b">
        <f t="shared" si="9"/>
        <v>0</v>
      </c>
      <c r="P16" t="str">
        <f t="shared" si="10"/>
        <v>No</v>
      </c>
      <c r="Q16" t="str">
        <f t="shared" si="11"/>
        <v>Yes</v>
      </c>
      <c r="R16" t="str">
        <f t="shared" si="12"/>
        <v>No</v>
      </c>
    </row>
    <row r="17" spans="1:18" ht="15">
      <c r="A17" t="s">
        <v>59</v>
      </c>
      <c r="B17" t="str">
        <f>VLOOKUP(A17,'Monthly Data'!$D$4:$E$154,2,FALSE)</f>
        <v>E10000020</v>
      </c>
      <c r="C17" s="28">
        <f>VLOOKUP(A17,'Monthly Rates Actual'!$A$4:$U$155,21,FALSE)</f>
        <v>10.024283345178869</v>
      </c>
      <c r="D17" s="28">
        <f>VLOOKUP(A17,'Monthly Rates Actual'!$A:$XFD,53,FALSE)</f>
        <v>14.229925640614134</v>
      </c>
      <c r="E17" s="28">
        <f>VLOOKUP(A17,'Monthly Rate Target'!$A$3:$E$154,5,FALSE)</f>
        <v>9.4</v>
      </c>
      <c r="F17" s="28">
        <f t="shared" si="0"/>
        <v>4.205642295435265</v>
      </c>
      <c r="G17" s="42">
        <f t="shared" si="1"/>
        <v>0.4195454328870251</v>
      </c>
      <c r="H17" s="28">
        <f t="shared" si="2"/>
        <v>0.6242833451788687</v>
      </c>
      <c r="I17" s="28">
        <f t="shared" si="3"/>
        <v>4.8299256406141335</v>
      </c>
      <c r="J17" s="41">
        <f t="shared" si="4"/>
        <v>0.06641312182753922</v>
      </c>
      <c r="K17" s="41">
        <f t="shared" si="5"/>
        <v>0.513821876661078</v>
      </c>
      <c r="L17" s="43">
        <f t="shared" si="6"/>
        <v>0.4474087548335388</v>
      </c>
      <c r="M17" s="43">
        <f t="shared" si="7"/>
        <v>-0.2871470401271711</v>
      </c>
      <c r="N17" s="41">
        <f t="shared" si="8"/>
        <v>0.907</v>
      </c>
      <c r="O17" t="b">
        <f t="shared" si="9"/>
        <v>0</v>
      </c>
      <c r="P17" t="str">
        <f t="shared" si="10"/>
        <v>No</v>
      </c>
      <c r="Q17" t="str">
        <f t="shared" si="11"/>
        <v>No</v>
      </c>
      <c r="R17" t="str">
        <f t="shared" si="12"/>
        <v>No</v>
      </c>
    </row>
    <row r="18" spans="1:18" ht="15">
      <c r="A18" t="s">
        <v>346</v>
      </c>
      <c r="B18" t="str">
        <f>VLOOKUP(A18,'Monthly Data'!$D$4:$E$154,2,FALSE)</f>
        <v>E06000023</v>
      </c>
      <c r="C18" s="28">
        <f>VLOOKUP(A18,'Monthly Rates Actual'!$A$4:$U$155,21,FALSE)</f>
        <v>13.162586165913954</v>
      </c>
      <c r="D18" s="28">
        <f>VLOOKUP(A18,'Monthly Rates Actual'!$A:$XFD,53,FALSE)</f>
        <v>17.166729286314926</v>
      </c>
      <c r="E18" s="28">
        <f>VLOOKUP(A18,'Monthly Rate Target'!$A$3:$E$154,5,FALSE)</f>
        <v>9.4</v>
      </c>
      <c r="F18" s="28">
        <f t="shared" si="0"/>
        <v>4.004143120400972</v>
      </c>
      <c r="G18" s="42">
        <f t="shared" si="1"/>
        <v>0.30420641277700927</v>
      </c>
      <c r="H18" s="28">
        <f t="shared" si="2"/>
        <v>3.7625861659139535</v>
      </c>
      <c r="I18" s="28">
        <f t="shared" si="3"/>
        <v>7.766729286314925</v>
      </c>
      <c r="J18" s="41">
        <f t="shared" si="4"/>
        <v>0.40027512403339927</v>
      </c>
      <c r="K18" s="41">
        <f t="shared" si="5"/>
        <v>0.8262477964164814</v>
      </c>
      <c r="L18" s="43">
        <f t="shared" si="6"/>
        <v>0.4259726723830821</v>
      </c>
      <c r="M18" s="43">
        <f t="shared" si="7"/>
        <v>-0.2871470401271711</v>
      </c>
      <c r="N18" s="41">
        <f t="shared" si="8"/>
        <v>0.9</v>
      </c>
      <c r="O18" t="b">
        <f t="shared" si="9"/>
        <v>0</v>
      </c>
      <c r="P18" t="str">
        <f t="shared" si="10"/>
        <v>No</v>
      </c>
      <c r="Q18" t="str">
        <f t="shared" si="11"/>
        <v>No</v>
      </c>
      <c r="R18" t="str">
        <f t="shared" si="12"/>
        <v>No</v>
      </c>
    </row>
    <row r="19" spans="1:18" ht="15">
      <c r="A19" t="s">
        <v>218</v>
      </c>
      <c r="B19" t="str">
        <f>VLOOKUP(A19,'Monthly Data'!$D$4:$E$154,2,FALSE)</f>
        <v>E08000001</v>
      </c>
      <c r="C19" s="28">
        <f>VLOOKUP(A19,'Monthly Rates Actual'!$A$4:$U$155,21,FALSE)</f>
        <v>12.058940134795826</v>
      </c>
      <c r="D19" s="28">
        <f>VLOOKUP(A19,'Monthly Rates Actual'!$A:$XFD,53,FALSE)</f>
        <v>16.024588940944767</v>
      </c>
      <c r="E19" s="28">
        <f>VLOOKUP(A19,'Monthly Rate Target'!$A$3:$E$154,5,FALSE)</f>
        <v>9.4</v>
      </c>
      <c r="F19" s="28">
        <f t="shared" si="0"/>
        <v>3.965648806148941</v>
      </c>
      <c r="G19" s="42">
        <f t="shared" si="1"/>
        <v>0.3288555015466195</v>
      </c>
      <c r="H19" s="28">
        <f t="shared" si="2"/>
        <v>2.6589401347958255</v>
      </c>
      <c r="I19" s="28">
        <f t="shared" si="3"/>
        <v>6.624588940944767</v>
      </c>
      <c r="J19" s="41">
        <f t="shared" si="4"/>
        <v>0.28286597178678996</v>
      </c>
      <c r="K19" s="41">
        <f t="shared" si="5"/>
        <v>0.7047435043558262</v>
      </c>
      <c r="L19" s="43">
        <f t="shared" si="6"/>
        <v>0.42187753256903626</v>
      </c>
      <c r="M19" s="43">
        <f t="shared" si="7"/>
        <v>-0.2871470401271711</v>
      </c>
      <c r="N19" s="41">
        <f t="shared" si="8"/>
        <v>0.894</v>
      </c>
      <c r="O19" t="b">
        <f t="shared" si="9"/>
        <v>0</v>
      </c>
      <c r="P19" t="str">
        <f t="shared" si="10"/>
        <v>No</v>
      </c>
      <c r="Q19" t="str">
        <f t="shared" si="11"/>
        <v>No</v>
      </c>
      <c r="R19" t="str">
        <f t="shared" si="12"/>
        <v>No</v>
      </c>
    </row>
    <row r="20" spans="1:18" ht="15">
      <c r="A20" t="s">
        <v>138</v>
      </c>
      <c r="B20" t="str">
        <f>VLOOKUP(A20,'Monthly Data'!$D$4:$E$154,2,FALSE)</f>
        <v>E09000022</v>
      </c>
      <c r="C20" s="28">
        <f>VLOOKUP(A20,'Monthly Rates Actual'!$A$4:$U$155,21,FALSE)</f>
        <v>4.74931188947056</v>
      </c>
      <c r="D20" s="28">
        <f>VLOOKUP(A20,'Monthly Rates Actual'!$A:$XFD,53,FALSE)</f>
        <v>6.495484845899802</v>
      </c>
      <c r="E20" s="28">
        <f>VLOOKUP(A20,'Monthly Rate Target'!$A$3:$E$154,5,FALSE)</f>
        <v>4.74931188947056</v>
      </c>
      <c r="F20" s="28">
        <f t="shared" si="0"/>
        <v>1.746172956429242</v>
      </c>
      <c r="G20" s="42">
        <f t="shared" si="1"/>
        <v>0.3676686217008798</v>
      </c>
      <c r="H20" s="28">
        <f t="shared" si="2"/>
        <v>0</v>
      </c>
      <c r="I20" s="28">
        <f t="shared" si="3"/>
        <v>1.746172956429242</v>
      </c>
      <c r="J20" s="41">
        <f t="shared" si="4"/>
        <v>0</v>
      </c>
      <c r="K20" s="41">
        <f t="shared" si="5"/>
        <v>0.3676686217008798</v>
      </c>
      <c r="L20" s="43">
        <f t="shared" si="6"/>
        <v>0.3676686217008798</v>
      </c>
      <c r="M20" s="43">
        <f t="shared" si="7"/>
        <v>-0.2871470401271711</v>
      </c>
      <c r="N20" s="41">
        <f t="shared" si="8"/>
        <v>0.887</v>
      </c>
      <c r="O20" t="b">
        <f t="shared" si="9"/>
        <v>0</v>
      </c>
      <c r="P20" t="str">
        <f t="shared" si="10"/>
        <v>No</v>
      </c>
      <c r="Q20" t="str">
        <f t="shared" si="11"/>
        <v>Yes</v>
      </c>
      <c r="R20" t="str">
        <f t="shared" si="12"/>
        <v>Yes</v>
      </c>
    </row>
    <row r="21" spans="1:18" ht="15">
      <c r="A21" t="s">
        <v>129</v>
      </c>
      <c r="B21" t="str">
        <f>VLOOKUP(A21,'Monthly Data'!$D$4:$E$154,2,FALSE)</f>
        <v>E09000019</v>
      </c>
      <c r="C21" s="28">
        <f>VLOOKUP(A21,'Monthly Rates Actual'!$A$4:$U$155,21,FALSE)</f>
        <v>9.300595238095239</v>
      </c>
      <c r="D21" s="28">
        <f>VLOOKUP(A21,'Monthly Rates Actual'!$A:$XFD,53,FALSE)</f>
        <v>12.449596774193548</v>
      </c>
      <c r="E21" s="28">
        <f>VLOOKUP(A21,'Monthly Rate Target'!$A$3:$E$154,5,FALSE)</f>
        <v>9.300595238095239</v>
      </c>
      <c r="F21" s="28">
        <f t="shared" si="0"/>
        <v>3.149001536098309</v>
      </c>
      <c r="G21" s="42">
        <f t="shared" si="1"/>
        <v>0.33858064516129016</v>
      </c>
      <c r="H21" s="28">
        <f t="shared" si="2"/>
        <v>0</v>
      </c>
      <c r="I21" s="28">
        <f t="shared" si="3"/>
        <v>3.149001536098309</v>
      </c>
      <c r="J21" s="41">
        <f t="shared" si="4"/>
        <v>0</v>
      </c>
      <c r="K21" s="41">
        <f t="shared" si="5"/>
        <v>0.33858064516129016</v>
      </c>
      <c r="L21" s="43">
        <f t="shared" si="6"/>
        <v>0.33858064516129016</v>
      </c>
      <c r="M21" s="43">
        <f t="shared" si="7"/>
        <v>-0.2871470401271711</v>
      </c>
      <c r="N21" s="41">
        <f t="shared" si="8"/>
        <v>0.88</v>
      </c>
      <c r="O21" t="b">
        <f t="shared" si="9"/>
        <v>0</v>
      </c>
      <c r="P21" t="str">
        <f t="shared" si="10"/>
        <v>No</v>
      </c>
      <c r="Q21" t="str">
        <f t="shared" si="11"/>
        <v>Yes</v>
      </c>
      <c r="R21" t="str">
        <f t="shared" si="12"/>
        <v>No</v>
      </c>
    </row>
    <row r="22" spans="1:18" ht="15">
      <c r="A22" t="s">
        <v>205</v>
      </c>
      <c r="B22" t="str">
        <f>VLOOKUP(A22,'Monthly Data'!$D$4:$E$154,2,FALSE)</f>
        <v>E06000004</v>
      </c>
      <c r="C22" s="28">
        <f>VLOOKUP(A22,'Monthly Rates Actual'!$A$4:$U$155,21,FALSE)</f>
        <v>5.051922537187764</v>
      </c>
      <c r="D22" s="28">
        <f>VLOOKUP(A22,'Monthly Rates Actual'!$A:$XFD,53,FALSE)</f>
        <v>6.6332889705727025</v>
      </c>
      <c r="E22" s="28">
        <f>VLOOKUP(A22,'Monthly Rate Target'!$A$3:$E$154,5,FALSE)</f>
        <v>5.051922537187764</v>
      </c>
      <c r="F22" s="28">
        <f t="shared" si="0"/>
        <v>1.5813664333849387</v>
      </c>
      <c r="G22" s="42">
        <f t="shared" si="1"/>
        <v>0.3130227001194742</v>
      </c>
      <c r="H22" s="28">
        <f t="shared" si="2"/>
        <v>0</v>
      </c>
      <c r="I22" s="28">
        <f t="shared" si="3"/>
        <v>1.5813664333849387</v>
      </c>
      <c r="J22" s="41">
        <f t="shared" si="4"/>
        <v>0</v>
      </c>
      <c r="K22" s="41">
        <f t="shared" si="5"/>
        <v>0.3130227001194742</v>
      </c>
      <c r="L22" s="43">
        <f t="shared" si="6"/>
        <v>0.3130227001194742</v>
      </c>
      <c r="M22" s="43">
        <f t="shared" si="7"/>
        <v>-0.2871470401271711</v>
      </c>
      <c r="N22" s="41">
        <f t="shared" si="8"/>
        <v>0.874</v>
      </c>
      <c r="O22" t="b">
        <f t="shared" si="9"/>
        <v>0</v>
      </c>
      <c r="P22" t="str">
        <f t="shared" si="10"/>
        <v>No</v>
      </c>
      <c r="Q22" t="str">
        <f t="shared" si="11"/>
        <v>Yes</v>
      </c>
      <c r="R22" t="str">
        <f t="shared" si="12"/>
        <v>Yes</v>
      </c>
    </row>
    <row r="23" spans="1:18" ht="15">
      <c r="A23" t="s">
        <v>432</v>
      </c>
      <c r="B23" t="str">
        <f>VLOOKUP(A23,'Monthly Data'!$D$4:$E$154,2,FALSE)</f>
        <v>E08000032</v>
      </c>
      <c r="C23" s="28">
        <f>VLOOKUP(A23,'Monthly Rates Actual'!$A$4:$U$155,21,FALSE)</f>
        <v>3.797652360359051</v>
      </c>
      <c r="D23" s="28">
        <f>VLOOKUP(A23,'Monthly Rates Actual'!$A:$XFD,53,FALSE)</f>
        <v>4.964672864985516</v>
      </c>
      <c r="E23" s="28">
        <f>VLOOKUP(A23,'Monthly Rate Target'!$A$3:$E$154,5,FALSE)</f>
        <v>3.797652360359051</v>
      </c>
      <c r="F23" s="28">
        <f t="shared" si="0"/>
        <v>1.1670205046264654</v>
      </c>
      <c r="G23" s="42">
        <f t="shared" si="1"/>
        <v>0.30730050933786074</v>
      </c>
      <c r="H23" s="28">
        <f t="shared" si="2"/>
        <v>0</v>
      </c>
      <c r="I23" s="28">
        <f t="shared" si="3"/>
        <v>1.1670205046264654</v>
      </c>
      <c r="J23" s="41">
        <f t="shared" si="4"/>
        <v>0</v>
      </c>
      <c r="K23" s="41">
        <f t="shared" si="5"/>
        <v>0.30730050933786074</v>
      </c>
      <c r="L23" s="43">
        <f t="shared" si="6"/>
        <v>0.30730050933786074</v>
      </c>
      <c r="M23" s="43">
        <f t="shared" si="7"/>
        <v>-0.2871470401271711</v>
      </c>
      <c r="N23" s="41">
        <f t="shared" si="8"/>
        <v>0.867</v>
      </c>
      <c r="O23" t="b">
        <f t="shared" si="9"/>
        <v>0</v>
      </c>
      <c r="P23" t="str">
        <f t="shared" si="10"/>
        <v>No</v>
      </c>
      <c r="Q23" t="str">
        <f t="shared" si="11"/>
        <v>Yes</v>
      </c>
      <c r="R23" t="str">
        <f t="shared" si="12"/>
        <v>Yes</v>
      </c>
    </row>
    <row r="24" spans="1:18" ht="15">
      <c r="A24" t="s">
        <v>168</v>
      </c>
      <c r="B24" t="str">
        <f>VLOOKUP(A24,'Monthly Data'!$D$4:$E$154,2,FALSE)</f>
        <v>E09000032</v>
      </c>
      <c r="C24" s="28">
        <f>VLOOKUP(A24,'Monthly Rates Actual'!$A$4:$U$155,21,FALSE)</f>
        <v>4.469556417608366</v>
      </c>
      <c r="D24" s="28">
        <f>VLOOKUP(A24,'Monthly Rates Actual'!$A:$XFD,53,FALSE)</f>
        <v>5.814322529865052</v>
      </c>
      <c r="E24" s="28">
        <f>VLOOKUP(A24,'Monthly Rate Target'!$A$3:$E$154,5,FALSE)</f>
        <v>4.469556417608366</v>
      </c>
      <c r="F24" s="28">
        <f t="shared" si="0"/>
        <v>1.3447661122566856</v>
      </c>
      <c r="G24" s="42">
        <f t="shared" si="1"/>
        <v>0.3008723879082977</v>
      </c>
      <c r="H24" s="28">
        <f t="shared" si="2"/>
        <v>0</v>
      </c>
      <c r="I24" s="28">
        <f t="shared" si="3"/>
        <v>1.3447661122566856</v>
      </c>
      <c r="J24" s="41">
        <f t="shared" si="4"/>
        <v>0</v>
      </c>
      <c r="K24" s="41">
        <f t="shared" si="5"/>
        <v>0.3008723879082977</v>
      </c>
      <c r="L24" s="43">
        <f t="shared" si="6"/>
        <v>0.3008723879082977</v>
      </c>
      <c r="M24" s="43">
        <f t="shared" si="7"/>
        <v>-0.2871470401271711</v>
      </c>
      <c r="N24" s="41">
        <f t="shared" si="8"/>
        <v>0.86</v>
      </c>
      <c r="O24" t="b">
        <f t="shared" si="9"/>
        <v>0</v>
      </c>
      <c r="P24" t="str">
        <f t="shared" si="10"/>
        <v>No</v>
      </c>
      <c r="Q24" t="str">
        <f t="shared" si="11"/>
        <v>Yes</v>
      </c>
      <c r="R24" t="str">
        <f t="shared" si="12"/>
        <v>Yes</v>
      </c>
    </row>
    <row r="25" spans="1:18" ht="15">
      <c r="A25" t="s">
        <v>340</v>
      </c>
      <c r="B25" t="str">
        <f>VLOOKUP(A25,'Monthly Data'!$D$4:$E$154,2,FALSE)</f>
        <v>E06000022</v>
      </c>
      <c r="C25" s="28">
        <f>VLOOKUP(A25,'Monthly Rates Actual'!$A$4:$U$155,21,FALSE)</f>
        <v>10.180677775697434</v>
      </c>
      <c r="D25" s="28">
        <f>VLOOKUP(A25,'Monthly Rates Actual'!$A:$XFD,53,FALSE)</f>
        <v>12.641102608548598</v>
      </c>
      <c r="E25" s="28">
        <f>VLOOKUP(A25,'Monthly Rate Target'!$A$3:$E$154,5,FALSE)</f>
        <v>9.4</v>
      </c>
      <c r="F25" s="28">
        <f t="shared" si="0"/>
        <v>2.4604248328511638</v>
      </c>
      <c r="G25" s="42">
        <f t="shared" si="1"/>
        <v>0.2416759362254357</v>
      </c>
      <c r="H25" s="28">
        <f t="shared" si="2"/>
        <v>0.7806777756974341</v>
      </c>
      <c r="I25" s="28">
        <f t="shared" si="3"/>
        <v>3.241102608548598</v>
      </c>
      <c r="J25" s="41">
        <f t="shared" si="4"/>
        <v>0.0830508272018547</v>
      </c>
      <c r="K25" s="41">
        <f t="shared" si="5"/>
        <v>0.3447981498455955</v>
      </c>
      <c r="L25" s="43">
        <f t="shared" si="6"/>
        <v>0.2617473226437408</v>
      </c>
      <c r="M25" s="43">
        <f t="shared" si="7"/>
        <v>-0.2871470401271711</v>
      </c>
      <c r="N25" s="41">
        <f t="shared" si="8"/>
        <v>0.854</v>
      </c>
      <c r="O25" t="b">
        <f t="shared" si="9"/>
        <v>0</v>
      </c>
      <c r="P25" t="str">
        <f t="shared" si="10"/>
        <v>No</v>
      </c>
      <c r="Q25" t="str">
        <f t="shared" si="11"/>
        <v>No</v>
      </c>
      <c r="R25" t="str">
        <f t="shared" si="12"/>
        <v>No</v>
      </c>
    </row>
    <row r="26" spans="1:18" ht="15">
      <c r="A26" t="s">
        <v>379</v>
      </c>
      <c r="B26" t="str">
        <f>VLOOKUP(A26,'Monthly Data'!$D$4:$E$154,2,FALSE)</f>
        <v>E06000027</v>
      </c>
      <c r="C26" s="28">
        <f>VLOOKUP(A26,'Monthly Rates Actual'!$A$4:$U$155,21,FALSE)</f>
        <v>7.373271889400922</v>
      </c>
      <c r="D26" s="28">
        <f>VLOOKUP(A26,'Monthly Rates Actual'!$A:$XFD,53,FALSE)</f>
        <v>9.216589861751153</v>
      </c>
      <c r="E26" s="28">
        <f>VLOOKUP(A26,'Monthly Rate Target'!$A$3:$E$154,5,FALSE)</f>
        <v>7.373271889400922</v>
      </c>
      <c r="F26" s="28">
        <f t="shared" si="0"/>
        <v>1.8433179723502313</v>
      </c>
      <c r="G26" s="42">
        <f t="shared" si="1"/>
        <v>0.2500000000000001</v>
      </c>
      <c r="H26" s="28">
        <f t="shared" si="2"/>
        <v>0</v>
      </c>
      <c r="I26" s="28">
        <f t="shared" si="3"/>
        <v>1.8433179723502313</v>
      </c>
      <c r="J26" s="41">
        <f t="shared" si="4"/>
        <v>0</v>
      </c>
      <c r="K26" s="41">
        <f t="shared" si="5"/>
        <v>0.2500000000000001</v>
      </c>
      <c r="L26" s="43">
        <f t="shared" si="6"/>
        <v>0.2500000000000001</v>
      </c>
      <c r="M26" s="43">
        <f t="shared" si="7"/>
        <v>-0.2871470401271711</v>
      </c>
      <c r="N26" s="41">
        <f t="shared" si="8"/>
        <v>0.847</v>
      </c>
      <c r="O26" t="b">
        <f t="shared" si="9"/>
        <v>0</v>
      </c>
      <c r="P26" t="str">
        <f t="shared" si="10"/>
        <v>No</v>
      </c>
      <c r="Q26" t="str">
        <f t="shared" si="11"/>
        <v>Yes</v>
      </c>
      <c r="R26" t="str">
        <f t="shared" si="12"/>
        <v>Yes</v>
      </c>
    </row>
    <row r="27" spans="1:18" ht="15">
      <c r="A27" t="s">
        <v>376</v>
      </c>
      <c r="B27" t="str">
        <f>VLOOKUP(A27,'Monthly Data'!$D$4:$E$154,2,FALSE)</f>
        <v>E06000030</v>
      </c>
      <c r="C27" s="28">
        <f>VLOOKUP(A27,'Monthly Rates Actual'!$A$4:$U$155,21,FALSE)</f>
        <v>10.519172039362065</v>
      </c>
      <c r="D27" s="28">
        <f>VLOOKUP(A27,'Monthly Rates Actual'!$A:$XFD,53,FALSE)</f>
        <v>12.776798712742318</v>
      </c>
      <c r="E27" s="28">
        <f>VLOOKUP(A27,'Monthly Rate Target'!$A$3:$E$154,5,FALSE)</f>
        <v>9.4</v>
      </c>
      <c r="F27" s="28">
        <f t="shared" si="0"/>
        <v>2.257626673380253</v>
      </c>
      <c r="G27" s="42">
        <f t="shared" si="1"/>
        <v>0.21462018730489046</v>
      </c>
      <c r="H27" s="28">
        <f t="shared" si="2"/>
        <v>1.1191720393620646</v>
      </c>
      <c r="I27" s="28">
        <f t="shared" si="3"/>
        <v>3.3767987127423176</v>
      </c>
      <c r="J27" s="41">
        <f t="shared" si="4"/>
        <v>0.11906085525128346</v>
      </c>
      <c r="K27" s="41">
        <f t="shared" si="5"/>
        <v>0.35923390561088486</v>
      </c>
      <c r="L27" s="43">
        <f t="shared" si="6"/>
        <v>0.2401730503596014</v>
      </c>
      <c r="M27" s="43">
        <f t="shared" si="7"/>
        <v>-0.2871470401271711</v>
      </c>
      <c r="N27" s="41">
        <f t="shared" si="8"/>
        <v>0.841</v>
      </c>
      <c r="O27" t="b">
        <f t="shared" si="9"/>
        <v>0</v>
      </c>
      <c r="P27" t="str">
        <f t="shared" si="10"/>
        <v>No</v>
      </c>
      <c r="Q27" t="str">
        <f t="shared" si="11"/>
        <v>No</v>
      </c>
      <c r="R27" t="str">
        <f t="shared" si="12"/>
        <v>No</v>
      </c>
    </row>
    <row r="28" spans="1:18" ht="15">
      <c r="A28" t="s">
        <v>13</v>
      </c>
      <c r="B28" t="str">
        <f>VLOOKUP(A28,'Monthly Data'!$D$4:$E$154,2,FALSE)</f>
        <v>E06000015</v>
      </c>
      <c r="C28" s="28">
        <f>VLOOKUP(A28,'Monthly Rates Actual'!$A$4:$U$155,21,FALSE)</f>
        <v>5.135743321718932</v>
      </c>
      <c r="D28" s="28">
        <f>VLOOKUP(A28,'Monthly Rates Actual'!$A:$XFD,53,FALSE)</f>
        <v>6.343430369787569</v>
      </c>
      <c r="E28" s="28">
        <f>VLOOKUP(A28,'Monthly Rate Target'!$A$3:$E$154,5,FALSE)</f>
        <v>5.135743321718932</v>
      </c>
      <c r="F28" s="28">
        <f t="shared" si="0"/>
        <v>1.207687048068637</v>
      </c>
      <c r="G28" s="42">
        <f t="shared" si="1"/>
        <v>0.2351533112960218</v>
      </c>
      <c r="H28" s="28">
        <f t="shared" si="2"/>
        <v>0</v>
      </c>
      <c r="I28" s="28">
        <f t="shared" si="3"/>
        <v>1.207687048068637</v>
      </c>
      <c r="J28" s="41">
        <f t="shared" si="4"/>
        <v>0</v>
      </c>
      <c r="K28" s="41">
        <f t="shared" si="5"/>
        <v>0.2351533112960218</v>
      </c>
      <c r="L28" s="43">
        <f t="shared" si="6"/>
        <v>0.2351533112960218</v>
      </c>
      <c r="M28" s="43">
        <f t="shared" si="7"/>
        <v>-0.2871470401271711</v>
      </c>
      <c r="N28" s="41">
        <f t="shared" si="8"/>
        <v>0.834</v>
      </c>
      <c r="O28" t="b">
        <f t="shared" si="9"/>
        <v>0</v>
      </c>
      <c r="P28" t="str">
        <f t="shared" si="10"/>
        <v>No</v>
      </c>
      <c r="Q28" t="str">
        <f t="shared" si="11"/>
        <v>Yes</v>
      </c>
      <c r="R28" t="str">
        <f t="shared" si="12"/>
        <v>Yes</v>
      </c>
    </row>
    <row r="29" spans="1:18" ht="15">
      <c r="A29" t="s">
        <v>190</v>
      </c>
      <c r="B29" t="str">
        <f>VLOOKUP(A29,'Monthly Data'!$D$4:$E$154,2,FALSE)</f>
        <v>E08000021</v>
      </c>
      <c r="C29" s="28">
        <f>VLOOKUP(A29,'Monthly Rates Actual'!$A$4:$U$155,21,FALSE)</f>
        <v>4.967776584317937</v>
      </c>
      <c r="D29" s="28">
        <f>VLOOKUP(A29,'Monthly Rates Actual'!$A:$XFD,53,FALSE)</f>
        <v>6.103969601422912</v>
      </c>
      <c r="E29" s="28">
        <f>VLOOKUP(A29,'Monthly Rate Target'!$A$3:$E$154,5,FALSE)</f>
        <v>4.967776584317937</v>
      </c>
      <c r="F29" s="28">
        <f t="shared" si="0"/>
        <v>1.1361930171049748</v>
      </c>
      <c r="G29" s="42">
        <f t="shared" si="1"/>
        <v>0.22871258355129334</v>
      </c>
      <c r="H29" s="28">
        <f t="shared" si="2"/>
        <v>0</v>
      </c>
      <c r="I29" s="28">
        <f t="shared" si="3"/>
        <v>1.1361930171049748</v>
      </c>
      <c r="J29" s="41">
        <f t="shared" si="4"/>
        <v>0</v>
      </c>
      <c r="K29" s="41">
        <f t="shared" si="5"/>
        <v>0.22871258355129334</v>
      </c>
      <c r="L29" s="43">
        <f t="shared" si="6"/>
        <v>0.22871258355129334</v>
      </c>
      <c r="M29" s="43">
        <f t="shared" si="7"/>
        <v>-0.2871470401271711</v>
      </c>
      <c r="N29" s="41">
        <f t="shared" si="8"/>
        <v>0.827</v>
      </c>
      <c r="O29" t="b">
        <f t="shared" si="9"/>
        <v>0</v>
      </c>
      <c r="P29" t="str">
        <f t="shared" si="10"/>
        <v>No</v>
      </c>
      <c r="Q29" t="str">
        <f t="shared" si="11"/>
        <v>Yes</v>
      </c>
      <c r="R29" t="str">
        <f t="shared" si="12"/>
        <v>Yes</v>
      </c>
    </row>
    <row r="30" spans="1:18" ht="15">
      <c r="A30" t="s">
        <v>242</v>
      </c>
      <c r="B30" t="str">
        <f>VLOOKUP(A30,'Monthly Data'!$D$4:$E$154,2,FALSE)</f>
        <v>E08000012</v>
      </c>
      <c r="C30" s="28">
        <f>VLOOKUP(A30,'Monthly Rates Actual'!$A$4:$U$155,21,FALSE)</f>
        <v>11.034495306018483</v>
      </c>
      <c r="D30" s="28">
        <f>VLOOKUP(A30,'Monthly Rates Actual'!$A:$XFD,53,FALSE)</f>
        <v>13.15465137298079</v>
      </c>
      <c r="E30" s="28">
        <f>VLOOKUP(A30,'Monthly Rate Target'!$A$3:$E$154,5,FALSE)</f>
        <v>9.4</v>
      </c>
      <c r="F30" s="28">
        <f t="shared" si="0"/>
        <v>2.1201560669623074</v>
      </c>
      <c r="G30" s="42">
        <f t="shared" si="1"/>
        <v>0.1921389250857647</v>
      </c>
      <c r="H30" s="28">
        <f t="shared" si="2"/>
        <v>1.6344953060184828</v>
      </c>
      <c r="I30" s="28">
        <f t="shared" si="3"/>
        <v>3.75465137298079</v>
      </c>
      <c r="J30" s="41">
        <f t="shared" si="4"/>
        <v>0.17388247936366838</v>
      </c>
      <c r="K30" s="41">
        <f t="shared" si="5"/>
        <v>0.39943099712561597</v>
      </c>
      <c r="L30" s="43">
        <f t="shared" si="6"/>
        <v>0.2255485177619476</v>
      </c>
      <c r="M30" s="43">
        <f t="shared" si="7"/>
        <v>-0.2871470401271711</v>
      </c>
      <c r="N30" s="41">
        <f t="shared" si="8"/>
        <v>0.821</v>
      </c>
      <c r="O30" t="b">
        <f t="shared" si="9"/>
        <v>0</v>
      </c>
      <c r="P30" t="str">
        <f t="shared" si="10"/>
        <v>No</v>
      </c>
      <c r="Q30" t="str">
        <f t="shared" si="11"/>
        <v>No</v>
      </c>
      <c r="R30" t="str">
        <f t="shared" si="12"/>
        <v>No</v>
      </c>
    </row>
    <row r="31" spans="1:18" ht="15">
      <c r="A31" t="s">
        <v>90</v>
      </c>
      <c r="B31" t="str">
        <f>VLOOKUP(A31,'Monthly Data'!$D$4:$E$154,2,FALSE)</f>
        <v>E09000007</v>
      </c>
      <c r="C31" s="28">
        <f>VLOOKUP(A31,'Monthly Rates Actual'!$A$4:$U$155,21,FALSE)</f>
        <v>7.862540482187837</v>
      </c>
      <c r="D31" s="28">
        <f>VLOOKUP(A31,'Monthly Rates Actual'!$A:$XFD,53,FALSE)</f>
        <v>9.539286584870398</v>
      </c>
      <c r="E31" s="28">
        <f>VLOOKUP(A31,'Monthly Rate Target'!$A$3:$E$154,5,FALSE)</f>
        <v>7.862540482187837</v>
      </c>
      <c r="F31" s="28">
        <f t="shared" si="0"/>
        <v>1.6767461026825607</v>
      </c>
      <c r="G31" s="42">
        <f t="shared" si="1"/>
        <v>0.21325754779656</v>
      </c>
      <c r="H31" s="28">
        <f t="shared" si="2"/>
        <v>0</v>
      </c>
      <c r="I31" s="28">
        <f t="shared" si="3"/>
        <v>1.6767461026825607</v>
      </c>
      <c r="J31" s="41">
        <f t="shared" si="4"/>
        <v>0</v>
      </c>
      <c r="K31" s="41">
        <f t="shared" si="5"/>
        <v>0.21325754779656</v>
      </c>
      <c r="L31" s="43">
        <f t="shared" si="6"/>
        <v>0.21325754779656</v>
      </c>
      <c r="M31" s="43">
        <f t="shared" si="7"/>
        <v>-0.2871470401271711</v>
      </c>
      <c r="N31" s="41">
        <f t="shared" si="8"/>
        <v>0.814</v>
      </c>
      <c r="O31" t="b">
        <f t="shared" si="9"/>
        <v>0</v>
      </c>
      <c r="P31" t="str">
        <f t="shared" si="10"/>
        <v>No</v>
      </c>
      <c r="Q31" t="str">
        <f t="shared" si="11"/>
        <v>Yes</v>
      </c>
      <c r="R31" t="str">
        <f t="shared" si="12"/>
        <v>No</v>
      </c>
    </row>
    <row r="32" spans="1:18" ht="15">
      <c r="A32" t="s">
        <v>199</v>
      </c>
      <c r="B32" t="str">
        <f>VLOOKUP(A32,'Monthly Data'!$D$4:$E$154,2,FALSE)</f>
        <v>E06000003</v>
      </c>
      <c r="C32" s="28">
        <f>VLOOKUP(A32,'Monthly Rates Actual'!$A$4:$U$155,21,FALSE)</f>
        <v>15.494912118408882</v>
      </c>
      <c r="D32" s="28">
        <f>VLOOKUP(A32,'Monthly Rates Actual'!$A:$XFD,53,FALSE)</f>
        <v>17.397272537375787</v>
      </c>
      <c r="E32" s="28">
        <f>VLOOKUP(A32,'Monthly Rate Target'!$A$3:$E$154,5,FALSE)</f>
        <v>9.4</v>
      </c>
      <c r="F32" s="28">
        <f t="shared" si="0"/>
        <v>1.9023604189669054</v>
      </c>
      <c r="G32" s="42">
        <f t="shared" si="1"/>
        <v>0.12277323062108804</v>
      </c>
      <c r="H32" s="28">
        <f t="shared" si="2"/>
        <v>6.094912118408882</v>
      </c>
      <c r="I32" s="28">
        <f t="shared" si="3"/>
        <v>7.997272537375787</v>
      </c>
      <c r="J32" s="41">
        <f t="shared" si="4"/>
        <v>0.6483949062137108</v>
      </c>
      <c r="K32" s="41">
        <f t="shared" si="5"/>
        <v>0.8507736741889135</v>
      </c>
      <c r="L32" s="43">
        <f t="shared" si="6"/>
        <v>0.2023787679752027</v>
      </c>
      <c r="M32" s="43">
        <f t="shared" si="7"/>
        <v>-0.2871470401271711</v>
      </c>
      <c r="N32" s="41">
        <f t="shared" si="8"/>
        <v>0.807</v>
      </c>
      <c r="O32" t="b">
        <f t="shared" si="9"/>
        <v>0</v>
      </c>
      <c r="P32" t="str">
        <f t="shared" si="10"/>
        <v>No</v>
      </c>
      <c r="Q32" t="str">
        <f t="shared" si="11"/>
        <v>No</v>
      </c>
      <c r="R32" t="str">
        <f t="shared" si="12"/>
        <v>No</v>
      </c>
    </row>
    <row r="33" spans="1:18" ht="15">
      <c r="A33" t="s">
        <v>41</v>
      </c>
      <c r="B33" t="str">
        <f>VLOOKUP(A33,'Monthly Data'!$D$4:$E$154,2,FALSE)</f>
        <v>E06000055</v>
      </c>
      <c r="C33" s="28">
        <f>VLOOKUP(A33,'Monthly Rates Actual'!$A$4:$U$155,21,FALSE)</f>
        <v>8.125617656747558</v>
      </c>
      <c r="D33" s="28">
        <f>VLOOKUP(A33,'Monthly Rates Actual'!$A:$XFD,53,FALSE)</f>
        <v>9.769160199350376</v>
      </c>
      <c r="E33" s="28">
        <f>VLOOKUP(A33,'Monthly Rate Target'!$A$3:$E$154,5,FALSE)</f>
        <v>8.125617656747558</v>
      </c>
      <c r="F33" s="28">
        <f t="shared" si="0"/>
        <v>1.6435425426028178</v>
      </c>
      <c r="G33" s="42">
        <f t="shared" si="1"/>
        <v>0.20226678291194405</v>
      </c>
      <c r="H33" s="28">
        <f t="shared" si="2"/>
        <v>0</v>
      </c>
      <c r="I33" s="28">
        <f t="shared" si="3"/>
        <v>1.6435425426028178</v>
      </c>
      <c r="J33" s="41">
        <f t="shared" si="4"/>
        <v>0</v>
      </c>
      <c r="K33" s="41">
        <f t="shared" si="5"/>
        <v>0.20226678291194405</v>
      </c>
      <c r="L33" s="43">
        <f t="shared" si="6"/>
        <v>0.20226678291194405</v>
      </c>
      <c r="M33" s="43">
        <f t="shared" si="7"/>
        <v>-0.2871470401271711</v>
      </c>
      <c r="N33" s="41">
        <f t="shared" si="8"/>
        <v>0.801</v>
      </c>
      <c r="O33" t="b">
        <f t="shared" si="9"/>
        <v>0</v>
      </c>
      <c r="P33" t="str">
        <f t="shared" si="10"/>
        <v>No</v>
      </c>
      <c r="Q33" t="str">
        <f t="shared" si="11"/>
        <v>Yes</v>
      </c>
      <c r="R33" t="str">
        <f t="shared" si="12"/>
        <v>No</v>
      </c>
    </row>
    <row r="34" spans="1:18" ht="15">
      <c r="A34" t="s">
        <v>257</v>
      </c>
      <c r="B34" t="str">
        <f>VLOOKUP(A34,'Monthly Data'!$D$4:$E$154,2,FALSE)</f>
        <v>E08000014</v>
      </c>
      <c r="C34" s="28">
        <f>VLOOKUP(A34,'Monthly Rates Actual'!$A$4:$U$155,21,FALSE)</f>
        <v>12.65925111556619</v>
      </c>
      <c r="D34" s="28">
        <f>VLOOKUP(A34,'Monthly Rates Actual'!$A:$XFD,53,FALSE)</f>
        <v>14.515398881408897</v>
      </c>
      <c r="E34" s="28">
        <f>VLOOKUP(A34,'Monthly Rate Target'!$A$3:$E$154,5,FALSE)</f>
        <v>9.4</v>
      </c>
      <c r="F34" s="28">
        <f t="shared" si="0"/>
        <v>1.8561477658427066</v>
      </c>
      <c r="G34" s="42">
        <f t="shared" si="1"/>
        <v>0.1466238207061342</v>
      </c>
      <c r="H34" s="28">
        <f t="shared" si="2"/>
        <v>3.2592511155661903</v>
      </c>
      <c r="I34" s="28">
        <f t="shared" si="3"/>
        <v>5.115398881408897</v>
      </c>
      <c r="J34" s="41">
        <f t="shared" si="4"/>
        <v>0.3467288420815096</v>
      </c>
      <c r="K34" s="41">
        <f t="shared" si="5"/>
        <v>0.5441913703626485</v>
      </c>
      <c r="L34" s="43">
        <f t="shared" si="6"/>
        <v>0.19746252828113892</v>
      </c>
      <c r="M34" s="43">
        <f t="shared" si="7"/>
        <v>-0.2871470401271711</v>
      </c>
      <c r="N34" s="41">
        <f t="shared" si="8"/>
        <v>0.794</v>
      </c>
      <c r="O34" t="b">
        <f t="shared" si="9"/>
        <v>0</v>
      </c>
      <c r="P34" t="str">
        <f t="shared" si="10"/>
        <v>No</v>
      </c>
      <c r="Q34" t="str">
        <f t="shared" si="11"/>
        <v>No</v>
      </c>
      <c r="R34" t="str">
        <f t="shared" si="12"/>
        <v>No</v>
      </c>
    </row>
    <row r="35" spans="1:18" ht="15">
      <c r="A35" t="s">
        <v>37</v>
      </c>
      <c r="B35" t="str">
        <f>VLOOKUP(A35,'Monthly Data'!$D$4:$E$154,2,FALSE)</f>
        <v>E06000017</v>
      </c>
      <c r="C35" s="28">
        <f>VLOOKUP(A35,'Monthly Rates Actual'!$A$4:$U$155,21,FALSE)</f>
        <v>3.9297272306981044</v>
      </c>
      <c r="D35" s="28">
        <f>VLOOKUP(A35,'Monthly Rates Actual'!$A:$XFD,53,FALSE)</f>
        <v>4.697776385844034</v>
      </c>
      <c r="E35" s="28">
        <f>VLOOKUP(A35,'Monthly Rate Target'!$A$3:$E$154,5,FALSE)</f>
        <v>3.9297272306981044</v>
      </c>
      <c r="F35" s="28">
        <f aca="true" t="shared" si="13" ref="F35:F66">D35-C35</f>
        <v>0.7680491551459299</v>
      </c>
      <c r="G35" s="42">
        <f aca="true" t="shared" si="14" ref="G35:G66">(D35-C35)/C35</f>
        <v>0.19544592030360544</v>
      </c>
      <c r="H35" s="28">
        <f aca="true" t="shared" si="15" ref="H35:H66">C35-E35</f>
        <v>0</v>
      </c>
      <c r="I35" s="28">
        <f aca="true" t="shared" si="16" ref="I35:I66">D35-E35</f>
        <v>0.7680491551459299</v>
      </c>
      <c r="J35" s="41">
        <f aca="true" t="shared" si="17" ref="J35:J66">H35/E35</f>
        <v>0</v>
      </c>
      <c r="K35" s="41">
        <f aca="true" t="shared" si="18" ref="K35:K66">I35/E35</f>
        <v>0.19544592030360544</v>
      </c>
      <c r="L35" s="43">
        <f aca="true" t="shared" si="19" ref="L35:L66">K35-J35</f>
        <v>0.19544592030360544</v>
      </c>
      <c r="M35" s="43">
        <f aca="true" t="shared" si="20" ref="M35:M66">$U$4</f>
        <v>-0.2871470401271711</v>
      </c>
      <c r="N35" s="41">
        <f aca="true" t="shared" si="21" ref="N35:N66">PERCENTRANK($L$3:$L$154,L35)</f>
        <v>0.788</v>
      </c>
      <c r="O35" t="b">
        <f aca="true" t="shared" si="22" ref="O35:O66">AND(K35&lt;0,L35&lt;0)</f>
        <v>0</v>
      </c>
      <c r="P35" t="str">
        <f t="shared" si="10"/>
        <v>No</v>
      </c>
      <c r="Q35" t="str">
        <f t="shared" si="11"/>
        <v>Yes</v>
      </c>
      <c r="R35" t="str">
        <f t="shared" si="12"/>
        <v>Yes</v>
      </c>
    </row>
    <row r="36" spans="1:18" ht="15">
      <c r="A36" t="s">
        <v>471</v>
      </c>
      <c r="B36" t="str">
        <f>VLOOKUP(A36,'Monthly Data'!$D$4:$E$154,2,FALSE)</f>
        <v>E06000014</v>
      </c>
      <c r="C36" s="28">
        <f>VLOOKUP(A36,'Monthly Rates Actual'!$A$4:$U$155,21,FALSE)</f>
        <v>11.897828438306014</v>
      </c>
      <c r="D36" s="28">
        <f>VLOOKUP(A36,'Monthly Rates Actual'!$A:$XFD,53,FALSE)</f>
        <v>13.526969395231744</v>
      </c>
      <c r="E36" s="28">
        <f>VLOOKUP(A36,'Monthly Rate Target'!$A$3:$E$154,5,FALSE)</f>
        <v>9.4</v>
      </c>
      <c r="F36" s="28">
        <f t="shared" si="13"/>
        <v>1.6291409569257294</v>
      </c>
      <c r="G36" s="42">
        <f t="shared" si="14"/>
        <v>0.13692758854049192</v>
      </c>
      <c r="H36" s="28">
        <f t="shared" si="15"/>
        <v>2.497828438306014</v>
      </c>
      <c r="I36" s="28">
        <f t="shared" si="16"/>
        <v>4.126969395231743</v>
      </c>
      <c r="J36" s="41">
        <f t="shared" si="17"/>
        <v>0.26572642960702275</v>
      </c>
      <c r="K36" s="41">
        <f t="shared" si="18"/>
        <v>0.4390392973650791</v>
      </c>
      <c r="L36" s="43">
        <f t="shared" si="19"/>
        <v>0.17331286775805632</v>
      </c>
      <c r="M36" s="43">
        <f t="shared" si="20"/>
        <v>-0.2871470401271711</v>
      </c>
      <c r="N36" s="41">
        <f t="shared" si="21"/>
        <v>0.781</v>
      </c>
      <c r="O36" t="b">
        <f t="shared" si="22"/>
        <v>0</v>
      </c>
      <c r="P36" t="str">
        <f t="shared" si="10"/>
        <v>No</v>
      </c>
      <c r="Q36" t="str">
        <f t="shared" si="11"/>
        <v>No</v>
      </c>
      <c r="R36" t="str">
        <f t="shared" si="12"/>
        <v>No</v>
      </c>
    </row>
    <row r="37" spans="1:18" ht="15">
      <c r="A37" t="s">
        <v>343</v>
      </c>
      <c r="B37" t="str">
        <f>VLOOKUP(A37,'Monthly Data'!$D$4:$E$154,2,FALSE)</f>
        <v>E06000028</v>
      </c>
      <c r="C37" s="28">
        <f>VLOOKUP(A37,'Monthly Rates Actual'!$A$4:$U$155,21,FALSE)</f>
        <v>13.461707940424782</v>
      </c>
      <c r="D37" s="28">
        <f>VLOOKUP(A37,'Monthly Rates Actual'!$A:$XFD,53,FALSE)</f>
        <v>14.785775407454578</v>
      </c>
      <c r="E37" s="28">
        <f>VLOOKUP(A37,'Monthly Rate Target'!$A$3:$E$154,5,FALSE)</f>
        <v>9.4</v>
      </c>
      <c r="F37" s="28">
        <f t="shared" si="13"/>
        <v>1.3240674670297956</v>
      </c>
      <c r="G37" s="42">
        <f t="shared" si="14"/>
        <v>0.0983580592365767</v>
      </c>
      <c r="H37" s="28">
        <f t="shared" si="15"/>
        <v>4.061707940424782</v>
      </c>
      <c r="I37" s="28">
        <f t="shared" si="16"/>
        <v>5.385775407454577</v>
      </c>
      <c r="J37" s="41">
        <f t="shared" si="17"/>
        <v>0.43209658940689166</v>
      </c>
      <c r="K37" s="41">
        <f t="shared" si="18"/>
        <v>0.5729548305802742</v>
      </c>
      <c r="L37" s="43">
        <f t="shared" si="19"/>
        <v>0.14085824117338253</v>
      </c>
      <c r="M37" s="43">
        <f t="shared" si="20"/>
        <v>-0.2871470401271711</v>
      </c>
      <c r="N37" s="41">
        <f t="shared" si="21"/>
        <v>0.774</v>
      </c>
      <c r="O37" t="b">
        <f t="shared" si="22"/>
        <v>0</v>
      </c>
      <c r="P37" t="str">
        <f t="shared" si="10"/>
        <v>No</v>
      </c>
      <c r="Q37" t="str">
        <f t="shared" si="11"/>
        <v>No</v>
      </c>
      <c r="R37" t="str">
        <f t="shared" si="12"/>
        <v>No</v>
      </c>
    </row>
    <row r="38" spans="1:18" ht="15">
      <c r="A38" t="s">
        <v>153</v>
      </c>
      <c r="B38" t="str">
        <f>VLOOKUP(A38,'Monthly Data'!$D$4:$E$154,2,FALSE)</f>
        <v>E09000027</v>
      </c>
      <c r="C38" s="28">
        <f>VLOOKUP(A38,'Monthly Rates Actual'!$A$4:$U$155,21,FALSE)</f>
        <v>10.863391082078955</v>
      </c>
      <c r="D38" s="28">
        <f>VLOOKUP(A38,'Monthly Rates Actual'!$A:$XFD,53,FALSE)</f>
        <v>12.163577673742493</v>
      </c>
      <c r="E38" s="28">
        <f>VLOOKUP(A38,'Monthly Rate Target'!$A$3:$E$154,5,FALSE)</f>
        <v>9.4</v>
      </c>
      <c r="F38" s="28">
        <f t="shared" si="13"/>
        <v>1.3001865916635378</v>
      </c>
      <c r="G38" s="42">
        <f t="shared" si="14"/>
        <v>0.11968515004568148</v>
      </c>
      <c r="H38" s="28">
        <f t="shared" si="15"/>
        <v>1.4633910820789549</v>
      </c>
      <c r="I38" s="28">
        <f t="shared" si="16"/>
        <v>2.7635776737424926</v>
      </c>
      <c r="J38" s="41">
        <f t="shared" si="17"/>
        <v>0.15567990234882498</v>
      </c>
      <c r="K38" s="41">
        <f t="shared" si="18"/>
        <v>0.2939976248662226</v>
      </c>
      <c r="L38" s="43">
        <f t="shared" si="19"/>
        <v>0.13831772251739763</v>
      </c>
      <c r="M38" s="43">
        <f t="shared" si="20"/>
        <v>-0.2871470401271711</v>
      </c>
      <c r="N38" s="41">
        <f t="shared" si="21"/>
        <v>0.768</v>
      </c>
      <c r="O38" t="b">
        <f t="shared" si="22"/>
        <v>0</v>
      </c>
      <c r="P38" t="str">
        <f t="shared" si="10"/>
        <v>No</v>
      </c>
      <c r="Q38" t="str">
        <f t="shared" si="11"/>
        <v>No</v>
      </c>
      <c r="R38" t="str">
        <f t="shared" si="12"/>
        <v>No</v>
      </c>
    </row>
    <row r="39" spans="1:18" ht="15">
      <c r="A39" t="s">
        <v>62</v>
      </c>
      <c r="B39" t="str">
        <f>VLOOKUP(A39,'Monthly Data'!$D$4:$E$154,2,FALSE)</f>
        <v>E06000031</v>
      </c>
      <c r="C39" s="28">
        <f>VLOOKUP(A39,'Monthly Rates Actual'!$A$4:$U$155,21,FALSE)</f>
        <v>13.263239124143917</v>
      </c>
      <c r="D39" s="28">
        <f>VLOOKUP(A39,'Monthly Rates Actual'!$A:$XFD,53,FALSE)</f>
        <v>14.35385855241663</v>
      </c>
      <c r="E39" s="28">
        <f>VLOOKUP(A39,'Monthly Rate Target'!$A$3:$E$154,5,FALSE)</f>
        <v>9.4</v>
      </c>
      <c r="F39" s="28">
        <f t="shared" si="13"/>
        <v>1.0906194282727135</v>
      </c>
      <c r="G39" s="42">
        <f t="shared" si="14"/>
        <v>0.08222873900293252</v>
      </c>
      <c r="H39" s="28">
        <f t="shared" si="15"/>
        <v>3.8632391241439166</v>
      </c>
      <c r="I39" s="28">
        <f t="shared" si="16"/>
        <v>4.95385855241663</v>
      </c>
      <c r="J39" s="41">
        <f t="shared" si="17"/>
        <v>0.4109828855472252</v>
      </c>
      <c r="K39" s="41">
        <f t="shared" si="18"/>
        <v>0.5270062289804925</v>
      </c>
      <c r="L39" s="43">
        <f t="shared" si="19"/>
        <v>0.11602334343326737</v>
      </c>
      <c r="M39" s="43">
        <f t="shared" si="20"/>
        <v>-0.2871470401271711</v>
      </c>
      <c r="N39" s="41">
        <f t="shared" si="21"/>
        <v>0.761</v>
      </c>
      <c r="O39" t="b">
        <f t="shared" si="22"/>
        <v>0</v>
      </c>
      <c r="P39" t="str">
        <f t="shared" si="10"/>
        <v>No</v>
      </c>
      <c r="Q39" t="str">
        <f t="shared" si="11"/>
        <v>No</v>
      </c>
      <c r="R39" t="str">
        <f t="shared" si="12"/>
        <v>No</v>
      </c>
    </row>
    <row r="40" spans="1:18" ht="15">
      <c r="A40" t="s">
        <v>248</v>
      </c>
      <c r="B40" t="str">
        <f>VLOOKUP(A40,'Monthly Data'!$D$4:$E$154,2,FALSE)</f>
        <v>E08000004</v>
      </c>
      <c r="C40" s="28">
        <f>VLOOKUP(A40,'Monthly Rates Actual'!$A$4:$U$155,21,FALSE)</f>
        <v>4.2101371888605925</v>
      </c>
      <c r="D40" s="28">
        <f>VLOOKUP(A40,'Monthly Rates Actual'!$A:$XFD,53,FALSE)</f>
        <v>4.674544139197536</v>
      </c>
      <c r="E40" s="28">
        <f>VLOOKUP(A40,'Monthly Rate Target'!$A$3:$E$154,5,FALSE)</f>
        <v>4.2101371888605925</v>
      </c>
      <c r="F40" s="28">
        <f t="shared" si="13"/>
        <v>0.4644069503369437</v>
      </c>
      <c r="G40" s="42">
        <f t="shared" si="14"/>
        <v>0.11030684500393398</v>
      </c>
      <c r="H40" s="28">
        <f t="shared" si="15"/>
        <v>0</v>
      </c>
      <c r="I40" s="28">
        <f t="shared" si="16"/>
        <v>0.4644069503369437</v>
      </c>
      <c r="J40" s="41">
        <f t="shared" si="17"/>
        <v>0</v>
      </c>
      <c r="K40" s="41">
        <f t="shared" si="18"/>
        <v>0.11030684500393398</v>
      </c>
      <c r="L40" s="43">
        <f t="shared" si="19"/>
        <v>0.11030684500393398</v>
      </c>
      <c r="M40" s="43">
        <f t="shared" si="20"/>
        <v>-0.2871470401271711</v>
      </c>
      <c r="N40" s="41">
        <f t="shared" si="21"/>
        <v>0.754</v>
      </c>
      <c r="O40" t="b">
        <f t="shared" si="22"/>
        <v>0</v>
      </c>
      <c r="P40" t="str">
        <f t="shared" si="10"/>
        <v>No</v>
      </c>
      <c r="Q40" t="str">
        <f t="shared" si="11"/>
        <v>Yes</v>
      </c>
      <c r="R40" t="str">
        <f t="shared" si="12"/>
        <v>Yes</v>
      </c>
    </row>
    <row r="41" spans="1:18" ht="15">
      <c r="A41" t="s">
        <v>141</v>
      </c>
      <c r="B41" t="str">
        <f>VLOOKUP(A41,'Monthly Data'!$D$4:$E$154,2,FALSE)</f>
        <v>E09000023</v>
      </c>
      <c r="C41" s="28">
        <f>VLOOKUP(A41,'Monthly Rates Actual'!$A$4:$U$155,21,FALSE)</f>
        <v>5.106409001956948</v>
      </c>
      <c r="D41" s="28">
        <f>VLOOKUP(A41,'Monthly Rates Actual'!$A:$XFD,53,FALSE)</f>
        <v>5.634114007954044</v>
      </c>
      <c r="E41" s="28">
        <f>VLOOKUP(A41,'Monthly Rate Target'!$A$3:$E$154,5,FALSE)</f>
        <v>5.106409001956948</v>
      </c>
      <c r="F41" s="28">
        <f t="shared" si="13"/>
        <v>0.5277050059970962</v>
      </c>
      <c r="G41" s="42">
        <f t="shared" si="14"/>
        <v>0.10334170368939541</v>
      </c>
      <c r="H41" s="28">
        <f t="shared" si="15"/>
        <v>0</v>
      </c>
      <c r="I41" s="28">
        <f t="shared" si="16"/>
        <v>0.5277050059970962</v>
      </c>
      <c r="J41" s="41">
        <f t="shared" si="17"/>
        <v>0</v>
      </c>
      <c r="K41" s="41">
        <f t="shared" si="18"/>
        <v>0.10334170368939541</v>
      </c>
      <c r="L41" s="43">
        <f t="shared" si="19"/>
        <v>0.10334170368939541</v>
      </c>
      <c r="M41" s="43">
        <f t="shared" si="20"/>
        <v>-0.2871470401271711</v>
      </c>
      <c r="N41" s="41">
        <f t="shared" si="21"/>
        <v>0.748</v>
      </c>
      <c r="O41" t="b">
        <f t="shared" si="22"/>
        <v>0</v>
      </c>
      <c r="P41" t="str">
        <f t="shared" si="10"/>
        <v>No</v>
      </c>
      <c r="Q41" t="str">
        <f t="shared" si="11"/>
        <v>Yes</v>
      </c>
      <c r="R41" t="str">
        <f t="shared" si="12"/>
        <v>Yes</v>
      </c>
    </row>
    <row r="42" spans="1:18" ht="15">
      <c r="A42" t="s">
        <v>373</v>
      </c>
      <c r="B42" t="str">
        <f>VLOOKUP(A42,'Monthly Data'!$D$4:$E$154,2,FALSE)</f>
        <v>E06000025</v>
      </c>
      <c r="C42" s="28">
        <f>VLOOKUP(A42,'Monthly Rates Actual'!$A$4:$U$155,21,FALSE)</f>
        <v>11.352562853244983</v>
      </c>
      <c r="D42" s="28">
        <f>VLOOKUP(A42,'Monthly Rates Actual'!$A:$XFD,53,FALSE)</f>
        <v>12.32231659551996</v>
      </c>
      <c r="E42" s="28">
        <f>VLOOKUP(A42,'Monthly Rate Target'!$A$3:$E$154,5,FALSE)</f>
        <v>9.4</v>
      </c>
      <c r="F42" s="28">
        <f t="shared" si="13"/>
        <v>0.9697537422749765</v>
      </c>
      <c r="G42" s="42">
        <f t="shared" si="14"/>
        <v>0.08542156998477088</v>
      </c>
      <c r="H42" s="28">
        <f t="shared" si="15"/>
        <v>1.9525628532449826</v>
      </c>
      <c r="I42" s="28">
        <f t="shared" si="16"/>
        <v>2.922316595519959</v>
      </c>
      <c r="J42" s="41">
        <f t="shared" si="17"/>
        <v>0.2077194524728705</v>
      </c>
      <c r="K42" s="41">
        <f t="shared" si="18"/>
        <v>0.31088474420425094</v>
      </c>
      <c r="L42" s="43">
        <f t="shared" si="19"/>
        <v>0.10316529173138045</v>
      </c>
      <c r="M42" s="43">
        <f t="shared" si="20"/>
        <v>-0.2871470401271711</v>
      </c>
      <c r="N42" s="41">
        <f t="shared" si="21"/>
        <v>0.741</v>
      </c>
      <c r="O42" t="b">
        <f t="shared" si="22"/>
        <v>0</v>
      </c>
      <c r="P42" t="str">
        <f t="shared" si="10"/>
        <v>No</v>
      </c>
      <c r="Q42" t="str">
        <f t="shared" si="11"/>
        <v>No</v>
      </c>
      <c r="R42" t="str">
        <f t="shared" si="12"/>
        <v>No</v>
      </c>
    </row>
    <row r="43" spans="1:18" ht="15">
      <c r="A43" t="s">
        <v>239</v>
      </c>
      <c r="B43" t="str">
        <f>VLOOKUP(A43,'Monthly Data'!$D$4:$E$154,2,FALSE)</f>
        <v>E10000017</v>
      </c>
      <c r="C43" s="28">
        <f>VLOOKUP(A43,'Monthly Rates Actual'!$A$4:$U$155,21,FALSE)</f>
        <v>15.212334933973592</v>
      </c>
      <c r="D43" s="28">
        <f>VLOOKUP(A43,'Monthly Rates Actual'!$A:$XFD,53,FALSE)</f>
        <v>15.956221198156683</v>
      </c>
      <c r="E43" s="28">
        <f>VLOOKUP(A43,'Monthly Rate Target'!$A$3:$E$154,5,FALSE)</f>
        <v>9.4</v>
      </c>
      <c r="F43" s="28">
        <f t="shared" si="13"/>
        <v>0.7438862641830912</v>
      </c>
      <c r="G43" s="42">
        <f t="shared" si="14"/>
        <v>0.048900202855892666</v>
      </c>
      <c r="H43" s="28">
        <f t="shared" si="15"/>
        <v>5.812334933973592</v>
      </c>
      <c r="I43" s="28">
        <f t="shared" si="16"/>
        <v>6.556221198156683</v>
      </c>
      <c r="J43" s="41">
        <f t="shared" si="17"/>
        <v>0.6183335036142119</v>
      </c>
      <c r="K43" s="41">
        <f t="shared" si="18"/>
        <v>0.6974703402294343</v>
      </c>
      <c r="L43" s="43">
        <f t="shared" si="19"/>
        <v>0.07913683661522242</v>
      </c>
      <c r="M43" s="43">
        <f t="shared" si="20"/>
        <v>-0.2871470401271711</v>
      </c>
      <c r="N43" s="41">
        <f t="shared" si="21"/>
        <v>0.735</v>
      </c>
      <c r="O43" t="b">
        <f t="shared" si="22"/>
        <v>0</v>
      </c>
      <c r="P43" t="str">
        <f t="shared" si="10"/>
        <v>No</v>
      </c>
      <c r="Q43" t="str">
        <f t="shared" si="11"/>
        <v>No</v>
      </c>
      <c r="R43" t="str">
        <f t="shared" si="12"/>
        <v>No</v>
      </c>
    </row>
    <row r="44" spans="1:18" ht="15">
      <c r="A44" t="s">
        <v>178</v>
      </c>
      <c r="B44" t="str">
        <f>VLOOKUP(A44,'Monthly Data'!$D$4:$E$154,2,FALSE)</f>
        <v>E06000047</v>
      </c>
      <c r="C44" s="28">
        <f>VLOOKUP(A44,'Monthly Rates Actual'!$A$4:$U$155,21,FALSE)</f>
        <v>3.707716791385907</v>
      </c>
      <c r="D44" s="28">
        <f>VLOOKUP(A44,'Monthly Rates Actual'!$A:$XFD,53,FALSE)</f>
        <v>3.9911613361979983</v>
      </c>
      <c r="E44" s="28">
        <f>VLOOKUP(A44,'Monthly Rate Target'!$A$3:$E$154,5,FALSE)</f>
        <v>3.707716791385907</v>
      </c>
      <c r="F44" s="28">
        <f t="shared" si="13"/>
        <v>0.28344454481209125</v>
      </c>
      <c r="G44" s="42">
        <f t="shared" si="14"/>
        <v>0.07644719399027847</v>
      </c>
      <c r="H44" s="28">
        <f t="shared" si="15"/>
        <v>0</v>
      </c>
      <c r="I44" s="28">
        <f t="shared" si="16"/>
        <v>0.28344454481209125</v>
      </c>
      <c r="J44" s="41">
        <f t="shared" si="17"/>
        <v>0</v>
      </c>
      <c r="K44" s="41">
        <f t="shared" si="18"/>
        <v>0.07644719399027847</v>
      </c>
      <c r="L44" s="43">
        <f t="shared" si="19"/>
        <v>0.07644719399027847</v>
      </c>
      <c r="M44" s="43">
        <f t="shared" si="20"/>
        <v>-0.2871470401271711</v>
      </c>
      <c r="N44" s="41">
        <f t="shared" si="21"/>
        <v>0.728</v>
      </c>
      <c r="O44" t="b">
        <f t="shared" si="22"/>
        <v>0</v>
      </c>
      <c r="P44" t="str">
        <f t="shared" si="10"/>
        <v>No</v>
      </c>
      <c r="Q44" t="str">
        <f t="shared" si="11"/>
        <v>Yes</v>
      </c>
      <c r="R44" t="str">
        <f t="shared" si="12"/>
        <v>Yes</v>
      </c>
    </row>
    <row r="45" spans="1:18" ht="15">
      <c r="A45" t="s">
        <v>87</v>
      </c>
      <c r="B45" t="str">
        <f>VLOOKUP(A45,'Monthly Data'!$D$4:$E$154,2,FALSE)</f>
        <v>E09000006</v>
      </c>
      <c r="C45" s="28">
        <f>VLOOKUP(A45,'Monthly Rates Actual'!$A$4:$U$155,21,FALSE)</f>
        <v>5.098017124831005</v>
      </c>
      <c r="D45" s="28">
        <f>VLOOKUP(A45,'Monthly Rates Actual'!$A:$XFD,53,FALSE)</f>
        <v>5.482344560903632</v>
      </c>
      <c r="E45" s="28">
        <f>VLOOKUP(A45,'Monthly Rate Target'!$A$3:$E$154,5,FALSE)</f>
        <v>5.098017124831005</v>
      </c>
      <c r="F45" s="28">
        <f t="shared" si="13"/>
        <v>0.38432743607262765</v>
      </c>
      <c r="G45" s="42">
        <f t="shared" si="14"/>
        <v>0.07538763143824626</v>
      </c>
      <c r="H45" s="28">
        <f t="shared" si="15"/>
        <v>0</v>
      </c>
      <c r="I45" s="28">
        <f t="shared" si="16"/>
        <v>0.38432743607262765</v>
      </c>
      <c r="J45" s="41">
        <f t="shared" si="17"/>
        <v>0</v>
      </c>
      <c r="K45" s="41">
        <f t="shared" si="18"/>
        <v>0.07538763143824626</v>
      </c>
      <c r="L45" s="43">
        <f t="shared" si="19"/>
        <v>0.07538763143824626</v>
      </c>
      <c r="M45" s="43">
        <f t="shared" si="20"/>
        <v>-0.2871470401271711</v>
      </c>
      <c r="N45" s="41">
        <f t="shared" si="21"/>
        <v>0.721</v>
      </c>
      <c r="O45" t="b">
        <f t="shared" si="22"/>
        <v>0</v>
      </c>
      <c r="P45" t="str">
        <f t="shared" si="10"/>
        <v>No</v>
      </c>
      <c r="Q45" t="str">
        <f t="shared" si="11"/>
        <v>Yes</v>
      </c>
      <c r="R45" t="str">
        <f t="shared" si="12"/>
        <v>Yes</v>
      </c>
    </row>
    <row r="46" spans="1:18" ht="15">
      <c r="A46" t="s">
        <v>108</v>
      </c>
      <c r="B46" t="str">
        <f>VLOOKUP(A46,'Monthly Data'!$D$4:$E$154,2,FALSE)</f>
        <v>E09000012</v>
      </c>
      <c r="C46" s="28">
        <f>VLOOKUP(A46,'Monthly Rates Actual'!$A$4:$U$155,21,FALSE)</f>
        <v>10.21858293293632</v>
      </c>
      <c r="D46" s="28">
        <f>VLOOKUP(A46,'Monthly Rates Actual'!$A:$XFD,53,FALSE)</f>
        <v>10.818905579071224</v>
      </c>
      <c r="E46" s="28">
        <f>VLOOKUP(A46,'Monthly Rate Target'!$A$3:$E$154,5,FALSE)</f>
        <v>9.4</v>
      </c>
      <c r="F46" s="28">
        <f t="shared" si="13"/>
        <v>0.600322646134904</v>
      </c>
      <c r="G46" s="42">
        <f t="shared" si="14"/>
        <v>0.05874813074129455</v>
      </c>
      <c r="H46" s="28">
        <f t="shared" si="15"/>
        <v>0.8185829329363195</v>
      </c>
      <c r="I46" s="28">
        <f t="shared" si="16"/>
        <v>1.4189055790712235</v>
      </c>
      <c r="J46" s="41">
        <f t="shared" si="17"/>
        <v>0.08708329073790633</v>
      </c>
      <c r="K46" s="41">
        <f t="shared" si="18"/>
        <v>0.15094740202885357</v>
      </c>
      <c r="L46" s="43">
        <f t="shared" si="19"/>
        <v>0.06386411129094724</v>
      </c>
      <c r="M46" s="43">
        <f t="shared" si="20"/>
        <v>-0.2871470401271711</v>
      </c>
      <c r="N46" s="41">
        <f t="shared" si="21"/>
        <v>0.715</v>
      </c>
      <c r="O46" t="b">
        <f t="shared" si="22"/>
        <v>0</v>
      </c>
      <c r="P46" t="str">
        <f t="shared" si="10"/>
        <v>No</v>
      </c>
      <c r="Q46" t="str">
        <f t="shared" si="11"/>
        <v>No</v>
      </c>
      <c r="R46" t="str">
        <f t="shared" si="12"/>
        <v>No</v>
      </c>
    </row>
    <row r="47" spans="1:18" ht="15">
      <c r="A47" t="s">
        <v>65</v>
      </c>
      <c r="B47" t="str">
        <f>VLOOKUP(A47,'Monthly Data'!$D$4:$E$154,2,FALSE)</f>
        <v>E06000033</v>
      </c>
      <c r="C47" s="28">
        <f>VLOOKUP(A47,'Monthly Rates Actual'!$A$4:$U$155,21,FALSE)</f>
        <v>11.364786878606864</v>
      </c>
      <c r="D47" s="28">
        <f>VLOOKUP(A47,'Monthly Rates Actual'!$A:$XFD,53,FALSE)</f>
        <v>11.956745387622597</v>
      </c>
      <c r="E47" s="28">
        <f>VLOOKUP(A47,'Monthly Rate Target'!$A$3:$E$154,5,FALSE)</f>
        <v>9.4</v>
      </c>
      <c r="F47" s="28">
        <f t="shared" si="13"/>
        <v>0.5919585090157327</v>
      </c>
      <c r="G47" s="42">
        <f t="shared" si="14"/>
        <v>0.052087075220921084</v>
      </c>
      <c r="H47" s="28">
        <f t="shared" si="15"/>
        <v>1.9647868786068639</v>
      </c>
      <c r="I47" s="28">
        <f t="shared" si="16"/>
        <v>2.5567453876225965</v>
      </c>
      <c r="J47" s="41">
        <f t="shared" si="17"/>
        <v>0.20901988070285785</v>
      </c>
      <c r="K47" s="41">
        <f t="shared" si="18"/>
        <v>0.2719941901726166</v>
      </c>
      <c r="L47" s="43">
        <f t="shared" si="19"/>
        <v>0.06297430946975877</v>
      </c>
      <c r="M47" s="43">
        <f t="shared" si="20"/>
        <v>-0.2871470401271711</v>
      </c>
      <c r="N47" s="41">
        <f t="shared" si="21"/>
        <v>0.708</v>
      </c>
      <c r="O47" t="b">
        <f t="shared" si="22"/>
        <v>0</v>
      </c>
      <c r="P47" t="str">
        <f t="shared" si="10"/>
        <v>No</v>
      </c>
      <c r="Q47" t="str">
        <f t="shared" si="11"/>
        <v>No</v>
      </c>
      <c r="R47" t="str">
        <f t="shared" si="12"/>
        <v>No</v>
      </c>
    </row>
    <row r="48" spans="1:18" ht="15">
      <c r="A48" t="s">
        <v>132</v>
      </c>
      <c r="B48" t="str">
        <f>VLOOKUP(A48,'Monthly Data'!$D$4:$E$154,2,FALSE)</f>
        <v>E09000020</v>
      </c>
      <c r="C48" s="28">
        <f>VLOOKUP(A48,'Monthly Rates Actual'!$A$4:$U$155,21,FALSE)</f>
        <v>7.633162469355917</v>
      </c>
      <c r="D48" s="28">
        <f>VLOOKUP(A48,'Monthly Rates Actual'!$A:$XFD,53,FALSE)</f>
        <v>8.102259574253937</v>
      </c>
      <c r="E48" s="28">
        <f>VLOOKUP(A48,'Monthly Rate Target'!$A$3:$E$154,5,FALSE)</f>
        <v>7.633162469355917</v>
      </c>
      <c r="F48" s="28">
        <f t="shared" si="13"/>
        <v>0.4690971048980197</v>
      </c>
      <c r="G48" s="42">
        <f t="shared" si="14"/>
        <v>0.06145514480809969</v>
      </c>
      <c r="H48" s="28">
        <f t="shared" si="15"/>
        <v>0</v>
      </c>
      <c r="I48" s="28">
        <f t="shared" si="16"/>
        <v>0.4690971048980197</v>
      </c>
      <c r="J48" s="41">
        <f t="shared" si="17"/>
        <v>0</v>
      </c>
      <c r="K48" s="41">
        <f t="shared" si="18"/>
        <v>0.06145514480809969</v>
      </c>
      <c r="L48" s="43">
        <f t="shared" si="19"/>
        <v>0.06145514480809969</v>
      </c>
      <c r="M48" s="43">
        <f t="shared" si="20"/>
        <v>-0.2871470401271711</v>
      </c>
      <c r="N48" s="41">
        <f t="shared" si="21"/>
        <v>0.701</v>
      </c>
      <c r="O48" t="b">
        <f t="shared" si="22"/>
        <v>0</v>
      </c>
      <c r="P48" t="str">
        <f t="shared" si="10"/>
        <v>No</v>
      </c>
      <c r="Q48" t="str">
        <f t="shared" si="11"/>
        <v>Yes</v>
      </c>
      <c r="R48" t="str">
        <f t="shared" si="12"/>
        <v>Yes</v>
      </c>
    </row>
    <row r="49" spans="1:18" ht="15">
      <c r="A49" t="s">
        <v>175</v>
      </c>
      <c r="B49" t="str">
        <f>VLOOKUP(A49,'Monthly Data'!$D$4:$E$154,2,FALSE)</f>
        <v>E06000005</v>
      </c>
      <c r="C49" s="28">
        <f>VLOOKUP(A49,'Monthly Rates Actual'!$A$4:$U$155,21,FALSE)</f>
        <v>7.564036444902871</v>
      </c>
      <c r="D49" s="28">
        <f>VLOOKUP(A49,'Monthly Rates Actual'!$A:$XFD,53,FALSE)</f>
        <v>7.918947245836731</v>
      </c>
      <c r="E49" s="28">
        <f>VLOOKUP(A49,'Monthly Rate Target'!$A$3:$E$154,5,FALSE)</f>
        <v>7.564036444902871</v>
      </c>
      <c r="F49" s="28">
        <f t="shared" si="13"/>
        <v>0.35491080093385996</v>
      </c>
      <c r="G49" s="42">
        <f t="shared" si="14"/>
        <v>0.046920821114369626</v>
      </c>
      <c r="H49" s="28">
        <f t="shared" si="15"/>
        <v>0</v>
      </c>
      <c r="I49" s="28">
        <f t="shared" si="16"/>
        <v>0.35491080093385996</v>
      </c>
      <c r="J49" s="41">
        <f t="shared" si="17"/>
        <v>0</v>
      </c>
      <c r="K49" s="41">
        <f t="shared" si="18"/>
        <v>0.046920821114369626</v>
      </c>
      <c r="L49" s="43">
        <f t="shared" si="19"/>
        <v>0.046920821114369626</v>
      </c>
      <c r="M49" s="43">
        <f t="shared" si="20"/>
        <v>-0.2871470401271711</v>
      </c>
      <c r="N49" s="41">
        <f t="shared" si="21"/>
        <v>0.695</v>
      </c>
      <c r="O49" t="b">
        <f t="shared" si="22"/>
        <v>0</v>
      </c>
      <c r="P49" t="str">
        <f t="shared" si="10"/>
        <v>No</v>
      </c>
      <c r="Q49" t="str">
        <f t="shared" si="11"/>
        <v>Yes</v>
      </c>
      <c r="R49" t="str">
        <f t="shared" si="12"/>
        <v>Yes</v>
      </c>
    </row>
    <row r="50" spans="1:18" ht="15">
      <c r="A50" t="s">
        <v>193</v>
      </c>
      <c r="B50" t="str">
        <f>VLOOKUP(A50,'Monthly Data'!$D$4:$E$154,2,FALSE)</f>
        <v>E08000022</v>
      </c>
      <c r="C50" s="28">
        <f>VLOOKUP(A50,'Monthly Rates Actual'!$A$4:$U$155,21,FALSE)</f>
        <v>3.5121608569672493</v>
      </c>
      <c r="D50" s="28">
        <f>VLOOKUP(A50,'Monthly Rates Actual'!$A:$XFD,53,FALSE)</f>
        <v>3.6679421853004737</v>
      </c>
      <c r="E50" s="28">
        <f>VLOOKUP(A50,'Monthly Rate Target'!$A$3:$E$154,5,FALSE)</f>
        <v>3.5121608569672493</v>
      </c>
      <c r="F50" s="28">
        <f t="shared" si="13"/>
        <v>0.15578132833322433</v>
      </c>
      <c r="G50" s="42">
        <f t="shared" si="14"/>
        <v>0.0443548387096773</v>
      </c>
      <c r="H50" s="28">
        <f t="shared" si="15"/>
        <v>0</v>
      </c>
      <c r="I50" s="28">
        <f t="shared" si="16"/>
        <v>0.15578132833322433</v>
      </c>
      <c r="J50" s="41">
        <f t="shared" si="17"/>
        <v>0</v>
      </c>
      <c r="K50" s="41">
        <f t="shared" si="18"/>
        <v>0.0443548387096773</v>
      </c>
      <c r="L50" s="43">
        <f t="shared" si="19"/>
        <v>0.0443548387096773</v>
      </c>
      <c r="M50" s="43">
        <f t="shared" si="20"/>
        <v>-0.2871470401271711</v>
      </c>
      <c r="N50" s="41">
        <f t="shared" si="21"/>
        <v>0.688</v>
      </c>
      <c r="O50" t="b">
        <f t="shared" si="22"/>
        <v>0</v>
      </c>
      <c r="P50" t="str">
        <f t="shared" si="10"/>
        <v>No</v>
      </c>
      <c r="Q50" t="str">
        <f t="shared" si="11"/>
        <v>Yes</v>
      </c>
      <c r="R50" t="str">
        <f t="shared" si="12"/>
        <v>Yes</v>
      </c>
    </row>
    <row r="51" spans="1:18" ht="15">
      <c r="A51" t="s">
        <v>208</v>
      </c>
      <c r="B51" t="str">
        <f>VLOOKUP(A51,'Monthly Data'!$D$4:$E$154,2,FALSE)</f>
        <v>E08000024</v>
      </c>
      <c r="C51" s="28">
        <f>VLOOKUP(A51,'Monthly Rates Actual'!$A$4:$U$155,21,FALSE)</f>
        <v>3.2888434765949293</v>
      </c>
      <c r="D51" s="28">
        <f>VLOOKUP(A51,'Monthly Rates Actual'!$A:$XFD,53,FALSE)</f>
        <v>3.4175955701039697</v>
      </c>
      <c r="E51" s="28">
        <f>VLOOKUP(A51,'Monthly Rate Target'!$A$3:$E$154,5,FALSE)</f>
        <v>3.2888434765949293</v>
      </c>
      <c r="F51" s="28">
        <f t="shared" si="13"/>
        <v>0.1287520935090405</v>
      </c>
      <c r="G51" s="42">
        <f t="shared" si="14"/>
        <v>0.039148136548700294</v>
      </c>
      <c r="H51" s="28">
        <f t="shared" si="15"/>
        <v>0</v>
      </c>
      <c r="I51" s="28">
        <f t="shared" si="16"/>
        <v>0.1287520935090405</v>
      </c>
      <c r="J51" s="41">
        <f t="shared" si="17"/>
        <v>0</v>
      </c>
      <c r="K51" s="41">
        <f t="shared" si="18"/>
        <v>0.039148136548700294</v>
      </c>
      <c r="L51" s="43">
        <f t="shared" si="19"/>
        <v>0.039148136548700294</v>
      </c>
      <c r="M51" s="43">
        <f t="shared" si="20"/>
        <v>-0.2871470401271711</v>
      </c>
      <c r="N51" s="41">
        <f t="shared" si="21"/>
        <v>0.682</v>
      </c>
      <c r="O51" t="b">
        <f t="shared" si="22"/>
        <v>0</v>
      </c>
      <c r="P51" t="str">
        <f t="shared" si="10"/>
        <v>No</v>
      </c>
      <c r="Q51" t="str">
        <f t="shared" si="11"/>
        <v>Yes</v>
      </c>
      <c r="R51" t="str">
        <f t="shared" si="12"/>
        <v>Yes</v>
      </c>
    </row>
    <row r="52" spans="1:18" ht="15">
      <c r="A52" t="s">
        <v>236</v>
      </c>
      <c r="B52" t="str">
        <f>VLOOKUP(A52,'Monthly Data'!$D$4:$E$154,2,FALSE)</f>
        <v>E08000011</v>
      </c>
      <c r="C52" s="28">
        <f>VLOOKUP(A52,'Monthly Rates Actual'!$A$4:$U$155,21,FALSE)</f>
        <v>10.81969246031746</v>
      </c>
      <c r="D52" s="28">
        <f>VLOOKUP(A52,'Monthly Rates Actual'!$A:$XFD,53,FALSE)</f>
        <v>11.172715053763442</v>
      </c>
      <c r="E52" s="28">
        <f>VLOOKUP(A52,'Monthly Rate Target'!$A$3:$E$154,5,FALSE)</f>
        <v>9.4</v>
      </c>
      <c r="F52" s="28">
        <f t="shared" si="13"/>
        <v>0.3530225934459814</v>
      </c>
      <c r="G52" s="42">
        <f t="shared" si="14"/>
        <v>0.03262778445327672</v>
      </c>
      <c r="H52" s="28">
        <f t="shared" si="15"/>
        <v>1.41969246031746</v>
      </c>
      <c r="I52" s="28">
        <f t="shared" si="16"/>
        <v>1.7727150537634415</v>
      </c>
      <c r="J52" s="41">
        <f t="shared" si="17"/>
        <v>0.1510311127997298</v>
      </c>
      <c r="K52" s="41">
        <f t="shared" si="18"/>
        <v>0.18858670784717463</v>
      </c>
      <c r="L52" s="43">
        <f t="shared" si="19"/>
        <v>0.03755559504744482</v>
      </c>
      <c r="M52" s="43">
        <f t="shared" si="20"/>
        <v>-0.2871470401271711</v>
      </c>
      <c r="N52" s="41">
        <f t="shared" si="21"/>
        <v>0.675</v>
      </c>
      <c r="O52" t="b">
        <f t="shared" si="22"/>
        <v>0</v>
      </c>
      <c r="P52" t="str">
        <f t="shared" si="10"/>
        <v>No</v>
      </c>
      <c r="Q52" t="str">
        <f t="shared" si="11"/>
        <v>No</v>
      </c>
      <c r="R52" t="str">
        <f t="shared" si="12"/>
        <v>No</v>
      </c>
    </row>
    <row r="53" spans="1:18" ht="15">
      <c r="A53" s="46" t="s">
        <v>147</v>
      </c>
      <c r="B53" t="str">
        <f>VLOOKUP(A53,'Monthly Data'!$D$4:$E$154,2,FALSE)</f>
        <v>E09000025</v>
      </c>
      <c r="C53" s="28">
        <f>VLOOKUP(A53,'Monthly Rates Actual'!$A$4:$U$155,21,FALSE)</f>
        <v>3.884417616811983</v>
      </c>
      <c r="D53" s="28">
        <f>VLOOKUP(A53,'Monthly Rates Actual'!$A:$XFD,53,FALSE)</f>
        <v>4.013327275480842</v>
      </c>
      <c r="E53" s="47">
        <f>VLOOKUP(A53,'Monthly Rate Target'!$A$3:$E$154,5,FALSE)</f>
        <v>3.884417616811983</v>
      </c>
      <c r="F53" s="47">
        <f t="shared" si="13"/>
        <v>0.12890965866885917</v>
      </c>
      <c r="G53" s="48">
        <f t="shared" si="14"/>
        <v>0.0331863541424925</v>
      </c>
      <c r="H53" s="47">
        <f t="shared" si="15"/>
        <v>0</v>
      </c>
      <c r="I53" s="47">
        <f t="shared" si="16"/>
        <v>0.12890965866885917</v>
      </c>
      <c r="J53" s="49">
        <f t="shared" si="17"/>
        <v>0</v>
      </c>
      <c r="K53" s="49">
        <f t="shared" si="18"/>
        <v>0.0331863541424925</v>
      </c>
      <c r="L53" s="50">
        <f t="shared" si="19"/>
        <v>0.0331863541424925</v>
      </c>
      <c r="M53" s="43">
        <f t="shared" si="20"/>
        <v>-0.2871470401271711</v>
      </c>
      <c r="N53" s="41">
        <f t="shared" si="21"/>
        <v>0.668</v>
      </c>
      <c r="O53" t="b">
        <f t="shared" si="22"/>
        <v>0</v>
      </c>
      <c r="P53" t="str">
        <f t="shared" si="10"/>
        <v>No</v>
      </c>
      <c r="Q53" t="str">
        <f t="shared" si="11"/>
        <v>Yes</v>
      </c>
      <c r="R53" t="str">
        <f t="shared" si="12"/>
        <v>Yes</v>
      </c>
    </row>
    <row r="54" spans="1:18" ht="15">
      <c r="A54" t="s">
        <v>324</v>
      </c>
      <c r="B54" t="str">
        <f>VLOOKUP(A54,'Monthly Data'!$D$4:$E$154,2,FALSE)</f>
        <v>E10000030</v>
      </c>
      <c r="C54" s="28">
        <f>VLOOKUP(A54,'Monthly Rates Actual'!$A$4:$U$155,21,FALSE)</f>
        <v>10.528241375015568</v>
      </c>
      <c r="D54" s="28">
        <f>VLOOKUP(A54,'Monthly Rates Actual'!$A:$XFD,53,FALSE)</f>
        <v>10.739798070703378</v>
      </c>
      <c r="E54" s="28">
        <f>VLOOKUP(A54,'Monthly Rate Target'!$A$3:$E$154,5,FALSE)</f>
        <v>9.4</v>
      </c>
      <c r="F54" s="28">
        <f t="shared" si="13"/>
        <v>0.21155669568780944</v>
      </c>
      <c r="G54" s="42">
        <f t="shared" si="14"/>
        <v>0.020094210243873385</v>
      </c>
      <c r="H54" s="28">
        <f t="shared" si="15"/>
        <v>1.128241375015568</v>
      </c>
      <c r="I54" s="28">
        <f t="shared" si="16"/>
        <v>1.3397980707033774</v>
      </c>
      <c r="J54" s="41">
        <f t="shared" si="17"/>
        <v>0.12002567819314552</v>
      </c>
      <c r="K54" s="41">
        <f t="shared" si="18"/>
        <v>0.14253170964929546</v>
      </c>
      <c r="L54" s="43">
        <f t="shared" si="19"/>
        <v>0.022506031456149933</v>
      </c>
      <c r="M54" s="43">
        <f t="shared" si="20"/>
        <v>-0.2871470401271711</v>
      </c>
      <c r="N54" s="41">
        <f t="shared" si="21"/>
        <v>0.662</v>
      </c>
      <c r="O54" t="b">
        <f t="shared" si="22"/>
        <v>0</v>
      </c>
      <c r="P54" t="str">
        <f t="shared" si="10"/>
        <v>No</v>
      </c>
      <c r="Q54" t="str">
        <f t="shared" si="11"/>
        <v>No</v>
      </c>
      <c r="R54" t="str">
        <f t="shared" si="12"/>
        <v>No</v>
      </c>
    </row>
    <row r="55" spans="1:18" ht="15">
      <c r="A55" t="s">
        <v>447</v>
      </c>
      <c r="B55" t="str">
        <f>VLOOKUP(A55,'Monthly Data'!$D$4:$E$154,2,FALSE)</f>
        <v>E08000034</v>
      </c>
      <c r="C55" s="28">
        <f>VLOOKUP(A55,'Monthly Rates Actual'!$A$4:$U$155,21,FALSE)</f>
        <v>8.371031158838202</v>
      </c>
      <c r="D55" s="28">
        <f>VLOOKUP(A55,'Monthly Rates Actual'!$A:$XFD,53,FALSE)</f>
        <v>8.544234312499404</v>
      </c>
      <c r="E55" s="28">
        <f>VLOOKUP(A55,'Monthly Rate Target'!$A$3:$E$154,5,FALSE)</f>
        <v>8.371031158838202</v>
      </c>
      <c r="F55" s="28">
        <f t="shared" si="13"/>
        <v>0.17320315366120198</v>
      </c>
      <c r="G55" s="42">
        <f t="shared" si="14"/>
        <v>0.020690778755295004</v>
      </c>
      <c r="H55" s="28">
        <f t="shared" si="15"/>
        <v>0</v>
      </c>
      <c r="I55" s="28">
        <f t="shared" si="16"/>
        <v>0.17320315366120198</v>
      </c>
      <c r="J55" s="41">
        <f t="shared" si="17"/>
        <v>0</v>
      </c>
      <c r="K55" s="41">
        <f t="shared" si="18"/>
        <v>0.020690778755295004</v>
      </c>
      <c r="L55" s="43">
        <f t="shared" si="19"/>
        <v>0.020690778755295004</v>
      </c>
      <c r="M55" s="43">
        <f t="shared" si="20"/>
        <v>-0.2871470401271711</v>
      </c>
      <c r="N55" s="41">
        <f t="shared" si="21"/>
        <v>0.655</v>
      </c>
      <c r="O55" t="b">
        <f t="shared" si="22"/>
        <v>0</v>
      </c>
      <c r="P55" t="str">
        <f t="shared" si="10"/>
        <v>No</v>
      </c>
      <c r="Q55" t="str">
        <f t="shared" si="11"/>
        <v>Yes</v>
      </c>
      <c r="R55" t="str">
        <f t="shared" si="12"/>
        <v>Yes</v>
      </c>
    </row>
    <row r="56" spans="1:18" s="46" customFormat="1" ht="15">
      <c r="A56" t="s">
        <v>438</v>
      </c>
      <c r="B56" t="str">
        <f>VLOOKUP(A56,'Monthly Data'!$D$4:$E$154,2,FALSE)</f>
        <v>E08000017</v>
      </c>
      <c r="C56" s="28">
        <f>VLOOKUP(A56,'Monthly Rates Actual'!$A$4:$U$155,21,FALSE)</f>
        <v>8.717310087173102</v>
      </c>
      <c r="D56" s="28">
        <f>VLOOKUP(A56,'Monthly Rates Actual'!$A:$XFD,53,FALSE)</f>
        <v>8.770872668353888</v>
      </c>
      <c r="E56" s="28">
        <f>VLOOKUP(A56,'Monthly Rate Target'!$A$3:$E$154,5,FALSE)</f>
        <v>8.717310087173102</v>
      </c>
      <c r="F56" s="28">
        <f t="shared" si="13"/>
        <v>0.053562581180786495</v>
      </c>
      <c r="G56" s="42">
        <f t="shared" si="14"/>
        <v>0.0061443932411673645</v>
      </c>
      <c r="H56" s="28">
        <f t="shared" si="15"/>
        <v>0</v>
      </c>
      <c r="I56" s="28">
        <f t="shared" si="16"/>
        <v>0.053562581180786495</v>
      </c>
      <c r="J56" s="41">
        <f t="shared" si="17"/>
        <v>0</v>
      </c>
      <c r="K56" s="41">
        <f t="shared" si="18"/>
        <v>0.0061443932411673645</v>
      </c>
      <c r="L56" s="43">
        <f t="shared" si="19"/>
        <v>0.0061443932411673645</v>
      </c>
      <c r="M56" s="43">
        <f t="shared" si="20"/>
        <v>-0.2871470401271711</v>
      </c>
      <c r="N56" s="41">
        <f t="shared" si="21"/>
        <v>0.649</v>
      </c>
      <c r="O56" t="b">
        <f t="shared" si="22"/>
        <v>0</v>
      </c>
      <c r="P56" t="str">
        <f t="shared" si="10"/>
        <v>No</v>
      </c>
      <c r="Q56" t="str">
        <f t="shared" si="11"/>
        <v>Yes</v>
      </c>
      <c r="R56" t="str">
        <f t="shared" si="12"/>
        <v>Yes</v>
      </c>
    </row>
    <row r="57" spans="1:18" ht="15">
      <c r="A57" t="s">
        <v>215</v>
      </c>
      <c r="B57" t="str">
        <f>VLOOKUP(A57,'Monthly Data'!$D$4:$E$154,2,FALSE)</f>
        <v>E06000009</v>
      </c>
      <c r="C57" s="28">
        <f>VLOOKUP(A57,'Monthly Rates Actual'!$A$4:$U$155,21,FALSE)</f>
        <v>16.339447171273573</v>
      </c>
      <c r="D57" s="28">
        <f>VLOOKUP(A57,'Monthly Rates Actual'!$A:$XFD,53,FALSE)</f>
        <v>16.15819868167765</v>
      </c>
      <c r="E57" s="28">
        <f>VLOOKUP(A57,'Monthly Rate Target'!$A$3:$E$154,5,FALSE)</f>
        <v>9.4</v>
      </c>
      <c r="F57" s="28">
        <f t="shared" si="13"/>
        <v>-0.181248489595923</v>
      </c>
      <c r="G57" s="42">
        <f t="shared" si="14"/>
        <v>-0.011092694122147318</v>
      </c>
      <c r="H57" s="28">
        <f t="shared" si="15"/>
        <v>6.939447171273573</v>
      </c>
      <c r="I57" s="28">
        <f t="shared" si="16"/>
        <v>6.75819868167765</v>
      </c>
      <c r="J57" s="41">
        <f t="shared" si="17"/>
        <v>0.7382390607737843</v>
      </c>
      <c r="K57" s="41">
        <f t="shared" si="18"/>
        <v>0.7189573065614521</v>
      </c>
      <c r="L57" s="43">
        <f t="shared" si="19"/>
        <v>-0.019281754212332247</v>
      </c>
      <c r="M57" s="43">
        <f t="shared" si="20"/>
        <v>-0.2871470401271711</v>
      </c>
      <c r="N57" s="41">
        <f t="shared" si="21"/>
        <v>0.642</v>
      </c>
      <c r="O57" t="b">
        <f t="shared" si="22"/>
        <v>0</v>
      </c>
      <c r="P57" t="str">
        <f t="shared" si="10"/>
        <v>Yes</v>
      </c>
      <c r="Q57" t="str">
        <f t="shared" si="11"/>
        <v>No</v>
      </c>
      <c r="R57" t="str">
        <f t="shared" si="12"/>
        <v>No</v>
      </c>
    </row>
    <row r="58" spans="1:18" ht="15">
      <c r="A58" t="s">
        <v>468</v>
      </c>
      <c r="B58" t="str">
        <f>VLOOKUP(A58,'Monthly Data'!$D$4:$E$154,2,FALSE)</f>
        <v>E08000036</v>
      </c>
      <c r="C58" s="28">
        <f>VLOOKUP(A58,'Monthly Rates Actual'!$A$4:$U$155,21,FALSE)</f>
        <v>12.414199914199912</v>
      </c>
      <c r="D58" s="28">
        <f>VLOOKUP(A58,'Monthly Rates Actual'!$A:$XFD,53,FALSE)</f>
        <v>12.217863024314637</v>
      </c>
      <c r="E58" s="28">
        <f>VLOOKUP(A58,'Monthly Rate Target'!$A$3:$E$154,5,FALSE)</f>
        <v>9.4</v>
      </c>
      <c r="F58" s="28">
        <f t="shared" si="13"/>
        <v>-0.1963368898852753</v>
      </c>
      <c r="G58" s="42">
        <f t="shared" si="14"/>
        <v>-0.015815508952832028</v>
      </c>
      <c r="H58" s="28">
        <f t="shared" si="15"/>
        <v>3.014199914199912</v>
      </c>
      <c r="I58" s="28">
        <f t="shared" si="16"/>
        <v>2.8178630243146365</v>
      </c>
      <c r="J58" s="41">
        <f t="shared" si="17"/>
        <v>0.3206595653404161</v>
      </c>
      <c r="K58" s="41">
        <f t="shared" si="18"/>
        <v>0.2997726621611315</v>
      </c>
      <c r="L58" s="43">
        <f t="shared" si="19"/>
        <v>-0.0208869031792846</v>
      </c>
      <c r="M58" s="43">
        <f t="shared" si="20"/>
        <v>-0.2871470401271711</v>
      </c>
      <c r="N58" s="41">
        <f t="shared" si="21"/>
        <v>0.635</v>
      </c>
      <c r="O58" t="b">
        <f t="shared" si="22"/>
        <v>0</v>
      </c>
      <c r="P58" t="str">
        <f t="shared" si="10"/>
        <v>Yes</v>
      </c>
      <c r="Q58" t="str">
        <f t="shared" si="11"/>
        <v>No</v>
      </c>
      <c r="R58" t="str">
        <f t="shared" si="12"/>
        <v>No</v>
      </c>
    </row>
    <row r="59" spans="1:18" ht="15">
      <c r="A59" t="s">
        <v>184</v>
      </c>
      <c r="B59" t="str">
        <f>VLOOKUP(A59,'Monthly Data'!$D$4:$E$154,2,FALSE)</f>
        <v>E06000001</v>
      </c>
      <c r="C59" s="28">
        <f>VLOOKUP(A59,'Monthly Rates Actual'!$A$4:$U$155,21,FALSE)</f>
        <v>15.10989010989011</v>
      </c>
      <c r="D59" s="28">
        <f>VLOOKUP(A59,'Monthly Rates Actual'!$A:$XFD,53,FALSE)</f>
        <v>14.88833746898263</v>
      </c>
      <c r="E59" s="28">
        <f>VLOOKUP(A59,'Monthly Rate Target'!$A$3:$E$154,5,FALSE)</f>
        <v>9.4</v>
      </c>
      <c r="F59" s="28">
        <f t="shared" si="13"/>
        <v>-0.22155264090747906</v>
      </c>
      <c r="G59" s="42">
        <f t="shared" si="14"/>
        <v>-0.014662756598240432</v>
      </c>
      <c r="H59" s="28">
        <f t="shared" si="15"/>
        <v>5.709890109890109</v>
      </c>
      <c r="I59" s="28">
        <f t="shared" si="16"/>
        <v>5.48833746898263</v>
      </c>
      <c r="J59" s="41">
        <f t="shared" si="17"/>
        <v>0.6074351180734159</v>
      </c>
      <c r="K59" s="41">
        <f t="shared" si="18"/>
        <v>0.5838656881896415</v>
      </c>
      <c r="L59" s="43">
        <f t="shared" si="19"/>
        <v>-0.023569429883774418</v>
      </c>
      <c r="M59" s="43">
        <f t="shared" si="20"/>
        <v>-0.2871470401271711</v>
      </c>
      <c r="N59" s="41">
        <f t="shared" si="21"/>
        <v>0.629</v>
      </c>
      <c r="O59" t="b">
        <f t="shared" si="22"/>
        <v>0</v>
      </c>
      <c r="P59" t="str">
        <f t="shared" si="10"/>
        <v>Yes</v>
      </c>
      <c r="Q59" t="str">
        <f t="shared" si="11"/>
        <v>No</v>
      </c>
      <c r="R59" t="str">
        <f t="shared" si="12"/>
        <v>No</v>
      </c>
    </row>
    <row r="60" spans="1:18" ht="15">
      <c r="A60" t="s">
        <v>288</v>
      </c>
      <c r="B60" t="str">
        <f>VLOOKUP(A60,'Monthly Data'!$D$4:$E$154,2,FALSE)</f>
        <v>E10000002</v>
      </c>
      <c r="C60" s="28">
        <f>VLOOKUP(A60,'Monthly Rates Actual'!$A$4:$U$155,21,FALSE)</f>
        <v>11.134199134199134</v>
      </c>
      <c r="D60" s="28">
        <f>VLOOKUP(A60,'Monthly Rates Actual'!$A:$XFD,53,FALSE)</f>
        <v>10.89345063538612</v>
      </c>
      <c r="E60" s="28">
        <f>VLOOKUP(A60,'Monthly Rate Target'!$A$3:$E$154,5,FALSE)</f>
        <v>9.4</v>
      </c>
      <c r="F60" s="28">
        <f t="shared" si="13"/>
        <v>-0.24074849881301397</v>
      </c>
      <c r="G60" s="42">
        <f t="shared" si="14"/>
        <v>-0.02162243515777847</v>
      </c>
      <c r="H60" s="28">
        <f t="shared" si="15"/>
        <v>1.7341991341991339</v>
      </c>
      <c r="I60" s="28">
        <f t="shared" si="16"/>
        <v>1.4934506353861199</v>
      </c>
      <c r="J60" s="41">
        <f t="shared" si="17"/>
        <v>0.18448926959565254</v>
      </c>
      <c r="K60" s="41">
        <f t="shared" si="18"/>
        <v>0.15887772716873616</v>
      </c>
      <c r="L60" s="43">
        <f t="shared" si="19"/>
        <v>-0.02561154242691638</v>
      </c>
      <c r="M60" s="43">
        <f t="shared" si="20"/>
        <v>-0.2871470401271711</v>
      </c>
      <c r="N60" s="41">
        <f t="shared" si="21"/>
        <v>0.622</v>
      </c>
      <c r="O60" t="b">
        <f t="shared" si="22"/>
        <v>0</v>
      </c>
      <c r="P60" t="str">
        <f t="shared" si="10"/>
        <v>Yes</v>
      </c>
      <c r="Q60" t="str">
        <f t="shared" si="11"/>
        <v>No</v>
      </c>
      <c r="R60" t="str">
        <f t="shared" si="12"/>
        <v>No</v>
      </c>
    </row>
    <row r="61" spans="1:18" ht="15">
      <c r="A61" t="s">
        <v>318</v>
      </c>
      <c r="B61" t="str">
        <f>VLOOKUP(A61,'Monthly Data'!$D$4:$E$154,2,FALSE)</f>
        <v>E06000039</v>
      </c>
      <c r="C61" s="28">
        <f>VLOOKUP(A61,'Monthly Rates Actual'!$A$4:$U$155,21,FALSE)</f>
        <v>6.177423710504995</v>
      </c>
      <c r="D61" s="28">
        <f>VLOOKUP(A61,'Monthly Rates Actual'!$A:$XFD,53,FALSE)</f>
        <v>5.914994816757119</v>
      </c>
      <c r="E61" s="28">
        <f>VLOOKUP(A61,'Monthly Rate Target'!$A$3:$E$154,5,FALSE)</f>
        <v>6.177423710504995</v>
      </c>
      <c r="F61" s="28">
        <f t="shared" si="13"/>
        <v>-0.2624288937478765</v>
      </c>
      <c r="G61" s="42">
        <f t="shared" si="14"/>
        <v>-0.042481931958399416</v>
      </c>
      <c r="H61" s="28">
        <f t="shared" si="15"/>
        <v>0</v>
      </c>
      <c r="I61" s="28">
        <f t="shared" si="16"/>
        <v>-0.2624288937478765</v>
      </c>
      <c r="J61" s="41">
        <f t="shared" si="17"/>
        <v>0</v>
      </c>
      <c r="K61" s="41">
        <f t="shared" si="18"/>
        <v>-0.042481931958399416</v>
      </c>
      <c r="L61" s="43">
        <f t="shared" si="19"/>
        <v>-0.042481931958399416</v>
      </c>
      <c r="M61" s="43">
        <f t="shared" si="20"/>
        <v>-0.2871470401271711</v>
      </c>
      <c r="N61" s="41">
        <f t="shared" si="21"/>
        <v>0.615</v>
      </c>
      <c r="O61" t="b">
        <f t="shared" si="22"/>
        <v>1</v>
      </c>
      <c r="P61" t="str">
        <f aca="true" t="shared" si="23" ref="P61:P92">IF(L61&gt;0,"No","Yes")</f>
        <v>Yes</v>
      </c>
      <c r="Q61" t="str">
        <f t="shared" si="11"/>
        <v>Yes</v>
      </c>
      <c r="R61" t="str">
        <f t="shared" si="12"/>
        <v>Yes</v>
      </c>
    </row>
    <row r="62" spans="1:18" ht="15">
      <c r="A62" t="s">
        <v>355</v>
      </c>
      <c r="B62" t="str">
        <f>VLOOKUP(A62,'Monthly Data'!$D$4:$E$154,2,FALSE)</f>
        <v>E10000009</v>
      </c>
      <c r="C62" s="28">
        <f>VLOOKUP(A62,'Monthly Rates Actual'!$A$4:$U$155,21,FALSE)</f>
        <v>18.466848544973544</v>
      </c>
      <c r="D62" s="28">
        <f>VLOOKUP(A62,'Monthly Rates Actual'!$A:$XFD,53,FALSE)</f>
        <v>17.96781660692951</v>
      </c>
      <c r="E62" s="28">
        <f>VLOOKUP(A62,'Monthly Rate Target'!$A$3:$E$154,5,FALSE)</f>
        <v>9.4</v>
      </c>
      <c r="F62" s="28">
        <f t="shared" si="13"/>
        <v>-0.499031938044034</v>
      </c>
      <c r="G62" s="42">
        <f t="shared" si="14"/>
        <v>-0.02702312399588421</v>
      </c>
      <c r="H62" s="28">
        <f t="shared" si="15"/>
        <v>9.066848544973544</v>
      </c>
      <c r="I62" s="28">
        <f t="shared" si="16"/>
        <v>8.56781660692951</v>
      </c>
      <c r="J62" s="41">
        <f t="shared" si="17"/>
        <v>0.9645583558482493</v>
      </c>
      <c r="K62" s="41">
        <f t="shared" si="18"/>
        <v>0.9114698518010117</v>
      </c>
      <c r="L62" s="43">
        <f t="shared" si="19"/>
        <v>-0.05308850404723764</v>
      </c>
      <c r="M62" s="43">
        <f t="shared" si="20"/>
        <v>-0.2871470401271711</v>
      </c>
      <c r="N62" s="41">
        <f t="shared" si="21"/>
        <v>0.609</v>
      </c>
      <c r="O62" t="b">
        <f t="shared" si="22"/>
        <v>0</v>
      </c>
      <c r="P62" t="str">
        <f t="shared" si="23"/>
        <v>Yes</v>
      </c>
      <c r="Q62" t="str">
        <f t="shared" si="11"/>
        <v>No</v>
      </c>
      <c r="R62" t="str">
        <f t="shared" si="12"/>
        <v>No</v>
      </c>
    </row>
    <row r="63" spans="1:18" ht="15">
      <c r="A63" t="s">
        <v>441</v>
      </c>
      <c r="B63" t="str">
        <f>VLOOKUP(A63,'Monthly Data'!$D$4:$E$154,2,FALSE)</f>
        <v>E06000011</v>
      </c>
      <c r="C63" s="28">
        <f>VLOOKUP(A63,'Monthly Rates Actual'!$A$4:$U$155,21,FALSE)</f>
        <v>10.718183235462247</v>
      </c>
      <c r="D63" s="28">
        <f>VLOOKUP(A63,'Monthly Rates Actual'!$A:$XFD,53,FALSE)</f>
        <v>10.18552200800291</v>
      </c>
      <c r="E63" s="28">
        <f>VLOOKUP(A63,'Monthly Rate Target'!$A$3:$E$154,5,FALSE)</f>
        <v>9.4</v>
      </c>
      <c r="F63" s="28">
        <f t="shared" si="13"/>
        <v>-0.5326612274593376</v>
      </c>
      <c r="G63" s="42">
        <f t="shared" si="14"/>
        <v>-0.04969696969696986</v>
      </c>
      <c r="H63" s="28">
        <f t="shared" si="15"/>
        <v>1.3181832354622465</v>
      </c>
      <c r="I63" s="28">
        <f t="shared" si="16"/>
        <v>0.7855220080029088</v>
      </c>
      <c r="J63" s="41">
        <f t="shared" si="17"/>
        <v>0.14023225909172835</v>
      </c>
      <c r="K63" s="41">
        <f t="shared" si="18"/>
        <v>0.08356617106413923</v>
      </c>
      <c r="L63" s="43">
        <f t="shared" si="19"/>
        <v>-0.056666088027589115</v>
      </c>
      <c r="M63" s="43">
        <f t="shared" si="20"/>
        <v>-0.2871470401271711</v>
      </c>
      <c r="N63" s="41">
        <f t="shared" si="21"/>
        <v>0.602</v>
      </c>
      <c r="O63" t="b">
        <f t="shared" si="22"/>
        <v>0</v>
      </c>
      <c r="P63" t="str">
        <f t="shared" si="23"/>
        <v>Yes</v>
      </c>
      <c r="Q63" t="str">
        <f t="shared" si="11"/>
        <v>No</v>
      </c>
      <c r="R63" t="str">
        <f t="shared" si="12"/>
        <v>No</v>
      </c>
    </row>
    <row r="64" spans="1:18" ht="15">
      <c r="A64" t="s">
        <v>19</v>
      </c>
      <c r="B64" t="str">
        <f>VLOOKUP(A64,'Monthly Data'!$D$4:$E$154,2,FALSE)</f>
        <v>E06000016</v>
      </c>
      <c r="C64" s="28">
        <f>VLOOKUP(A64,'Monthly Rates Actual'!$A$4:$U$155,21,FALSE)</f>
        <v>12.178692676617988</v>
      </c>
      <c r="D64" s="28">
        <f>VLOOKUP(A64,'Monthly Rates Actual'!$A:$XFD,53,FALSE)</f>
        <v>11.645027439432473</v>
      </c>
      <c r="E64" s="28">
        <f>VLOOKUP(A64,'Monthly Rate Target'!$A$3:$E$154,5,FALSE)</f>
        <v>9.4</v>
      </c>
      <c r="F64" s="28">
        <f t="shared" si="13"/>
        <v>-0.5336652371855148</v>
      </c>
      <c r="G64" s="42">
        <f t="shared" si="14"/>
        <v>-0.04381958321438761</v>
      </c>
      <c r="H64" s="28">
        <f t="shared" si="15"/>
        <v>2.778692676617988</v>
      </c>
      <c r="I64" s="28">
        <f t="shared" si="16"/>
        <v>2.245027439432473</v>
      </c>
      <c r="J64" s="41">
        <f t="shared" si="17"/>
        <v>0.2956056038955306</v>
      </c>
      <c r="K64" s="41">
        <f t="shared" si="18"/>
        <v>0.2388327063226035</v>
      </c>
      <c r="L64" s="43">
        <f t="shared" si="19"/>
        <v>-0.056772897572927083</v>
      </c>
      <c r="M64" s="43">
        <f t="shared" si="20"/>
        <v>-0.2871470401271711</v>
      </c>
      <c r="N64" s="41">
        <f t="shared" si="21"/>
        <v>0.596</v>
      </c>
      <c r="O64" t="b">
        <f t="shared" si="22"/>
        <v>0</v>
      </c>
      <c r="P64" t="str">
        <f t="shared" si="23"/>
        <v>Yes</v>
      </c>
      <c r="Q64" t="str">
        <f t="shared" si="11"/>
        <v>No</v>
      </c>
      <c r="R64" t="str">
        <f t="shared" si="12"/>
        <v>No</v>
      </c>
    </row>
    <row r="65" spans="1:18" ht="15">
      <c r="A65" t="s">
        <v>212</v>
      </c>
      <c r="B65" t="str">
        <f>VLOOKUP(A65,'Monthly Data'!$D$4:$E$154,2,FALSE)</f>
        <v>E06000008</v>
      </c>
      <c r="C65" s="28">
        <f>VLOOKUP(A65,'Monthly Rates Actual'!$A$4:$U$155,21,FALSE)</f>
        <v>10.283874359311342</v>
      </c>
      <c r="D65" s="28">
        <f>VLOOKUP(A65,'Monthly Rates Actual'!$A:$XFD,53,FALSE)</f>
        <v>9.733804196219248</v>
      </c>
      <c r="E65" s="28">
        <f>VLOOKUP(A65,'Monthly Rate Target'!$A$3:$E$154,5,FALSE)</f>
        <v>9.4</v>
      </c>
      <c r="F65" s="28">
        <f t="shared" si="13"/>
        <v>-0.5500701630920943</v>
      </c>
      <c r="G65" s="42">
        <f t="shared" si="14"/>
        <v>-0.053488611769555855</v>
      </c>
      <c r="H65" s="28">
        <f t="shared" si="15"/>
        <v>0.8838743593113421</v>
      </c>
      <c r="I65" s="28">
        <f t="shared" si="16"/>
        <v>0.33380419621924773</v>
      </c>
      <c r="J65" s="41">
        <f t="shared" si="17"/>
        <v>0.09402918716078107</v>
      </c>
      <c r="K65" s="41">
        <f t="shared" si="18"/>
        <v>0.035511084704175286</v>
      </c>
      <c r="L65" s="43">
        <f t="shared" si="19"/>
        <v>-0.05851810245660578</v>
      </c>
      <c r="M65" s="43">
        <f t="shared" si="20"/>
        <v>-0.2871470401271711</v>
      </c>
      <c r="N65" s="41">
        <f t="shared" si="21"/>
        <v>0.589</v>
      </c>
      <c r="O65" t="b">
        <f t="shared" si="22"/>
        <v>0</v>
      </c>
      <c r="P65" t="str">
        <f t="shared" si="23"/>
        <v>Yes</v>
      </c>
      <c r="Q65" t="str">
        <f t="shared" si="11"/>
        <v>No</v>
      </c>
      <c r="R65" t="str">
        <f t="shared" si="12"/>
        <v>No</v>
      </c>
    </row>
    <row r="66" spans="1:18" ht="15">
      <c r="A66" t="s">
        <v>398</v>
      </c>
      <c r="B66" t="str">
        <f>VLOOKUP(A66,'Monthly Data'!$D$4:$E$154,2,FALSE)</f>
        <v>E08000028</v>
      </c>
      <c r="C66" s="28">
        <f>VLOOKUP(A66,'Monthly Rates Actual'!$A$4:$U$155,21,FALSE)</f>
        <v>5.734282185496678</v>
      </c>
      <c r="D66" s="28">
        <f>VLOOKUP(A66,'Monthly Rates Actual'!$A:$XFD,53,FALSE)</f>
        <v>5.378557484163137</v>
      </c>
      <c r="E66" s="28">
        <f>VLOOKUP(A66,'Monthly Rate Target'!$A$3:$E$154,5,FALSE)</f>
        <v>5.734282185496678</v>
      </c>
      <c r="F66" s="28">
        <f t="shared" si="13"/>
        <v>-0.35572470133354095</v>
      </c>
      <c r="G66" s="42">
        <f t="shared" si="14"/>
        <v>-0.062034739454094316</v>
      </c>
      <c r="H66" s="28">
        <f t="shared" si="15"/>
        <v>0</v>
      </c>
      <c r="I66" s="28">
        <f t="shared" si="16"/>
        <v>-0.35572470133354095</v>
      </c>
      <c r="J66" s="41">
        <f t="shared" si="17"/>
        <v>0</v>
      </c>
      <c r="K66" s="41">
        <f t="shared" si="18"/>
        <v>-0.062034739454094316</v>
      </c>
      <c r="L66" s="43">
        <f t="shared" si="19"/>
        <v>-0.062034739454094316</v>
      </c>
      <c r="M66" s="43">
        <f t="shared" si="20"/>
        <v>-0.2871470401271711</v>
      </c>
      <c r="N66" s="41">
        <f t="shared" si="21"/>
        <v>0.582</v>
      </c>
      <c r="O66" t="b">
        <f t="shared" si="22"/>
        <v>1</v>
      </c>
      <c r="P66" t="str">
        <f t="shared" si="23"/>
        <v>Yes</v>
      </c>
      <c r="Q66" t="str">
        <f t="shared" si="11"/>
        <v>Yes</v>
      </c>
      <c r="R66" t="str">
        <f t="shared" si="12"/>
        <v>Yes</v>
      </c>
    </row>
    <row r="67" spans="1:18" ht="15">
      <c r="A67" t="s">
        <v>47</v>
      </c>
      <c r="B67" t="str">
        <f>VLOOKUP(A67,'Monthly Data'!$D$4:$E$154,2,FALSE)</f>
        <v>E06000056</v>
      </c>
      <c r="C67" s="28">
        <f>VLOOKUP(A67,'Monthly Rates Actual'!$A$4:$U$155,21,FALSE)</f>
        <v>8.678849806772776</v>
      </c>
      <c r="D67" s="28">
        <f>VLOOKUP(A67,'Monthly Rates Actual'!$A:$XFD,53,FALSE)</f>
        <v>7.8537516084660774</v>
      </c>
      <c r="E67" s="28">
        <f>VLOOKUP(A67,'Monthly Rate Target'!$A$3:$E$154,5,FALSE)</f>
        <v>8.678849806772776</v>
      </c>
      <c r="F67" s="28">
        <f aca="true" t="shared" si="24" ref="F67:F98">D67-C67</f>
        <v>-0.8250981983066987</v>
      </c>
      <c r="G67" s="42">
        <f aca="true" t="shared" si="25" ref="G67:G98">(D67-C67)/C67</f>
        <v>-0.09506999391357261</v>
      </c>
      <c r="H67" s="28">
        <f aca="true" t="shared" si="26" ref="H67:H98">C67-E67</f>
        <v>0</v>
      </c>
      <c r="I67" s="28">
        <f aca="true" t="shared" si="27" ref="I67:I98">D67-E67</f>
        <v>-0.8250981983066987</v>
      </c>
      <c r="J67" s="41">
        <f aca="true" t="shared" si="28" ref="J67:J98">H67/E67</f>
        <v>0</v>
      </c>
      <c r="K67" s="41">
        <f aca="true" t="shared" si="29" ref="K67:K98">I67/E67</f>
        <v>-0.09506999391357261</v>
      </c>
      <c r="L67" s="43">
        <f aca="true" t="shared" si="30" ref="L67:L98">K67-J67</f>
        <v>-0.09506999391357261</v>
      </c>
      <c r="M67" s="43">
        <f aca="true" t="shared" si="31" ref="M67:M98">$U$4</f>
        <v>-0.2871470401271711</v>
      </c>
      <c r="N67" s="41">
        <f aca="true" t="shared" si="32" ref="N67:N98">PERCENTRANK($L$3:$L$154,L67)</f>
        <v>0.576</v>
      </c>
      <c r="O67" t="b">
        <f aca="true" t="shared" si="33" ref="O67:O98">AND(K67&lt;0,L67&lt;0)</f>
        <v>1</v>
      </c>
      <c r="P67" t="str">
        <f t="shared" si="23"/>
        <v>Yes</v>
      </c>
      <c r="Q67" t="str">
        <f t="shared" si="11"/>
        <v>Yes</v>
      </c>
      <c r="R67" t="str">
        <f t="shared" si="12"/>
        <v>Yes</v>
      </c>
    </row>
    <row r="68" spans="1:18" ht="15">
      <c r="A68" t="s">
        <v>84</v>
      </c>
      <c r="B68" t="str">
        <f>VLOOKUP(A68,'Monthly Data'!$D$4:$E$154,2,FALSE)</f>
        <v>E09000005</v>
      </c>
      <c r="C68" s="28">
        <f>VLOOKUP(A68,'Monthly Rates Actual'!$A$4:$U$155,21,FALSE)</f>
        <v>9.393268630455758</v>
      </c>
      <c r="D68" s="28">
        <f>VLOOKUP(A68,'Monthly Rates Actual'!$A:$XFD,53,FALSE)</f>
        <v>8.432978328014663</v>
      </c>
      <c r="E68" s="28">
        <f>VLOOKUP(A68,'Monthly Rate Target'!$A$3:$E$154,5,FALSE)</f>
        <v>9.393268630455758</v>
      </c>
      <c r="F68" s="28">
        <f t="shared" si="24"/>
        <v>-0.9602903024410949</v>
      </c>
      <c r="G68" s="42">
        <f t="shared" si="25"/>
        <v>-0.102231751291297</v>
      </c>
      <c r="H68" s="28">
        <f t="shared" si="26"/>
        <v>0</v>
      </c>
      <c r="I68" s="28">
        <f t="shared" si="27"/>
        <v>-0.9602903024410949</v>
      </c>
      <c r="J68" s="41">
        <f t="shared" si="28"/>
        <v>0</v>
      </c>
      <c r="K68" s="41">
        <f t="shared" si="29"/>
        <v>-0.102231751291297</v>
      </c>
      <c r="L68" s="43">
        <f t="shared" si="30"/>
        <v>-0.102231751291297</v>
      </c>
      <c r="M68" s="43">
        <f t="shared" si="31"/>
        <v>-0.2871470401271711</v>
      </c>
      <c r="N68" s="41">
        <f t="shared" si="32"/>
        <v>0.569</v>
      </c>
      <c r="O68" t="b">
        <f t="shared" si="33"/>
        <v>1</v>
      </c>
      <c r="P68" t="str">
        <f t="shared" si="23"/>
        <v>Yes</v>
      </c>
      <c r="Q68" t="str">
        <f aca="true" t="shared" si="34" ref="Q68:Q131">IF(E68&lt;9.4,"Yes","No")</f>
        <v>Yes</v>
      </c>
      <c r="R68" t="str">
        <f aca="true" t="shared" si="35" ref="R68:R131">IF(D68&lt;9.4,"Yes","No")</f>
        <v>Yes</v>
      </c>
    </row>
    <row r="69" spans="1:18" ht="15">
      <c r="A69" t="s">
        <v>81</v>
      </c>
      <c r="B69" t="str">
        <f>VLOOKUP(A69,'Monthly Data'!$D$4:$E$154,2,FALSE)</f>
        <v>E09000004</v>
      </c>
      <c r="C69" s="28">
        <f>VLOOKUP(A69,'Monthly Rates Actual'!$A$4:$U$155,21,FALSE)</f>
        <v>8.383278962142478</v>
      </c>
      <c r="D69" s="28">
        <f>VLOOKUP(A69,'Monthly Rates Actual'!$A:$XFD,53,FALSE)</f>
        <v>7.452075445839687</v>
      </c>
      <c r="E69" s="28">
        <f>VLOOKUP(A69,'Monthly Rate Target'!$A$3:$E$154,5,FALSE)</f>
        <v>8.383278962142478</v>
      </c>
      <c r="F69" s="28">
        <f t="shared" si="24"/>
        <v>-0.9312035163027916</v>
      </c>
      <c r="G69" s="42">
        <f t="shared" si="25"/>
        <v>-0.11107867464603706</v>
      </c>
      <c r="H69" s="28">
        <f t="shared" si="26"/>
        <v>0</v>
      </c>
      <c r="I69" s="28">
        <f t="shared" si="27"/>
        <v>-0.9312035163027916</v>
      </c>
      <c r="J69" s="41">
        <f t="shared" si="28"/>
        <v>0</v>
      </c>
      <c r="K69" s="41">
        <f t="shared" si="29"/>
        <v>-0.11107867464603706</v>
      </c>
      <c r="L69" s="43">
        <f t="shared" si="30"/>
        <v>-0.11107867464603706</v>
      </c>
      <c r="M69" s="43">
        <f t="shared" si="31"/>
        <v>-0.2871470401271711</v>
      </c>
      <c r="N69" s="41">
        <f t="shared" si="32"/>
        <v>0.562</v>
      </c>
      <c r="O69" t="b">
        <f t="shared" si="33"/>
        <v>1</v>
      </c>
      <c r="P69" t="str">
        <f t="shared" si="23"/>
        <v>Yes</v>
      </c>
      <c r="Q69" t="str">
        <f t="shared" si="34"/>
        <v>Yes</v>
      </c>
      <c r="R69" t="str">
        <f t="shared" si="35"/>
        <v>Yes</v>
      </c>
    </row>
    <row r="70" spans="1:18" ht="15">
      <c r="A70" t="s">
        <v>333</v>
      </c>
      <c r="B70" t="str">
        <f>VLOOKUP(A70,'Monthly Data'!$D$4:$E$154,2,FALSE)</f>
        <v>E06000040</v>
      </c>
      <c r="C70" s="28">
        <f>VLOOKUP(A70,'Monthly Rates Actual'!$A$4:$U$155,21,FALSE)</f>
        <v>16.579406631762655</v>
      </c>
      <c r="D70" s="28">
        <f>VLOOKUP(A70,'Monthly Rates Actual'!$A:$XFD,53,FALSE)</f>
        <v>15.34087710409278</v>
      </c>
      <c r="E70" s="28">
        <f>VLOOKUP(A70,'Monthly Rate Target'!$A$3:$E$154,5,FALSE)</f>
        <v>9.4</v>
      </c>
      <c r="F70" s="28">
        <f t="shared" si="24"/>
        <v>-1.2385295276698756</v>
      </c>
      <c r="G70" s="42">
        <f t="shared" si="25"/>
        <v>-0.07470288624787774</v>
      </c>
      <c r="H70" s="28">
        <f t="shared" si="26"/>
        <v>7.179406631762655</v>
      </c>
      <c r="I70" s="28">
        <f t="shared" si="27"/>
        <v>5.940877104092779</v>
      </c>
      <c r="J70" s="41">
        <f t="shared" si="28"/>
        <v>0.7637666629534738</v>
      </c>
      <c r="K70" s="41">
        <f t="shared" si="29"/>
        <v>0.6320082025630616</v>
      </c>
      <c r="L70" s="43">
        <f t="shared" si="30"/>
        <v>-0.13175846039041228</v>
      </c>
      <c r="M70" s="43">
        <f t="shared" si="31"/>
        <v>-0.2871470401271711</v>
      </c>
      <c r="N70" s="41">
        <f t="shared" si="32"/>
        <v>0.556</v>
      </c>
      <c r="O70" t="b">
        <f t="shared" si="33"/>
        <v>0</v>
      </c>
      <c r="P70" t="str">
        <f t="shared" si="23"/>
        <v>Yes</v>
      </c>
      <c r="Q70" t="str">
        <f t="shared" si="34"/>
        <v>No</v>
      </c>
      <c r="R70" t="str">
        <f t="shared" si="35"/>
        <v>No</v>
      </c>
    </row>
    <row r="71" spans="1:18" ht="15">
      <c r="A71" t="s">
        <v>278</v>
      </c>
      <c r="B71" t="str">
        <f>VLOOKUP(A71,'Monthly Data'!$D$4:$E$154,2,FALSE)</f>
        <v>E08000015</v>
      </c>
      <c r="C71" s="28">
        <f>VLOOKUP(A71,'Monthly Rates Actual'!$A$4:$U$155,21,FALSE)</f>
        <v>10.604438936457864</v>
      </c>
      <c r="D71" s="28">
        <f>VLOOKUP(A71,'Monthly Rates Actual'!$A:$XFD,53,FALSE)</f>
        <v>9.298361656660223</v>
      </c>
      <c r="E71" s="28">
        <f>VLOOKUP(A71,'Monthly Rate Target'!$A$3:$E$154,5,FALSE)</f>
        <v>9.4</v>
      </c>
      <c r="F71" s="28">
        <f t="shared" si="24"/>
        <v>-1.3060772797976412</v>
      </c>
      <c r="G71" s="42">
        <f t="shared" si="25"/>
        <v>-0.12316326093475552</v>
      </c>
      <c r="H71" s="28">
        <f t="shared" si="26"/>
        <v>1.2044389364578638</v>
      </c>
      <c r="I71" s="28">
        <f t="shared" si="27"/>
        <v>-0.10163834333977739</v>
      </c>
      <c r="J71" s="41">
        <f t="shared" si="28"/>
        <v>0.12813180175083658</v>
      </c>
      <c r="K71" s="41">
        <f t="shared" si="29"/>
        <v>-0.010812589716997594</v>
      </c>
      <c r="L71" s="43">
        <f t="shared" si="30"/>
        <v>-0.13894439146783416</v>
      </c>
      <c r="M71" s="43">
        <f t="shared" si="31"/>
        <v>-0.2871470401271711</v>
      </c>
      <c r="N71" s="41">
        <f t="shared" si="32"/>
        <v>0.549</v>
      </c>
      <c r="O71" t="b">
        <f t="shared" si="33"/>
        <v>1</v>
      </c>
      <c r="P71" t="str">
        <f t="shared" si="23"/>
        <v>Yes</v>
      </c>
      <c r="Q71" t="str">
        <f t="shared" si="34"/>
        <v>No</v>
      </c>
      <c r="R71" t="str">
        <f t="shared" si="35"/>
        <v>Yes</v>
      </c>
    </row>
    <row r="72" spans="1:18" ht="15">
      <c r="A72" t="s">
        <v>171</v>
      </c>
      <c r="B72" t="str">
        <f>VLOOKUP(A72,'Monthly Data'!$D$4:$E$154,2,FALSE)</f>
        <v>E09000033</v>
      </c>
      <c r="C72" s="28">
        <f>VLOOKUP(A72,'Monthly Rates Actual'!$A$4:$U$155,21,FALSE)</f>
        <v>5.917263660626493</v>
      </c>
      <c r="D72" s="28">
        <f>VLOOKUP(A72,'Monthly Rates Actual'!$A:$XFD,53,FALSE)</f>
        <v>5.0750150664509786</v>
      </c>
      <c r="E72" s="28">
        <f>VLOOKUP(A72,'Monthly Rate Target'!$A$3:$E$154,5,FALSE)</f>
        <v>5.917263660626493</v>
      </c>
      <c r="F72" s="28">
        <f t="shared" si="24"/>
        <v>-0.8422485941755147</v>
      </c>
      <c r="G72" s="42">
        <f t="shared" si="25"/>
        <v>-0.1423375131616733</v>
      </c>
      <c r="H72" s="28">
        <f t="shared" si="26"/>
        <v>0</v>
      </c>
      <c r="I72" s="28">
        <f t="shared" si="27"/>
        <v>-0.8422485941755147</v>
      </c>
      <c r="J72" s="41">
        <f t="shared" si="28"/>
        <v>0</v>
      </c>
      <c r="K72" s="41">
        <f t="shared" si="29"/>
        <v>-0.1423375131616733</v>
      </c>
      <c r="L72" s="43">
        <f t="shared" si="30"/>
        <v>-0.1423375131616733</v>
      </c>
      <c r="M72" s="43">
        <f t="shared" si="31"/>
        <v>-0.2871470401271711</v>
      </c>
      <c r="N72" s="41">
        <f t="shared" si="32"/>
        <v>0.543</v>
      </c>
      <c r="O72" t="b">
        <f t="shared" si="33"/>
        <v>1</v>
      </c>
      <c r="P72" t="str">
        <f t="shared" si="23"/>
        <v>Yes</v>
      </c>
      <c r="Q72" t="str">
        <f t="shared" si="34"/>
        <v>Yes</v>
      </c>
      <c r="R72" t="str">
        <f t="shared" si="35"/>
        <v>Yes</v>
      </c>
    </row>
    <row r="73" spans="1:18" ht="15">
      <c r="A73" t="s">
        <v>162</v>
      </c>
      <c r="B73" t="str">
        <f>VLOOKUP(A73,'Monthly Data'!$D$4:$E$154,2,FALSE)</f>
        <v>E09000030</v>
      </c>
      <c r="C73" s="28">
        <f>VLOOKUP(A73,'Monthly Rates Actual'!$A$4:$U$155,21,FALSE)</f>
        <v>5.649377967425927</v>
      </c>
      <c r="D73" s="28">
        <f>VLOOKUP(A73,'Monthly Rates Actual'!$A:$XFD,53,FALSE)</f>
        <v>4.84481658908627</v>
      </c>
      <c r="E73" s="28">
        <f>VLOOKUP(A73,'Monthly Rate Target'!$A$3:$E$154,5,FALSE)</f>
        <v>5.649377967425927</v>
      </c>
      <c r="F73" s="28">
        <f t="shared" si="24"/>
        <v>-0.804561378339657</v>
      </c>
      <c r="G73" s="42">
        <f t="shared" si="25"/>
        <v>-0.14241592312971865</v>
      </c>
      <c r="H73" s="28">
        <f t="shared" si="26"/>
        <v>0</v>
      </c>
      <c r="I73" s="28">
        <f t="shared" si="27"/>
        <v>-0.804561378339657</v>
      </c>
      <c r="J73" s="41">
        <f t="shared" si="28"/>
        <v>0</v>
      </c>
      <c r="K73" s="41">
        <f t="shared" si="29"/>
        <v>-0.14241592312971865</v>
      </c>
      <c r="L73" s="43">
        <f t="shared" si="30"/>
        <v>-0.14241592312971865</v>
      </c>
      <c r="M73" s="43">
        <f t="shared" si="31"/>
        <v>-0.2871470401271711</v>
      </c>
      <c r="N73" s="41">
        <f t="shared" si="32"/>
        <v>0.536</v>
      </c>
      <c r="O73" t="b">
        <f t="shared" si="33"/>
        <v>1</v>
      </c>
      <c r="P73" t="str">
        <f t="shared" si="23"/>
        <v>Yes</v>
      </c>
      <c r="Q73" t="str">
        <f t="shared" si="34"/>
        <v>Yes</v>
      </c>
      <c r="R73" t="str">
        <f t="shared" si="35"/>
        <v>Yes</v>
      </c>
    </row>
    <row r="74" spans="1:18" ht="15">
      <c r="A74" t="s">
        <v>126</v>
      </c>
      <c r="B74" t="str">
        <f>VLOOKUP(A74,'Monthly Data'!$D$4:$E$154,2,FALSE)</f>
        <v>E09000018</v>
      </c>
      <c r="C74" s="28">
        <f>VLOOKUP(A74,'Monthly Rates Actual'!$A$4:$U$155,21,FALSE)</f>
        <v>6.798623063683304</v>
      </c>
      <c r="D74" s="28">
        <f>VLOOKUP(A74,'Monthly Rates Actual'!$A:$XFD,53,FALSE)</f>
        <v>5.829770695685969</v>
      </c>
      <c r="E74" s="28">
        <f>VLOOKUP(A74,'Monthly Rate Target'!$A$3:$E$154,5,FALSE)</f>
        <v>6.798623063683304</v>
      </c>
      <c r="F74" s="28">
        <f t="shared" si="24"/>
        <v>-0.9688523679973349</v>
      </c>
      <c r="G74" s="42">
        <f t="shared" si="25"/>
        <v>-0.1425071457737852</v>
      </c>
      <c r="H74" s="28">
        <f t="shared" si="26"/>
        <v>0</v>
      </c>
      <c r="I74" s="28">
        <f t="shared" si="27"/>
        <v>-0.9688523679973349</v>
      </c>
      <c r="J74" s="41">
        <f t="shared" si="28"/>
        <v>0</v>
      </c>
      <c r="K74" s="41">
        <f t="shared" si="29"/>
        <v>-0.1425071457737852</v>
      </c>
      <c r="L74" s="43">
        <f t="shared" si="30"/>
        <v>-0.1425071457737852</v>
      </c>
      <c r="M74" s="43">
        <f t="shared" si="31"/>
        <v>-0.2871470401271711</v>
      </c>
      <c r="N74" s="41">
        <f t="shared" si="32"/>
        <v>0.529</v>
      </c>
      <c r="O74" t="b">
        <f t="shared" si="33"/>
        <v>1</v>
      </c>
      <c r="P74" t="str">
        <f t="shared" si="23"/>
        <v>Yes</v>
      </c>
      <c r="Q74" t="str">
        <f t="shared" si="34"/>
        <v>Yes</v>
      </c>
      <c r="R74" t="str">
        <f t="shared" si="35"/>
        <v>Yes</v>
      </c>
    </row>
    <row r="75" spans="1:18" ht="15">
      <c r="A75" t="s">
        <v>330</v>
      </c>
      <c r="B75" t="str">
        <f>VLOOKUP(A75,'Monthly Data'!$D$4:$E$154,2,FALSE)</f>
        <v>E10000032</v>
      </c>
      <c r="C75" s="28">
        <f>VLOOKUP(A75,'Monthly Rates Actual'!$A$4:$U$155,21,FALSE)</f>
        <v>18.516156462585034</v>
      </c>
      <c r="D75" s="28">
        <f>VLOOKUP(A75,'Monthly Rates Actual'!$A:$XFD,53,FALSE)</f>
        <v>17.05069124423963</v>
      </c>
      <c r="E75" s="28">
        <f>VLOOKUP(A75,'Monthly Rate Target'!$A$3:$E$154,5,FALSE)</f>
        <v>9.4</v>
      </c>
      <c r="F75" s="28">
        <f t="shared" si="24"/>
        <v>-1.465465218345404</v>
      </c>
      <c r="G75" s="42">
        <f t="shared" si="25"/>
        <v>-0.07914521684382067</v>
      </c>
      <c r="H75" s="28">
        <f t="shared" si="26"/>
        <v>9.116156462585034</v>
      </c>
      <c r="I75" s="28">
        <f t="shared" si="27"/>
        <v>7.6506912442396295</v>
      </c>
      <c r="J75" s="41">
        <f t="shared" si="28"/>
        <v>0.9698038789984078</v>
      </c>
      <c r="K75" s="41">
        <f t="shared" si="29"/>
        <v>0.8139033238552797</v>
      </c>
      <c r="L75" s="43">
        <f t="shared" si="30"/>
        <v>-0.15590055514312806</v>
      </c>
      <c r="M75" s="43">
        <f t="shared" si="31"/>
        <v>-0.2871470401271711</v>
      </c>
      <c r="N75" s="41">
        <f t="shared" si="32"/>
        <v>0.523</v>
      </c>
      <c r="O75" t="b">
        <f t="shared" si="33"/>
        <v>0</v>
      </c>
      <c r="P75" t="str">
        <f t="shared" si="23"/>
        <v>Yes</v>
      </c>
      <c r="Q75" t="str">
        <f t="shared" si="34"/>
        <v>No</v>
      </c>
      <c r="R75" t="str">
        <f t="shared" si="35"/>
        <v>No</v>
      </c>
    </row>
    <row r="76" spans="1:18" ht="15">
      <c r="A76" t="s">
        <v>114</v>
      </c>
      <c r="B76" t="str">
        <f>VLOOKUP(A76,'Monthly Data'!$D$4:$E$154,2,FALSE)</f>
        <v>E09000014</v>
      </c>
      <c r="C76" s="28">
        <f>VLOOKUP(A76,'Monthly Rates Actual'!$A$4:$U$155,21,FALSE)</f>
        <v>9.13429888084266</v>
      </c>
      <c r="D76" s="28">
        <f>VLOOKUP(A76,'Monthly Rates Actual'!$A:$XFD,53,FALSE)</f>
        <v>7.640850304742085</v>
      </c>
      <c r="E76" s="28">
        <f>VLOOKUP(A76,'Monthly Rate Target'!$A$3:$E$154,5,FALSE)</f>
        <v>9.13429888084266</v>
      </c>
      <c r="F76" s="28">
        <f t="shared" si="24"/>
        <v>-1.4934485761005751</v>
      </c>
      <c r="G76" s="42">
        <f t="shared" si="25"/>
        <v>-0.1634989828538215</v>
      </c>
      <c r="H76" s="28">
        <f t="shared" si="26"/>
        <v>0</v>
      </c>
      <c r="I76" s="28">
        <f t="shared" si="27"/>
        <v>-1.4934485761005751</v>
      </c>
      <c r="J76" s="41">
        <f t="shared" si="28"/>
        <v>0</v>
      </c>
      <c r="K76" s="41">
        <f t="shared" si="29"/>
        <v>-0.1634989828538215</v>
      </c>
      <c r="L76" s="43">
        <f t="shared" si="30"/>
        <v>-0.1634989828538215</v>
      </c>
      <c r="M76" s="43">
        <f t="shared" si="31"/>
        <v>-0.2871470401271711</v>
      </c>
      <c r="N76" s="41">
        <f t="shared" si="32"/>
        <v>0.516</v>
      </c>
      <c r="O76" t="b">
        <f t="shared" si="33"/>
        <v>1</v>
      </c>
      <c r="P76" t="str">
        <f t="shared" si="23"/>
        <v>Yes</v>
      </c>
      <c r="Q76" t="str">
        <f t="shared" si="34"/>
        <v>Yes</v>
      </c>
      <c r="R76" t="str">
        <f t="shared" si="35"/>
        <v>Yes</v>
      </c>
    </row>
    <row r="77" spans="1:18" ht="15">
      <c r="A77" t="s">
        <v>22</v>
      </c>
      <c r="B77" t="str">
        <f>VLOOKUP(A77,'Monthly Data'!$D$4:$E$154,2,FALSE)</f>
        <v>E10000018</v>
      </c>
      <c r="C77" s="28">
        <f>VLOOKUP(A77,'Monthly Rates Actual'!$A$4:$U$155,21,FALSE)</f>
        <v>12.637362637362637</v>
      </c>
      <c r="D77" s="28">
        <f>VLOOKUP(A77,'Monthly Rates Actual'!$A:$XFD,53,FALSE)</f>
        <v>11.083540115798181</v>
      </c>
      <c r="E77" s="28">
        <f>VLOOKUP(A77,'Monthly Rate Target'!$A$3:$E$154,5,FALSE)</f>
        <v>9.4</v>
      </c>
      <c r="F77" s="28">
        <f t="shared" si="24"/>
        <v>-1.5538225215644559</v>
      </c>
      <c r="G77" s="42">
        <f t="shared" si="25"/>
        <v>-0.12295465170640478</v>
      </c>
      <c r="H77" s="28">
        <f t="shared" si="26"/>
        <v>3.2373626373626365</v>
      </c>
      <c r="I77" s="28">
        <f t="shared" si="27"/>
        <v>1.6835401157981806</v>
      </c>
      <c r="J77" s="41">
        <f t="shared" si="28"/>
        <v>0.3444002805704932</v>
      </c>
      <c r="K77" s="41">
        <f t="shared" si="29"/>
        <v>0.1791000123189554</v>
      </c>
      <c r="L77" s="43">
        <f t="shared" si="30"/>
        <v>-0.16530026825153782</v>
      </c>
      <c r="M77" s="43">
        <f t="shared" si="31"/>
        <v>-0.2871470401271711</v>
      </c>
      <c r="N77" s="41">
        <f t="shared" si="32"/>
        <v>0.509</v>
      </c>
      <c r="O77" t="b">
        <f t="shared" si="33"/>
        <v>0</v>
      </c>
      <c r="P77" t="str">
        <f t="shared" si="23"/>
        <v>Yes</v>
      </c>
      <c r="Q77" t="str">
        <f t="shared" si="34"/>
        <v>No</v>
      </c>
      <c r="R77" t="str">
        <f t="shared" si="35"/>
        <v>No</v>
      </c>
    </row>
    <row r="78" spans="1:18" ht="15">
      <c r="A78" t="s">
        <v>233</v>
      </c>
      <c r="B78" t="str">
        <f>VLOOKUP(A78,'Monthly Data'!$D$4:$E$154,2,FALSE)</f>
        <v>E06000006</v>
      </c>
      <c r="C78" s="28">
        <f>VLOOKUP(A78,'Monthly Rates Actual'!$A$4:$U$155,21,FALSE)</f>
        <v>20.10286873370038</v>
      </c>
      <c r="D78" s="28">
        <f>VLOOKUP(A78,'Monthly Rates Actual'!$A:$XFD,53,FALSE)</f>
        <v>18.41915854217104</v>
      </c>
      <c r="E78" s="28">
        <f>VLOOKUP(A78,'Monthly Rate Target'!$A$3:$E$154,5,FALSE)</f>
        <v>9.4</v>
      </c>
      <c r="F78" s="28">
        <f t="shared" si="24"/>
        <v>-1.6837101915293395</v>
      </c>
      <c r="G78" s="42">
        <f t="shared" si="25"/>
        <v>-0.0837547224644</v>
      </c>
      <c r="H78" s="28">
        <f t="shared" si="26"/>
        <v>10.70286873370038</v>
      </c>
      <c r="I78" s="28">
        <f t="shared" si="27"/>
        <v>9.01915854217104</v>
      </c>
      <c r="J78" s="41">
        <f t="shared" si="28"/>
        <v>1.138603056776636</v>
      </c>
      <c r="K78" s="41">
        <f t="shared" si="29"/>
        <v>0.9594849512947914</v>
      </c>
      <c r="L78" s="43">
        <f t="shared" si="30"/>
        <v>-0.1791181054818447</v>
      </c>
      <c r="M78" s="43">
        <f t="shared" si="31"/>
        <v>-0.2871470401271711</v>
      </c>
      <c r="N78" s="41">
        <f t="shared" si="32"/>
        <v>0.503</v>
      </c>
      <c r="O78" t="b">
        <f t="shared" si="33"/>
        <v>0</v>
      </c>
      <c r="P78" t="str">
        <f t="shared" si="23"/>
        <v>Yes</v>
      </c>
      <c r="Q78" t="str">
        <f t="shared" si="34"/>
        <v>No</v>
      </c>
      <c r="R78" t="str">
        <f t="shared" si="35"/>
        <v>No</v>
      </c>
    </row>
    <row r="79" spans="1:18" ht="15">
      <c r="A79" t="s">
        <v>327</v>
      </c>
      <c r="B79" t="str">
        <f>VLOOKUP(A79,'Monthly Data'!$D$4:$E$154,2,FALSE)</f>
        <v>E06000037</v>
      </c>
      <c r="C79" s="28">
        <f>VLOOKUP(A79,'Monthly Rates Actual'!$A$4:$U$155,21,FALSE)</f>
        <v>23.720902753160814</v>
      </c>
      <c r="D79" s="28">
        <f>VLOOKUP(A79,'Monthly Rates Actual'!$A:$XFD,53,FALSE)</f>
        <v>22.012326903065716</v>
      </c>
      <c r="E79" s="28">
        <f>VLOOKUP(A79,'Monthly Rate Target'!$A$3:$E$154,5,FALSE)</f>
        <v>9.4</v>
      </c>
      <c r="F79" s="28">
        <f t="shared" si="24"/>
        <v>-1.708575850095098</v>
      </c>
      <c r="G79" s="42">
        <f t="shared" si="25"/>
        <v>-0.07202828104286335</v>
      </c>
      <c r="H79" s="28">
        <f t="shared" si="26"/>
        <v>14.320902753160814</v>
      </c>
      <c r="I79" s="28">
        <f t="shared" si="27"/>
        <v>12.612326903065716</v>
      </c>
      <c r="J79" s="41">
        <f t="shared" si="28"/>
        <v>1.5235002928894483</v>
      </c>
      <c r="K79" s="41">
        <f t="shared" si="29"/>
        <v>1.3417369045814591</v>
      </c>
      <c r="L79" s="43">
        <f t="shared" si="30"/>
        <v>-0.18176338830798922</v>
      </c>
      <c r="M79" s="43">
        <f t="shared" si="31"/>
        <v>-0.2871470401271711</v>
      </c>
      <c r="N79" s="41">
        <f t="shared" si="32"/>
        <v>0.496</v>
      </c>
      <c r="O79" t="b">
        <f t="shared" si="33"/>
        <v>0</v>
      </c>
      <c r="P79" t="str">
        <f t="shared" si="23"/>
        <v>Yes</v>
      </c>
      <c r="Q79" t="str">
        <f t="shared" si="34"/>
        <v>No</v>
      </c>
      <c r="R79" t="str">
        <f t="shared" si="35"/>
        <v>No</v>
      </c>
    </row>
    <row r="80" spans="1:18" ht="15">
      <c r="A80" t="s">
        <v>453</v>
      </c>
      <c r="B80" t="str">
        <f>VLOOKUP(A80,'Monthly Data'!$D$4:$E$154,2,FALSE)</f>
        <v>E06000012</v>
      </c>
      <c r="C80" s="28">
        <f>VLOOKUP(A80,'Monthly Rates Actual'!$A$4:$U$155,21,FALSE)</f>
        <v>9.493308932860574</v>
      </c>
      <c r="D80" s="28">
        <f>VLOOKUP(A80,'Monthly Rates Actual'!$A:$XFD,53,FALSE)</f>
        <v>7.7739611043673635</v>
      </c>
      <c r="E80" s="28">
        <f>VLOOKUP(A80,'Monthly Rate Target'!$A$3:$E$154,5,FALSE)</f>
        <v>9.4</v>
      </c>
      <c r="F80" s="28">
        <f t="shared" si="24"/>
        <v>-1.71934782849321</v>
      </c>
      <c r="G80" s="42">
        <f t="shared" si="25"/>
        <v>-0.18111154294597753</v>
      </c>
      <c r="H80" s="28">
        <f t="shared" si="26"/>
        <v>0.09330893286057318</v>
      </c>
      <c r="I80" s="28">
        <f t="shared" si="27"/>
        <v>-1.6260388956326368</v>
      </c>
      <c r="J80" s="41">
        <f t="shared" si="28"/>
        <v>0.009926482219209913</v>
      </c>
      <c r="K80" s="41">
        <f t="shared" si="29"/>
        <v>-0.17298286123751455</v>
      </c>
      <c r="L80" s="43">
        <f t="shared" si="30"/>
        <v>-0.18290934345672447</v>
      </c>
      <c r="M80" s="43">
        <f t="shared" si="31"/>
        <v>-0.2871470401271711</v>
      </c>
      <c r="N80" s="41">
        <f t="shared" si="32"/>
        <v>0.49</v>
      </c>
      <c r="O80" t="b">
        <f t="shared" si="33"/>
        <v>1</v>
      </c>
      <c r="P80" t="str">
        <f t="shared" si="23"/>
        <v>Yes</v>
      </c>
      <c r="Q80" t="str">
        <f t="shared" si="34"/>
        <v>No</v>
      </c>
      <c r="R80" t="str">
        <f t="shared" si="35"/>
        <v>Yes</v>
      </c>
    </row>
    <row r="81" spans="1:18" ht="15">
      <c r="A81" t="s">
        <v>315</v>
      </c>
      <c r="B81" t="str">
        <f>VLOOKUP(A81,'Monthly Data'!$D$4:$E$154,2,FALSE)</f>
        <v>E06000038</v>
      </c>
      <c r="C81" s="28">
        <f>VLOOKUP(A81,'Monthly Rates Actual'!$A$4:$U$155,21,FALSE)</f>
        <v>19.982993197278912</v>
      </c>
      <c r="D81" s="28">
        <f>VLOOKUP(A81,'Monthly Rates Actual'!$A:$XFD,53,FALSE)</f>
        <v>18.17716333845366</v>
      </c>
      <c r="E81" s="28">
        <f>VLOOKUP(A81,'Monthly Rate Target'!$A$3:$E$154,5,FALSE)</f>
        <v>9.4</v>
      </c>
      <c r="F81" s="28">
        <f t="shared" si="24"/>
        <v>-1.805829858825252</v>
      </c>
      <c r="G81" s="42">
        <f t="shared" si="25"/>
        <v>-0.0903683367650424</v>
      </c>
      <c r="H81" s="28">
        <f t="shared" si="26"/>
        <v>10.582993197278912</v>
      </c>
      <c r="I81" s="28">
        <f t="shared" si="27"/>
        <v>8.77716333845366</v>
      </c>
      <c r="J81" s="41">
        <f t="shared" si="28"/>
        <v>1.1258503401360545</v>
      </c>
      <c r="K81" s="41">
        <f t="shared" si="29"/>
        <v>0.9337407806865595</v>
      </c>
      <c r="L81" s="43">
        <f t="shared" si="30"/>
        <v>-0.19210955944949493</v>
      </c>
      <c r="M81" s="43">
        <f t="shared" si="31"/>
        <v>-0.2871470401271711</v>
      </c>
      <c r="N81" s="41">
        <f t="shared" si="32"/>
        <v>0.483</v>
      </c>
      <c r="O81" t="b">
        <f t="shared" si="33"/>
        <v>0</v>
      </c>
      <c r="P81" t="str">
        <f t="shared" si="23"/>
        <v>Yes</v>
      </c>
      <c r="Q81" t="str">
        <f t="shared" si="34"/>
        <v>No</v>
      </c>
      <c r="R81" t="str">
        <f t="shared" si="35"/>
        <v>No</v>
      </c>
    </row>
    <row r="82" spans="1:18" ht="15">
      <c r="A82" t="s">
        <v>187</v>
      </c>
      <c r="B82" t="str">
        <f>VLOOKUP(A82,'Monthly Data'!$D$4:$E$154,2,FALSE)</f>
        <v>E06000002</v>
      </c>
      <c r="C82" s="28">
        <f>VLOOKUP(A82,'Monthly Rates Actual'!$A$4:$U$155,21,FALSE)</f>
        <v>12.806971217322419</v>
      </c>
      <c r="D82" s="28">
        <f>VLOOKUP(A82,'Monthly Rates Actual'!$A:$XFD,53,FALSE)</f>
        <v>10.971319539681593</v>
      </c>
      <c r="E82" s="28">
        <f>VLOOKUP(A82,'Monthly Rate Target'!$A$3:$E$154,5,FALSE)</f>
        <v>9.4</v>
      </c>
      <c r="F82" s="28">
        <f t="shared" si="24"/>
        <v>-1.8356516776408256</v>
      </c>
      <c r="G82" s="42">
        <f t="shared" si="25"/>
        <v>-0.14333222480877952</v>
      </c>
      <c r="H82" s="28">
        <f t="shared" si="26"/>
        <v>3.4069712173224183</v>
      </c>
      <c r="I82" s="28">
        <f t="shared" si="27"/>
        <v>1.5713195396815927</v>
      </c>
      <c r="J82" s="41">
        <f t="shared" si="28"/>
        <v>0.3624437465236615</v>
      </c>
      <c r="K82" s="41">
        <f t="shared" si="29"/>
        <v>0.16716165315761625</v>
      </c>
      <c r="L82" s="43">
        <f t="shared" si="30"/>
        <v>-0.19528209336604527</v>
      </c>
      <c r="M82" s="43">
        <f t="shared" si="31"/>
        <v>-0.2871470401271711</v>
      </c>
      <c r="N82" s="41">
        <f t="shared" si="32"/>
        <v>0.476</v>
      </c>
      <c r="O82" t="b">
        <f t="shared" si="33"/>
        <v>0</v>
      </c>
      <c r="P82" t="str">
        <f t="shared" si="23"/>
        <v>Yes</v>
      </c>
      <c r="Q82" t="str">
        <f t="shared" si="34"/>
        <v>No</v>
      </c>
      <c r="R82" t="str">
        <f t="shared" si="35"/>
        <v>No</v>
      </c>
    </row>
    <row r="83" spans="1:18" ht="15">
      <c r="A83" t="s">
        <v>44</v>
      </c>
      <c r="B83" t="str">
        <f>VLOOKUP(A83,'Monthly Data'!$D$4:$E$154,2,FALSE)</f>
        <v>E10000003</v>
      </c>
      <c r="C83" s="28">
        <f>VLOOKUP(A83,'Monthly Rates Actual'!$A$4:$U$155,21,FALSE)</f>
        <v>16.987745639213955</v>
      </c>
      <c r="D83" s="28">
        <f>VLOOKUP(A83,'Monthly Rates Actual'!$A:$XFD,53,FALSE)</f>
        <v>14.969835967492646</v>
      </c>
      <c r="E83" s="28">
        <f>VLOOKUP(A83,'Monthly Rate Target'!$A$3:$E$154,5,FALSE)</f>
        <v>9.4</v>
      </c>
      <c r="F83" s="28">
        <f t="shared" si="24"/>
        <v>-2.017909671721309</v>
      </c>
      <c r="G83" s="42">
        <f t="shared" si="25"/>
        <v>-0.11878619533031108</v>
      </c>
      <c r="H83" s="28">
        <f t="shared" si="26"/>
        <v>7.587745639213955</v>
      </c>
      <c r="I83" s="28">
        <f t="shared" si="27"/>
        <v>5.569835967492645</v>
      </c>
      <c r="J83" s="41">
        <f t="shared" si="28"/>
        <v>0.8072069828951015</v>
      </c>
      <c r="K83" s="41">
        <f t="shared" si="29"/>
        <v>0.5925357412226219</v>
      </c>
      <c r="L83" s="43">
        <f t="shared" si="30"/>
        <v>-0.21467124167247964</v>
      </c>
      <c r="M83" s="43">
        <f t="shared" si="31"/>
        <v>-0.2871470401271711</v>
      </c>
      <c r="N83" s="41">
        <f t="shared" si="32"/>
        <v>0.47</v>
      </c>
      <c r="O83" t="b">
        <f t="shared" si="33"/>
        <v>0</v>
      </c>
      <c r="P83" t="str">
        <f t="shared" si="23"/>
        <v>Yes</v>
      </c>
      <c r="Q83" t="str">
        <f t="shared" si="34"/>
        <v>No</v>
      </c>
      <c r="R83" t="str">
        <f t="shared" si="35"/>
        <v>No</v>
      </c>
    </row>
    <row r="84" spans="1:18" ht="15">
      <c r="A84" t="s">
        <v>34</v>
      </c>
      <c r="B84" t="str">
        <f>VLOOKUP(A84,'Monthly Data'!$D$4:$E$154,2,FALSE)</f>
        <v>E10000024</v>
      </c>
      <c r="C84" s="28">
        <f>VLOOKUP(A84,'Monthly Rates Actual'!$A$4:$U$155,21,FALSE)</f>
        <v>9.130175423092219</v>
      </c>
      <c r="D84" s="28">
        <f>VLOOKUP(A84,'Monthly Rates Actual'!$A:$XFD,53,FALSE)</f>
        <v>7.04429123055586</v>
      </c>
      <c r="E84" s="28">
        <f>VLOOKUP(A84,'Monthly Rate Target'!$A$3:$E$154,5,FALSE)</f>
        <v>9.130175423092219</v>
      </c>
      <c r="F84" s="28">
        <f t="shared" si="24"/>
        <v>-2.0858841925363585</v>
      </c>
      <c r="G84" s="42">
        <f t="shared" si="25"/>
        <v>-0.22846047264992295</v>
      </c>
      <c r="H84" s="28">
        <f t="shared" si="26"/>
        <v>0</v>
      </c>
      <c r="I84" s="28">
        <f t="shared" si="27"/>
        <v>-2.0858841925363585</v>
      </c>
      <c r="J84" s="41">
        <f t="shared" si="28"/>
        <v>0</v>
      </c>
      <c r="K84" s="41">
        <f t="shared" si="29"/>
        <v>-0.22846047264992295</v>
      </c>
      <c r="L84" s="43">
        <f t="shared" si="30"/>
        <v>-0.22846047264992295</v>
      </c>
      <c r="M84" s="43">
        <f t="shared" si="31"/>
        <v>-0.2871470401271711</v>
      </c>
      <c r="N84" s="41">
        <f t="shared" si="32"/>
        <v>0.463</v>
      </c>
      <c r="O84" t="b">
        <f t="shared" si="33"/>
        <v>1</v>
      </c>
      <c r="P84" t="str">
        <f t="shared" si="23"/>
        <v>Yes</v>
      </c>
      <c r="Q84" t="str">
        <f t="shared" si="34"/>
        <v>Yes</v>
      </c>
      <c r="R84" t="str">
        <f t="shared" si="35"/>
        <v>Yes</v>
      </c>
    </row>
    <row r="85" spans="1:18" ht="15">
      <c r="A85" t="s">
        <v>117</v>
      </c>
      <c r="B85" t="str">
        <f>VLOOKUP(A85,'Monthly Data'!$D$4:$E$154,2,FALSE)</f>
        <v>E09000015</v>
      </c>
      <c r="C85" s="28">
        <f>VLOOKUP(A85,'Monthly Rates Actual'!$A$4:$U$155,21,FALSE)</f>
        <v>9.64696223316913</v>
      </c>
      <c r="D85" s="28">
        <f>VLOOKUP(A85,'Monthly Rates Actual'!$A:$XFD,53,FALSE)</f>
        <v>7.263963326254761</v>
      </c>
      <c r="E85" s="28">
        <f>VLOOKUP(A85,'Monthly Rate Target'!$A$3:$E$154,5,FALSE)</f>
        <v>9.4</v>
      </c>
      <c r="F85" s="28">
        <f t="shared" si="24"/>
        <v>-2.382998906914369</v>
      </c>
      <c r="G85" s="42">
        <f t="shared" si="25"/>
        <v>-0.24702065264865544</v>
      </c>
      <c r="H85" s="28">
        <f t="shared" si="26"/>
        <v>0.24696223316913013</v>
      </c>
      <c r="I85" s="28">
        <f t="shared" si="27"/>
        <v>-2.136036673745239</v>
      </c>
      <c r="J85" s="41">
        <f t="shared" si="28"/>
        <v>0.026272577996715972</v>
      </c>
      <c r="K85" s="41">
        <f t="shared" si="29"/>
        <v>-0.22723794401545094</v>
      </c>
      <c r="L85" s="43">
        <f t="shared" si="30"/>
        <v>-0.2535105220121669</v>
      </c>
      <c r="M85" s="43">
        <f t="shared" si="31"/>
        <v>-0.2871470401271711</v>
      </c>
      <c r="N85" s="41">
        <f t="shared" si="32"/>
        <v>0.456</v>
      </c>
      <c r="O85" t="b">
        <f t="shared" si="33"/>
        <v>1</v>
      </c>
      <c r="P85" t="str">
        <f t="shared" si="23"/>
        <v>Yes</v>
      </c>
      <c r="Q85" t="str">
        <f t="shared" si="34"/>
        <v>No</v>
      </c>
      <c r="R85" t="str">
        <f t="shared" si="35"/>
        <v>Yes</v>
      </c>
    </row>
    <row r="86" spans="1:18" ht="15">
      <c r="A86" t="s">
        <v>282</v>
      </c>
      <c r="B86" t="str">
        <f>VLOOKUP(A86,'Monthly Data'!$D$4:$E$154,2,FALSE)</f>
        <v>E06000036</v>
      </c>
      <c r="C86" s="28">
        <f>VLOOKUP(A86,'Monthly Rates Actual'!$A$4:$U$155,21,FALSE)</f>
        <v>15.803473634798936</v>
      </c>
      <c r="D86" s="28">
        <f>VLOOKUP(A86,'Monthly Rates Actual'!$A:$XFD,53,FALSE)</f>
        <v>13.390806628272621</v>
      </c>
      <c r="E86" s="28">
        <f>VLOOKUP(A86,'Monthly Rate Target'!$A$3:$E$154,5,FALSE)</f>
        <v>9.4</v>
      </c>
      <c r="F86" s="28">
        <f t="shared" si="24"/>
        <v>-2.4126670065263145</v>
      </c>
      <c r="G86" s="42">
        <f t="shared" si="25"/>
        <v>-0.1526668795911849</v>
      </c>
      <c r="H86" s="28">
        <f t="shared" si="26"/>
        <v>6.403473634798935</v>
      </c>
      <c r="I86" s="28">
        <f t="shared" si="27"/>
        <v>3.9908066282726207</v>
      </c>
      <c r="J86" s="41">
        <f t="shared" si="28"/>
        <v>0.6812205994466952</v>
      </c>
      <c r="K86" s="41">
        <f t="shared" si="29"/>
        <v>0.42455389662474685</v>
      </c>
      <c r="L86" s="43">
        <f t="shared" si="30"/>
        <v>-0.25666670282194837</v>
      </c>
      <c r="M86" s="43">
        <f t="shared" si="31"/>
        <v>-0.2871470401271711</v>
      </c>
      <c r="N86" s="41">
        <f t="shared" si="32"/>
        <v>0.45</v>
      </c>
      <c r="O86" t="b">
        <f t="shared" si="33"/>
        <v>0</v>
      </c>
      <c r="P86" t="str">
        <f t="shared" si="23"/>
        <v>Yes</v>
      </c>
      <c r="Q86" t="str">
        <f t="shared" si="34"/>
        <v>No</v>
      </c>
      <c r="R86" t="str">
        <f t="shared" si="35"/>
        <v>No</v>
      </c>
    </row>
    <row r="87" spans="1:18" ht="15">
      <c r="A87" t="s">
        <v>413</v>
      </c>
      <c r="B87" t="str">
        <f>VLOOKUP(A87,'Monthly Data'!$D$4:$E$154,2,FALSE)</f>
        <v>E06000020</v>
      </c>
      <c r="C87" s="28">
        <f>VLOOKUP(A87,'Monthly Rates Actual'!$A$4:$U$155,21,FALSE)</f>
        <v>8.313729683490163</v>
      </c>
      <c r="D87" s="28">
        <f>VLOOKUP(A87,'Monthly Rates Actual'!$A:$XFD,53,FALSE)</f>
        <v>6.132895499323932</v>
      </c>
      <c r="E87" s="28">
        <f>VLOOKUP(A87,'Monthly Rate Target'!$A$3:$E$154,5,FALSE)</f>
        <v>8.313729683490163</v>
      </c>
      <c r="F87" s="28">
        <f t="shared" si="24"/>
        <v>-2.1808341841662306</v>
      </c>
      <c r="G87" s="42">
        <f t="shared" si="25"/>
        <v>-0.26231718701379536</v>
      </c>
      <c r="H87" s="28">
        <f t="shared" si="26"/>
        <v>0</v>
      </c>
      <c r="I87" s="28">
        <f t="shared" si="27"/>
        <v>-2.1808341841662306</v>
      </c>
      <c r="J87" s="41">
        <f t="shared" si="28"/>
        <v>0</v>
      </c>
      <c r="K87" s="41">
        <f t="shared" si="29"/>
        <v>-0.26231718701379536</v>
      </c>
      <c r="L87" s="43">
        <f t="shared" si="30"/>
        <v>-0.26231718701379536</v>
      </c>
      <c r="M87" s="43">
        <f t="shared" si="31"/>
        <v>-0.2871470401271711</v>
      </c>
      <c r="N87" s="41">
        <f t="shared" si="32"/>
        <v>0.443</v>
      </c>
      <c r="O87" t="b">
        <f t="shared" si="33"/>
        <v>1</v>
      </c>
      <c r="P87" t="str">
        <f t="shared" si="23"/>
        <v>Yes</v>
      </c>
      <c r="Q87" t="str">
        <f t="shared" si="34"/>
        <v>Yes</v>
      </c>
      <c r="R87" t="str">
        <f t="shared" si="35"/>
        <v>Yes</v>
      </c>
    </row>
    <row r="88" spans="1:18" ht="15">
      <c r="A88" t="s">
        <v>407</v>
      </c>
      <c r="B88" t="str">
        <f>VLOOKUP(A88,'Monthly Data'!$D$4:$E$154,2,FALSE)</f>
        <v>E10000028</v>
      </c>
      <c r="C88" s="28">
        <f>VLOOKUP(A88,'Monthly Rates Actual'!$A$4:$U$155,21,FALSE)</f>
        <v>19.4860988932305</v>
      </c>
      <c r="D88" s="28">
        <f>VLOOKUP(A88,'Monthly Rates Actual'!$A:$XFD,53,FALSE)</f>
        <v>17.004430113686233</v>
      </c>
      <c r="E88" s="28">
        <f>VLOOKUP(A88,'Monthly Rate Target'!$A$3:$E$154,5,FALSE)</f>
        <v>9.4</v>
      </c>
      <c r="F88" s="28">
        <f t="shared" si="24"/>
        <v>-2.4816687795442682</v>
      </c>
      <c r="G88" s="42">
        <f t="shared" si="25"/>
        <v>-0.12735585471170957</v>
      </c>
      <c r="H88" s="28">
        <f t="shared" si="26"/>
        <v>10.086098893230501</v>
      </c>
      <c r="I88" s="28">
        <f t="shared" si="27"/>
        <v>7.604430113686233</v>
      </c>
      <c r="J88" s="41">
        <f t="shared" si="28"/>
        <v>1.0729892439606916</v>
      </c>
      <c r="K88" s="41">
        <f t="shared" si="29"/>
        <v>0.8089819269878971</v>
      </c>
      <c r="L88" s="43">
        <f t="shared" si="30"/>
        <v>-0.26400731697279456</v>
      </c>
      <c r="M88" s="43">
        <f t="shared" si="31"/>
        <v>-0.2871470401271711</v>
      </c>
      <c r="N88" s="41">
        <f t="shared" si="32"/>
        <v>0.437</v>
      </c>
      <c r="O88" t="b">
        <f t="shared" si="33"/>
        <v>0</v>
      </c>
      <c r="P88" t="str">
        <f t="shared" si="23"/>
        <v>Yes</v>
      </c>
      <c r="Q88" t="str">
        <f t="shared" si="34"/>
        <v>No</v>
      </c>
      <c r="R88" t="str">
        <f t="shared" si="35"/>
        <v>No</v>
      </c>
    </row>
    <row r="89" spans="1:18" ht="15">
      <c r="A89" t="s">
        <v>321</v>
      </c>
      <c r="B89" t="str">
        <f>VLOOKUP(A89,'Monthly Data'!$D$4:$E$154,2,FALSE)</f>
        <v>E06000045</v>
      </c>
      <c r="C89" s="28">
        <f>VLOOKUP(A89,'Monthly Rates Actual'!$A$4:$U$155,21,FALSE)</f>
        <v>23.780402571987697</v>
      </c>
      <c r="D89" s="28">
        <f>VLOOKUP(A89,'Monthly Rates Actual'!$A:$XFD,53,FALSE)</f>
        <v>21.2423458115018</v>
      </c>
      <c r="E89" s="28">
        <f>VLOOKUP(A89,'Monthly Rate Target'!$A$3:$E$154,5,FALSE)</f>
        <v>9.4</v>
      </c>
      <c r="F89" s="28">
        <f t="shared" si="24"/>
        <v>-2.5380567604858975</v>
      </c>
      <c r="G89" s="42">
        <f t="shared" si="25"/>
        <v>-0.10672892323007266</v>
      </c>
      <c r="H89" s="28">
        <f t="shared" si="26"/>
        <v>14.380402571987696</v>
      </c>
      <c r="I89" s="28">
        <f t="shared" si="27"/>
        <v>11.842345811501799</v>
      </c>
      <c r="J89" s="41">
        <f t="shared" si="28"/>
        <v>1.5298300608497548</v>
      </c>
      <c r="K89" s="41">
        <f t="shared" si="29"/>
        <v>1.2598240225001913</v>
      </c>
      <c r="L89" s="43">
        <f t="shared" si="30"/>
        <v>-0.2700060383495635</v>
      </c>
      <c r="M89" s="43">
        <f t="shared" si="31"/>
        <v>-0.2871470401271711</v>
      </c>
      <c r="N89" s="41">
        <f t="shared" si="32"/>
        <v>0.43</v>
      </c>
      <c r="O89" t="b">
        <f t="shared" si="33"/>
        <v>0</v>
      </c>
      <c r="P89" t="str">
        <f t="shared" si="23"/>
        <v>Yes</v>
      </c>
      <c r="Q89" t="str">
        <f t="shared" si="34"/>
        <v>No</v>
      </c>
      <c r="R89" t="str">
        <f t="shared" si="35"/>
        <v>No</v>
      </c>
    </row>
    <row r="90" spans="1:18" ht="15">
      <c r="A90" t="s">
        <v>50</v>
      </c>
      <c r="B90" t="str">
        <f>VLOOKUP(A90,'Monthly Data'!$D$4:$E$154,2,FALSE)</f>
        <v>E10000012</v>
      </c>
      <c r="C90" s="28">
        <f>VLOOKUP(A90,'Monthly Rates Actual'!$A$4:$U$155,21,FALSE)</f>
        <v>13.098551300847353</v>
      </c>
      <c r="D90" s="28">
        <f>VLOOKUP(A90,'Monthly Rates Actual'!$A:$XFD,53,FALSE)</f>
        <v>10.506736094355821</v>
      </c>
      <c r="E90" s="28">
        <f>VLOOKUP(A90,'Monthly Rate Target'!$A$3:$E$154,5,FALSE)</f>
        <v>9.4</v>
      </c>
      <c r="F90" s="28">
        <f t="shared" si="24"/>
        <v>-2.591815206491532</v>
      </c>
      <c r="G90" s="42">
        <f t="shared" si="25"/>
        <v>-0.19787037107866012</v>
      </c>
      <c r="H90" s="28">
        <f t="shared" si="26"/>
        <v>3.6985513008473525</v>
      </c>
      <c r="I90" s="28">
        <f t="shared" si="27"/>
        <v>1.1067360943558207</v>
      </c>
      <c r="J90" s="41">
        <f t="shared" si="28"/>
        <v>0.393462904345463</v>
      </c>
      <c r="K90" s="41">
        <f t="shared" si="29"/>
        <v>0.11773788237827879</v>
      </c>
      <c r="L90" s="43">
        <f t="shared" si="30"/>
        <v>-0.2757250219671842</v>
      </c>
      <c r="M90" s="43">
        <f t="shared" si="31"/>
        <v>-0.2871470401271711</v>
      </c>
      <c r="N90" s="41">
        <f t="shared" si="32"/>
        <v>0.423</v>
      </c>
      <c r="O90" t="b">
        <f t="shared" si="33"/>
        <v>0</v>
      </c>
      <c r="P90" t="str">
        <f t="shared" si="23"/>
        <v>Yes</v>
      </c>
      <c r="Q90" t="str">
        <f t="shared" si="34"/>
        <v>No</v>
      </c>
      <c r="R90" t="str">
        <f t="shared" si="35"/>
        <v>No</v>
      </c>
    </row>
    <row r="91" spans="1:18" ht="15">
      <c r="A91" t="s">
        <v>56</v>
      </c>
      <c r="B91" t="str">
        <f>VLOOKUP(A91,'Monthly Data'!$D$4:$E$154,2,FALSE)</f>
        <v>E06000032</v>
      </c>
      <c r="C91" s="28">
        <f>VLOOKUP(A91,'Monthly Rates Actual'!$A$4:$U$155,21,FALSE)</f>
        <v>3.640668274814616</v>
      </c>
      <c r="D91" s="28">
        <f>VLOOKUP(A91,'Monthly Rates Actual'!$A:$XFD,53,FALSE)</f>
        <v>2.6226068712300026</v>
      </c>
      <c r="E91" s="28">
        <f>VLOOKUP(A91,'Monthly Rate Target'!$A$3:$E$154,5,FALSE)</f>
        <v>3.640668274814616</v>
      </c>
      <c r="F91" s="28">
        <f t="shared" si="24"/>
        <v>-1.0180614035846136</v>
      </c>
      <c r="G91" s="42">
        <f t="shared" si="25"/>
        <v>-0.2796358598852167</v>
      </c>
      <c r="H91" s="28">
        <f t="shared" si="26"/>
        <v>0</v>
      </c>
      <c r="I91" s="28">
        <f t="shared" si="27"/>
        <v>-1.0180614035846136</v>
      </c>
      <c r="J91" s="41">
        <f t="shared" si="28"/>
        <v>0</v>
      </c>
      <c r="K91" s="41">
        <f t="shared" si="29"/>
        <v>-0.2796358598852167</v>
      </c>
      <c r="L91" s="43">
        <f t="shared" si="30"/>
        <v>-0.2796358598852167</v>
      </c>
      <c r="M91" s="43">
        <f t="shared" si="31"/>
        <v>-0.2871470401271711</v>
      </c>
      <c r="N91" s="41">
        <f t="shared" si="32"/>
        <v>0.417</v>
      </c>
      <c r="O91" t="b">
        <f t="shared" si="33"/>
        <v>1</v>
      </c>
      <c r="P91" t="str">
        <f t="shared" si="23"/>
        <v>Yes</v>
      </c>
      <c r="Q91" t="str">
        <f t="shared" si="34"/>
        <v>Yes</v>
      </c>
      <c r="R91" t="str">
        <f t="shared" si="35"/>
        <v>Yes</v>
      </c>
    </row>
    <row r="92" spans="1:18" ht="15">
      <c r="A92" t="s">
        <v>386</v>
      </c>
      <c r="B92" t="str">
        <f>VLOOKUP(A92,'Monthly Data'!$D$4:$E$154,2,FALSE)</f>
        <v>E08000025</v>
      </c>
      <c r="C92" s="28">
        <f>VLOOKUP(A92,'Monthly Rates Actual'!$A$4:$U$155,21,FALSE)</f>
        <v>22.075986029474404</v>
      </c>
      <c r="D92" s="28">
        <f>VLOOKUP(A92,'Monthly Rates Actual'!$A:$XFD,53,FALSE)</f>
        <v>19.39715698155308</v>
      </c>
      <c r="E92" s="28">
        <f>VLOOKUP(A92,'Monthly Rate Target'!$A$3:$E$154,5,FALSE)</f>
        <v>9.4</v>
      </c>
      <c r="F92" s="28">
        <f t="shared" si="24"/>
        <v>-2.6788290479213224</v>
      </c>
      <c r="G92" s="42">
        <f t="shared" si="25"/>
        <v>-0.12134583906443527</v>
      </c>
      <c r="H92" s="28">
        <f t="shared" si="26"/>
        <v>12.675986029474403</v>
      </c>
      <c r="I92" s="28">
        <f t="shared" si="27"/>
        <v>9.997156981553081</v>
      </c>
      <c r="J92" s="41">
        <f t="shared" si="28"/>
        <v>1.348509152071745</v>
      </c>
      <c r="K92" s="41">
        <f t="shared" si="29"/>
        <v>1.0635273384630937</v>
      </c>
      <c r="L92" s="43">
        <f t="shared" si="30"/>
        <v>-0.28498181360865127</v>
      </c>
      <c r="M92" s="43">
        <f t="shared" si="31"/>
        <v>-0.2871470401271711</v>
      </c>
      <c r="N92" s="41">
        <f t="shared" si="32"/>
        <v>0.41</v>
      </c>
      <c r="O92" t="b">
        <f t="shared" si="33"/>
        <v>0</v>
      </c>
      <c r="P92" t="str">
        <f t="shared" si="23"/>
        <v>Yes</v>
      </c>
      <c r="Q92" t="str">
        <f t="shared" si="34"/>
        <v>No</v>
      </c>
      <c r="R92" t="str">
        <f t="shared" si="35"/>
        <v>No</v>
      </c>
    </row>
    <row r="93" spans="1:18" ht="15">
      <c r="A93" t="s">
        <v>9</v>
      </c>
      <c r="B93" t="e">
        <f>VLOOKUP(A93,'Monthly Data'!$D$4:$E$154,2,FALSE)</f>
        <v>#N/A</v>
      </c>
      <c r="C93" s="28">
        <f>VLOOKUP(A93,'Monthly Rates Actual'!$A$4:$U$155,21,FALSE)</f>
        <v>15.318067779636673</v>
      </c>
      <c r="D93" s="28">
        <f>VLOOKUP(A93,'Monthly Rates Actual'!$A:$XFD,53,FALSE)</f>
        <v>12.618885602441264</v>
      </c>
      <c r="E93" s="28">
        <f>VLOOKUP(A93,'Monthly Rate Target'!$A$3:$E$154,5,FALSE)</f>
        <v>9.4</v>
      </c>
      <c r="F93" s="28">
        <f t="shared" si="24"/>
        <v>-2.699182177195409</v>
      </c>
      <c r="G93" s="42">
        <f t="shared" si="25"/>
        <v>-0.1762090503858203</v>
      </c>
      <c r="H93" s="28">
        <f t="shared" si="26"/>
        <v>5.918067779636672</v>
      </c>
      <c r="I93" s="28">
        <f t="shared" si="27"/>
        <v>3.2188856024412633</v>
      </c>
      <c r="J93" s="41">
        <f t="shared" si="28"/>
        <v>0.6295816786847523</v>
      </c>
      <c r="K93" s="41">
        <f t="shared" si="29"/>
        <v>0.3424346385575812</v>
      </c>
      <c r="L93" s="43">
        <f t="shared" si="30"/>
        <v>-0.2871470401271711</v>
      </c>
      <c r="M93" s="43">
        <f t="shared" si="31"/>
        <v>-0.2871470401271711</v>
      </c>
      <c r="N93" s="41">
        <f t="shared" si="32"/>
        <v>0.403</v>
      </c>
      <c r="O93" t="b">
        <f t="shared" si="33"/>
        <v>0</v>
      </c>
      <c r="P93" t="str">
        <f aca="true" t="shared" si="36" ref="P93:P124">IF(L93&gt;0,"No","Yes")</f>
        <v>Yes</v>
      </c>
      <c r="Q93" t="str">
        <f t="shared" si="34"/>
        <v>No</v>
      </c>
      <c r="R93" t="str">
        <f t="shared" si="35"/>
        <v>No</v>
      </c>
    </row>
    <row r="94" spans="1:18" ht="15">
      <c r="A94" t="s">
        <v>120</v>
      </c>
      <c r="B94" t="str">
        <f>VLOOKUP(A94,'Monthly Data'!$D$4:$E$154,2,FALSE)</f>
        <v>E09000016</v>
      </c>
      <c r="C94" s="28">
        <f>VLOOKUP(A94,'Monthly Rates Actual'!$A$4:$U$155,21,FALSE)</f>
        <v>6.610402781802376</v>
      </c>
      <c r="D94" s="28">
        <f>VLOOKUP(A94,'Monthly Rates Actual'!$A:$XFD,53,FALSE)</f>
        <v>4.580252568213048</v>
      </c>
      <c r="E94" s="28">
        <f>VLOOKUP(A94,'Monthly Rate Target'!$A$3:$E$154,5,FALSE)</f>
        <v>6.610402781802376</v>
      </c>
      <c r="F94" s="28">
        <f t="shared" si="24"/>
        <v>-2.0301502135893283</v>
      </c>
      <c r="G94" s="42">
        <f t="shared" si="25"/>
        <v>-0.3071144498453379</v>
      </c>
      <c r="H94" s="28">
        <f t="shared" si="26"/>
        <v>0</v>
      </c>
      <c r="I94" s="28">
        <f t="shared" si="27"/>
        <v>-2.0301502135893283</v>
      </c>
      <c r="J94" s="41">
        <f t="shared" si="28"/>
        <v>0</v>
      </c>
      <c r="K94" s="41">
        <f t="shared" si="29"/>
        <v>-0.3071144498453379</v>
      </c>
      <c r="L94" s="43">
        <f t="shared" si="30"/>
        <v>-0.3071144498453379</v>
      </c>
      <c r="M94" s="43">
        <f t="shared" si="31"/>
        <v>-0.2871470401271711</v>
      </c>
      <c r="N94" s="41">
        <f t="shared" si="32"/>
        <v>0.397</v>
      </c>
      <c r="O94" t="b">
        <f t="shared" si="33"/>
        <v>1</v>
      </c>
      <c r="P94" t="str">
        <f t="shared" si="36"/>
        <v>Yes</v>
      </c>
      <c r="Q94" t="str">
        <f t="shared" si="34"/>
        <v>Yes</v>
      </c>
      <c r="R94" t="str">
        <f t="shared" si="35"/>
        <v>Yes</v>
      </c>
    </row>
    <row r="95" spans="1:18" ht="15">
      <c r="A95" t="s">
        <v>16</v>
      </c>
      <c r="B95" t="str">
        <f>VLOOKUP(A95,'Monthly Data'!$D$4:$E$154,2,FALSE)</f>
        <v>E10000007</v>
      </c>
      <c r="C95" s="28">
        <f>VLOOKUP(A95,'Monthly Rates Actual'!$A$4:$U$155,21,FALSE)</f>
        <v>9.363147914032869</v>
      </c>
      <c r="D95" s="28">
        <f>VLOOKUP(A95,'Monthly Rates Actual'!$A:$XFD,53,FALSE)</f>
        <v>6.468944985930427</v>
      </c>
      <c r="E95" s="28">
        <f>VLOOKUP(A95,'Monthly Rate Target'!$A$3:$E$154,5,FALSE)</f>
        <v>9.363147914032869</v>
      </c>
      <c r="F95" s="28">
        <f t="shared" si="24"/>
        <v>-2.894202928102442</v>
      </c>
      <c r="G95" s="42">
        <f t="shared" si="25"/>
        <v>-0.3091057574520212</v>
      </c>
      <c r="H95" s="28">
        <f t="shared" si="26"/>
        <v>0</v>
      </c>
      <c r="I95" s="28">
        <f t="shared" si="27"/>
        <v>-2.894202928102442</v>
      </c>
      <c r="J95" s="41">
        <f t="shared" si="28"/>
        <v>0</v>
      </c>
      <c r="K95" s="41">
        <f t="shared" si="29"/>
        <v>-0.3091057574520212</v>
      </c>
      <c r="L95" s="43">
        <f t="shared" si="30"/>
        <v>-0.3091057574520212</v>
      </c>
      <c r="M95" s="43">
        <f t="shared" si="31"/>
        <v>-0.2871470401271711</v>
      </c>
      <c r="N95" s="41">
        <f t="shared" si="32"/>
        <v>0.39</v>
      </c>
      <c r="O95" t="b">
        <f t="shared" si="33"/>
        <v>1</v>
      </c>
      <c r="P95" t="str">
        <f t="shared" si="36"/>
        <v>Yes</v>
      </c>
      <c r="Q95" t="str">
        <f t="shared" si="34"/>
        <v>Yes</v>
      </c>
      <c r="R95" t="str">
        <f t="shared" si="35"/>
        <v>Yes</v>
      </c>
    </row>
    <row r="96" spans="1:18" ht="15">
      <c r="A96" t="s">
        <v>96</v>
      </c>
      <c r="B96" t="str">
        <f>VLOOKUP(A96,'Monthly Data'!$D$4:$E$154,2,FALSE)</f>
        <v>E09000008</v>
      </c>
      <c r="C96" s="28">
        <f>VLOOKUP(A96,'Monthly Rates Actual'!$A$4:$U$155,21,FALSE)</f>
        <v>10.432689922095966</v>
      </c>
      <c r="D96" s="28">
        <f>VLOOKUP(A96,'Monthly Rates Actual'!$A:$XFD,53,FALSE)</f>
        <v>7.3726316261246625</v>
      </c>
      <c r="E96" s="28">
        <f>VLOOKUP(A96,'Monthly Rate Target'!$A$3:$E$154,5,FALSE)</f>
        <v>9.4</v>
      </c>
      <c r="F96" s="28">
        <f t="shared" si="24"/>
        <v>-3.060058295971303</v>
      </c>
      <c r="G96" s="42">
        <f t="shared" si="25"/>
        <v>-0.29331441064784625</v>
      </c>
      <c r="H96" s="28">
        <f t="shared" si="26"/>
        <v>1.0326899220959653</v>
      </c>
      <c r="I96" s="28">
        <f t="shared" si="27"/>
        <v>-2.027368373875338</v>
      </c>
      <c r="J96" s="41">
        <f t="shared" si="28"/>
        <v>0.10986063001020907</v>
      </c>
      <c r="K96" s="41">
        <f t="shared" si="29"/>
        <v>-0.21567748658248273</v>
      </c>
      <c r="L96" s="43">
        <f t="shared" si="30"/>
        <v>-0.32553811659269183</v>
      </c>
      <c r="M96" s="43">
        <f t="shared" si="31"/>
        <v>-0.2871470401271711</v>
      </c>
      <c r="N96" s="41">
        <f t="shared" si="32"/>
        <v>0.384</v>
      </c>
      <c r="O96" t="b">
        <f t="shared" si="33"/>
        <v>1</v>
      </c>
      <c r="P96" t="str">
        <f t="shared" si="36"/>
        <v>Yes</v>
      </c>
      <c r="Q96" t="str">
        <f t="shared" si="34"/>
        <v>No</v>
      </c>
      <c r="R96" t="str">
        <f t="shared" si="35"/>
        <v>Yes</v>
      </c>
    </row>
    <row r="97" spans="1:18" ht="15">
      <c r="A97" t="s">
        <v>159</v>
      </c>
      <c r="B97" t="str">
        <f>VLOOKUP(A97,'Monthly Data'!$D$4:$E$154,2,FALSE)</f>
        <v>E09000029</v>
      </c>
      <c r="C97" s="28">
        <f>VLOOKUP(A97,'Monthly Rates Actual'!$A$4:$U$155,21,FALSE)</f>
        <v>6.646122711802042</v>
      </c>
      <c r="D97" s="28">
        <f>VLOOKUP(A97,'Monthly Rates Actual'!$A:$XFD,53,FALSE)</f>
        <v>4.424319215669984</v>
      </c>
      <c r="E97" s="28">
        <f>VLOOKUP(A97,'Monthly Rate Target'!$A$3:$E$154,5,FALSE)</f>
        <v>6.646122711802042</v>
      </c>
      <c r="F97" s="28">
        <f t="shared" si="24"/>
        <v>-2.2218034961320585</v>
      </c>
      <c r="G97" s="42">
        <f t="shared" si="25"/>
        <v>-0.3343007032034825</v>
      </c>
      <c r="H97" s="28">
        <f t="shared" si="26"/>
        <v>0</v>
      </c>
      <c r="I97" s="28">
        <f t="shared" si="27"/>
        <v>-2.2218034961320585</v>
      </c>
      <c r="J97" s="41">
        <f t="shared" si="28"/>
        <v>0</v>
      </c>
      <c r="K97" s="41">
        <f t="shared" si="29"/>
        <v>-0.3343007032034825</v>
      </c>
      <c r="L97" s="43">
        <f t="shared" si="30"/>
        <v>-0.3343007032034825</v>
      </c>
      <c r="M97" s="43">
        <f t="shared" si="31"/>
        <v>-0.2871470401271711</v>
      </c>
      <c r="N97" s="41">
        <f t="shared" si="32"/>
        <v>0.377</v>
      </c>
      <c r="O97" t="b">
        <f t="shared" si="33"/>
        <v>1</v>
      </c>
      <c r="P97" t="str">
        <f t="shared" si="36"/>
        <v>Yes</v>
      </c>
      <c r="Q97" t="str">
        <f t="shared" si="34"/>
        <v>Yes</v>
      </c>
      <c r="R97" t="str">
        <f t="shared" si="35"/>
        <v>Yes</v>
      </c>
    </row>
    <row r="98" spans="1:18" ht="15">
      <c r="A98" t="s">
        <v>285</v>
      </c>
      <c r="B98" t="str">
        <f>VLOOKUP(A98,'Monthly Data'!$D$4:$E$154,2,FALSE)</f>
        <v>E06000043</v>
      </c>
      <c r="C98" s="28">
        <f>VLOOKUP(A98,'Monthly Rates Actual'!$A$4:$U$155,21,FALSE)</f>
        <v>18.90049840869513</v>
      </c>
      <c r="D98" s="28">
        <f>VLOOKUP(A98,'Monthly Rates Actual'!$A:$XFD,53,FALSE)</f>
        <v>15.72902683426216</v>
      </c>
      <c r="E98" s="28">
        <f>VLOOKUP(A98,'Monthly Rate Target'!$A$3:$E$154,5,FALSE)</f>
        <v>9.4</v>
      </c>
      <c r="F98" s="28">
        <f t="shared" si="24"/>
        <v>-3.171471574432971</v>
      </c>
      <c r="G98" s="42">
        <f t="shared" si="25"/>
        <v>-0.16779830382536062</v>
      </c>
      <c r="H98" s="28">
        <f t="shared" si="26"/>
        <v>9.500498408695131</v>
      </c>
      <c r="I98" s="28">
        <f t="shared" si="27"/>
        <v>6.3290268342621605</v>
      </c>
      <c r="J98" s="41">
        <f t="shared" si="28"/>
        <v>1.01069132007395</v>
      </c>
      <c r="K98" s="41">
        <f t="shared" si="29"/>
        <v>0.673300727049166</v>
      </c>
      <c r="L98" s="43">
        <f t="shared" si="30"/>
        <v>-0.337390593024784</v>
      </c>
      <c r="M98" s="43">
        <f t="shared" si="31"/>
        <v>-0.2871470401271711</v>
      </c>
      <c r="N98" s="41">
        <f t="shared" si="32"/>
        <v>0.37</v>
      </c>
      <c r="O98" t="b">
        <f t="shared" si="33"/>
        <v>0</v>
      </c>
      <c r="P98" t="str">
        <f t="shared" si="36"/>
        <v>Yes</v>
      </c>
      <c r="Q98" t="str">
        <f t="shared" si="34"/>
        <v>No</v>
      </c>
      <c r="R98" t="str">
        <f t="shared" si="35"/>
        <v>No</v>
      </c>
    </row>
    <row r="99" spans="1:18" ht="15">
      <c r="A99" t="s">
        <v>336</v>
      </c>
      <c r="B99" t="str">
        <f>VLOOKUP(A99,'Monthly Data'!$D$4:$E$154,2,FALSE)</f>
        <v>E06000041</v>
      </c>
      <c r="C99" s="28">
        <f>VLOOKUP(A99,'Monthly Rates Actual'!$A$4:$U$155,21,FALSE)</f>
        <v>10.405857258157498</v>
      </c>
      <c r="D99" s="28">
        <f>VLOOKUP(A99,'Monthly Rates Actual'!$A:$XFD,53,FALSE)</f>
        <v>7.21185138899737</v>
      </c>
      <c r="E99" s="28">
        <f>VLOOKUP(A99,'Monthly Rate Target'!$A$3:$E$154,5,FALSE)</f>
        <v>9.4</v>
      </c>
      <c r="F99" s="28">
        <f aca="true" t="shared" si="37" ref="F99:F130">D99-C99</f>
        <v>-3.1940058691601285</v>
      </c>
      <c r="G99" s="42">
        <f aca="true" t="shared" si="38" ref="G99:G130">(D99-C99)/C99</f>
        <v>-0.30694307926011966</v>
      </c>
      <c r="H99" s="28">
        <f aca="true" t="shared" si="39" ref="H99:H130">C99-E99</f>
        <v>1.0058572581574978</v>
      </c>
      <c r="I99" s="28">
        <f aca="true" t="shared" si="40" ref="I99:I130">D99-E99</f>
        <v>-2.1881486110026307</v>
      </c>
      <c r="J99" s="41">
        <f aca="true" t="shared" si="41" ref="J99:J130">H99/E99</f>
        <v>0.10700609129335083</v>
      </c>
      <c r="K99" s="41">
        <f aca="true" t="shared" si="42" ref="K99:K130">I99/E99</f>
        <v>-0.23278176712793944</v>
      </c>
      <c r="L99" s="43">
        <f aca="true" t="shared" si="43" ref="L99:L130">K99-J99</f>
        <v>-0.3397878584212903</v>
      </c>
      <c r="M99" s="43">
        <f aca="true" t="shared" si="44" ref="M99:M130">$U$4</f>
        <v>-0.2871470401271711</v>
      </c>
      <c r="N99" s="41">
        <f aca="true" t="shared" si="45" ref="N99:N130">PERCENTRANK($L$3:$L$154,L99)</f>
        <v>0.364</v>
      </c>
      <c r="O99" t="b">
        <f aca="true" t="shared" si="46" ref="O99:O130">AND(K99&lt;0,L99&lt;0)</f>
        <v>1</v>
      </c>
      <c r="P99" t="str">
        <f t="shared" si="36"/>
        <v>Yes</v>
      </c>
      <c r="Q99" t="str">
        <f t="shared" si="34"/>
        <v>No</v>
      </c>
      <c r="R99" t="str">
        <f t="shared" si="35"/>
        <v>Yes</v>
      </c>
    </row>
    <row r="100" spans="1:18" ht="15">
      <c r="A100" t="s">
        <v>275</v>
      </c>
      <c r="B100" t="str">
        <f>VLOOKUP(A100,'Monthly Data'!$D$4:$E$154,2,FALSE)</f>
        <v>E08000010</v>
      </c>
      <c r="C100" s="28">
        <f>VLOOKUP(A100,'Monthly Rates Actual'!$A$4:$U$155,21,FALSE)</f>
        <v>7.809001343484101</v>
      </c>
      <c r="D100" s="28">
        <f>VLOOKUP(A100,'Monthly Rates Actual'!$A:$XFD,53,FALSE)</f>
        <v>5.131964809384164</v>
      </c>
      <c r="E100" s="28">
        <f>VLOOKUP(A100,'Monthly Rate Target'!$A$3:$E$154,5,FALSE)</f>
        <v>7.809001343484101</v>
      </c>
      <c r="F100" s="28">
        <f t="shared" si="37"/>
        <v>-2.677036534099937</v>
      </c>
      <c r="G100" s="42">
        <f t="shared" si="38"/>
        <v>-0.34281419817319914</v>
      </c>
      <c r="H100" s="28">
        <f t="shared" si="39"/>
        <v>0</v>
      </c>
      <c r="I100" s="28">
        <f t="shared" si="40"/>
        <v>-2.677036534099937</v>
      </c>
      <c r="J100" s="41">
        <f t="shared" si="41"/>
        <v>0</v>
      </c>
      <c r="K100" s="41">
        <f t="shared" si="42"/>
        <v>-0.34281419817319914</v>
      </c>
      <c r="L100" s="43">
        <f t="shared" si="43"/>
        <v>-0.34281419817319914</v>
      </c>
      <c r="M100" s="43">
        <f t="shared" si="44"/>
        <v>-0.2871470401271711</v>
      </c>
      <c r="N100" s="41">
        <f t="shared" si="45"/>
        <v>0.357</v>
      </c>
      <c r="O100" t="b">
        <f t="shared" si="46"/>
        <v>1</v>
      </c>
      <c r="P100" t="str">
        <f t="shared" si="36"/>
        <v>Yes</v>
      </c>
      <c r="Q100" t="str">
        <f t="shared" si="34"/>
        <v>Yes</v>
      </c>
      <c r="R100" t="str">
        <f t="shared" si="35"/>
        <v>Yes</v>
      </c>
    </row>
    <row r="101" spans="1:18" ht="15">
      <c r="A101" t="s">
        <v>25</v>
      </c>
      <c r="B101" t="str">
        <f>VLOOKUP(A101,'Monthly Data'!$D$4:$E$154,2,FALSE)</f>
        <v>E10000019</v>
      </c>
      <c r="C101" s="28">
        <f>VLOOKUP(A101,'Monthly Rates Actual'!$A$4:$U$155,21,FALSE)</f>
        <v>15.430334214726413</v>
      </c>
      <c r="D101" s="28">
        <f>VLOOKUP(A101,'Monthly Rates Actual'!$A:$XFD,53,FALSE)</f>
        <v>12.17275304318826</v>
      </c>
      <c r="E101" s="28">
        <f>VLOOKUP(A101,'Monthly Rate Target'!$A$3:$E$154,5,FALSE)</f>
        <v>9.4</v>
      </c>
      <c r="F101" s="28">
        <f t="shared" si="37"/>
        <v>-3.2575811715381526</v>
      </c>
      <c r="G101" s="42">
        <f t="shared" si="38"/>
        <v>-0.21111539945966823</v>
      </c>
      <c r="H101" s="28">
        <f t="shared" si="39"/>
        <v>6.0303342147264125</v>
      </c>
      <c r="I101" s="28">
        <f t="shared" si="40"/>
        <v>2.77275304318826</v>
      </c>
      <c r="J101" s="41">
        <f t="shared" si="41"/>
        <v>0.6415249164602567</v>
      </c>
      <c r="K101" s="41">
        <f t="shared" si="42"/>
        <v>0.29497372799875105</v>
      </c>
      <c r="L101" s="43">
        <f t="shared" si="43"/>
        <v>-0.3465511884615056</v>
      </c>
      <c r="M101" s="43">
        <f t="shared" si="44"/>
        <v>-0.2871470401271711</v>
      </c>
      <c r="N101" s="41">
        <f t="shared" si="45"/>
        <v>0.35</v>
      </c>
      <c r="O101" t="b">
        <f t="shared" si="46"/>
        <v>0</v>
      </c>
      <c r="P101" t="str">
        <f t="shared" si="36"/>
        <v>Yes</v>
      </c>
      <c r="Q101" t="str">
        <f t="shared" si="34"/>
        <v>No</v>
      </c>
      <c r="R101" t="str">
        <f t="shared" si="35"/>
        <v>No</v>
      </c>
    </row>
    <row r="102" spans="1:18" ht="15">
      <c r="A102" t="s">
        <v>68</v>
      </c>
      <c r="B102" t="str">
        <f>VLOOKUP(A102,'Monthly Data'!$D$4:$E$154,2,FALSE)</f>
        <v>E10000029</v>
      </c>
      <c r="C102" s="28">
        <f>VLOOKUP(A102,'Monthly Rates Actual'!$A$4:$U$155,21,FALSE)</f>
        <v>16.920779439747573</v>
      </c>
      <c r="D102" s="28">
        <f>VLOOKUP(A102,'Monthly Rates Actual'!$A:$XFD,53,FALSE)</f>
        <v>13.635300580329707</v>
      </c>
      <c r="E102" s="28">
        <f>VLOOKUP(A102,'Monthly Rate Target'!$A$3:$E$154,5,FALSE)</f>
        <v>9.4</v>
      </c>
      <c r="F102" s="28">
        <f t="shared" si="37"/>
        <v>-3.285478859417866</v>
      </c>
      <c r="G102" s="42">
        <f t="shared" si="38"/>
        <v>-0.19416829296292035</v>
      </c>
      <c r="H102" s="28">
        <f t="shared" si="39"/>
        <v>7.520779439747573</v>
      </c>
      <c r="I102" s="28">
        <f t="shared" si="40"/>
        <v>4.235300580329707</v>
      </c>
      <c r="J102" s="41">
        <f t="shared" si="41"/>
        <v>0.8000829191220822</v>
      </c>
      <c r="K102" s="41">
        <f t="shared" si="42"/>
        <v>0.4505638915244369</v>
      </c>
      <c r="L102" s="43">
        <f t="shared" si="43"/>
        <v>-0.3495190275976453</v>
      </c>
      <c r="M102" s="43">
        <f t="shared" si="44"/>
        <v>-0.2871470401271711</v>
      </c>
      <c r="N102" s="41">
        <f t="shared" si="45"/>
        <v>0.344</v>
      </c>
      <c r="O102" t="b">
        <f t="shared" si="46"/>
        <v>0</v>
      </c>
      <c r="P102" t="str">
        <f t="shared" si="36"/>
        <v>Yes</v>
      </c>
      <c r="Q102" t="str">
        <f t="shared" si="34"/>
        <v>No</v>
      </c>
      <c r="R102" t="str">
        <f t="shared" si="35"/>
        <v>No</v>
      </c>
    </row>
    <row r="103" spans="1:18" ht="15">
      <c r="A103" t="s">
        <v>227</v>
      </c>
      <c r="B103" t="str">
        <f>VLOOKUP(A103,'Monthly Data'!$D$4:$E$154,2,FALSE)</f>
        <v>E06000050</v>
      </c>
      <c r="C103" s="28">
        <f>VLOOKUP(A103,'Monthly Rates Actual'!$A$4:$U$155,21,FALSE)</f>
        <v>12.1171099431969</v>
      </c>
      <c r="D103" s="28">
        <f>VLOOKUP(A103,'Monthly Rates Actual'!$A:$XFD,53,FALSE)</f>
        <v>8.726819386005923</v>
      </c>
      <c r="E103" s="28">
        <f>VLOOKUP(A103,'Monthly Rate Target'!$A$3:$E$154,5,FALSE)</f>
        <v>9.4</v>
      </c>
      <c r="F103" s="28">
        <f t="shared" si="37"/>
        <v>-3.3902905571909763</v>
      </c>
      <c r="G103" s="42">
        <f t="shared" si="38"/>
        <v>-0.2797936614493162</v>
      </c>
      <c r="H103" s="28">
        <f t="shared" si="39"/>
        <v>2.717109943196899</v>
      </c>
      <c r="I103" s="28">
        <f t="shared" si="40"/>
        <v>-0.6731806139940772</v>
      </c>
      <c r="J103" s="41">
        <f t="shared" si="41"/>
        <v>0.28905424927626583</v>
      </c>
      <c r="K103" s="41">
        <f t="shared" si="42"/>
        <v>-0.07161495893554012</v>
      </c>
      <c r="L103" s="43">
        <f t="shared" si="43"/>
        <v>-0.3606692082118059</v>
      </c>
      <c r="M103" s="43">
        <f t="shared" si="44"/>
        <v>-0.2871470401271711</v>
      </c>
      <c r="N103" s="41">
        <f t="shared" si="45"/>
        <v>0.337</v>
      </c>
      <c r="O103" t="b">
        <f t="shared" si="46"/>
        <v>1</v>
      </c>
      <c r="P103" t="str">
        <f t="shared" si="36"/>
        <v>Yes</v>
      </c>
      <c r="Q103" t="str">
        <f t="shared" si="34"/>
        <v>No</v>
      </c>
      <c r="R103" t="str">
        <f t="shared" si="35"/>
        <v>Yes</v>
      </c>
    </row>
    <row r="104" spans="1:18" ht="15">
      <c r="A104" t="s">
        <v>300</v>
      </c>
      <c r="B104" t="str">
        <f>VLOOKUP(A104,'Monthly Data'!$D$4:$E$154,2,FALSE)</f>
        <v>E10000016</v>
      </c>
      <c r="C104" s="28">
        <f>VLOOKUP(A104,'Monthly Rates Actual'!$A$4:$U$155,21,FALSE)</f>
        <v>14.846482934669568</v>
      </c>
      <c r="D104" s="28">
        <f>VLOOKUP(A104,'Monthly Rates Actual'!$A:$XFD,53,FALSE)</f>
        <v>11.3655771653039</v>
      </c>
      <c r="E104" s="28">
        <f>VLOOKUP(A104,'Monthly Rate Target'!$A$3:$E$154,5,FALSE)</f>
        <v>9.4</v>
      </c>
      <c r="F104" s="28">
        <f t="shared" si="37"/>
        <v>-3.480905769365668</v>
      </c>
      <c r="G104" s="42">
        <f t="shared" si="38"/>
        <v>-0.2344599582731505</v>
      </c>
      <c r="H104" s="28">
        <f t="shared" si="39"/>
        <v>5.446482934669568</v>
      </c>
      <c r="I104" s="28">
        <f t="shared" si="40"/>
        <v>1.9655771653039</v>
      </c>
      <c r="J104" s="41">
        <f t="shared" si="41"/>
        <v>0.579413078156337</v>
      </c>
      <c r="K104" s="41">
        <f t="shared" si="42"/>
        <v>0.20910395375573404</v>
      </c>
      <c r="L104" s="43">
        <f t="shared" si="43"/>
        <v>-0.370309124400603</v>
      </c>
      <c r="M104" s="43">
        <f t="shared" si="44"/>
        <v>-0.2871470401271711</v>
      </c>
      <c r="N104" s="41">
        <f t="shared" si="45"/>
        <v>0.331</v>
      </c>
      <c r="O104" t="b">
        <f t="shared" si="46"/>
        <v>0</v>
      </c>
      <c r="P104" t="str">
        <f t="shared" si="36"/>
        <v>Yes</v>
      </c>
      <c r="Q104" t="str">
        <f t="shared" si="34"/>
        <v>No</v>
      </c>
      <c r="R104" t="str">
        <f t="shared" si="35"/>
        <v>No</v>
      </c>
    </row>
    <row r="105" spans="1:18" ht="15">
      <c r="A105" t="s">
        <v>165</v>
      </c>
      <c r="B105" t="str">
        <f>VLOOKUP(A105,'Monthly Data'!$D$4:$E$154,2,FALSE)</f>
        <v>E09000031</v>
      </c>
      <c r="C105" s="28">
        <f>VLOOKUP(A105,'Monthly Rates Actual'!$A$4:$U$155,21,FALSE)</f>
        <v>6.560114503816794</v>
      </c>
      <c r="D105" s="28">
        <f>VLOOKUP(A105,'Monthly Rates Actual'!$A:$XFD,53,FALSE)</f>
        <v>4.047648362472297</v>
      </c>
      <c r="E105" s="28">
        <f>VLOOKUP(A105,'Monthly Rate Target'!$A$3:$E$154,5,FALSE)</f>
        <v>6.560114503816794</v>
      </c>
      <c r="F105" s="28">
        <f t="shared" si="37"/>
        <v>-2.512466141344497</v>
      </c>
      <c r="G105" s="42">
        <f t="shared" si="38"/>
        <v>-0.3829912023460411</v>
      </c>
      <c r="H105" s="28">
        <f t="shared" si="39"/>
        <v>0</v>
      </c>
      <c r="I105" s="28">
        <f t="shared" si="40"/>
        <v>-2.512466141344497</v>
      </c>
      <c r="J105" s="41">
        <f t="shared" si="41"/>
        <v>0</v>
      </c>
      <c r="K105" s="41">
        <f t="shared" si="42"/>
        <v>-0.3829912023460411</v>
      </c>
      <c r="L105" s="43">
        <f t="shared" si="43"/>
        <v>-0.3829912023460411</v>
      </c>
      <c r="M105" s="43">
        <f t="shared" si="44"/>
        <v>-0.2871470401271711</v>
      </c>
      <c r="N105" s="41">
        <f t="shared" si="45"/>
        <v>0.324</v>
      </c>
      <c r="O105" t="b">
        <f t="shared" si="46"/>
        <v>1</v>
      </c>
      <c r="P105" t="str">
        <f t="shared" si="36"/>
        <v>Yes</v>
      </c>
      <c r="Q105" t="str">
        <f t="shared" si="34"/>
        <v>Yes</v>
      </c>
      <c r="R105" t="str">
        <f t="shared" si="35"/>
        <v>Yes</v>
      </c>
    </row>
    <row r="106" spans="1:18" ht="15">
      <c r="A106" t="s">
        <v>303</v>
      </c>
      <c r="B106" t="str">
        <f>VLOOKUP(A106,'Monthly Data'!$D$4:$E$154,2,FALSE)</f>
        <v>E06000035</v>
      </c>
      <c r="C106" s="28">
        <f>VLOOKUP(A106,'Monthly Rates Actual'!$A$4:$U$155,21,FALSE)</f>
        <v>11.239691407289172</v>
      </c>
      <c r="D106" s="28">
        <f>VLOOKUP(A106,'Monthly Rates Actual'!$A:$XFD,53,FALSE)</f>
        <v>7.508860455337297</v>
      </c>
      <c r="E106" s="28">
        <f>VLOOKUP(A106,'Monthly Rate Target'!$A$3:$E$154,5,FALSE)</f>
        <v>9.4</v>
      </c>
      <c r="F106" s="28">
        <f t="shared" si="37"/>
        <v>-3.7308309519518748</v>
      </c>
      <c r="G106" s="42">
        <f t="shared" si="38"/>
        <v>-0.3319335751097538</v>
      </c>
      <c r="H106" s="28">
        <f t="shared" si="39"/>
        <v>1.8396914072891715</v>
      </c>
      <c r="I106" s="28">
        <f t="shared" si="40"/>
        <v>-1.8911395446627033</v>
      </c>
      <c r="J106" s="41">
        <f t="shared" si="41"/>
        <v>0.19571185183927356</v>
      </c>
      <c r="K106" s="41">
        <f t="shared" si="42"/>
        <v>-0.20118505794284078</v>
      </c>
      <c r="L106" s="43">
        <f t="shared" si="43"/>
        <v>-0.39689690978211434</v>
      </c>
      <c r="M106" s="43">
        <f t="shared" si="44"/>
        <v>-0.2871470401271711</v>
      </c>
      <c r="N106" s="41">
        <f t="shared" si="45"/>
        <v>0.317</v>
      </c>
      <c r="O106" t="b">
        <f t="shared" si="46"/>
        <v>1</v>
      </c>
      <c r="P106" t="str">
        <f t="shared" si="36"/>
        <v>Yes</v>
      </c>
      <c r="Q106" t="str">
        <f t="shared" si="34"/>
        <v>No</v>
      </c>
      <c r="R106" t="str">
        <f t="shared" si="35"/>
        <v>Yes</v>
      </c>
    </row>
    <row r="107" spans="1:18" ht="15">
      <c r="A107" t="s">
        <v>135</v>
      </c>
      <c r="B107" t="str">
        <f>VLOOKUP(A107,'Monthly Data'!$D$4:$E$154,2,FALSE)</f>
        <v>E09000021</v>
      </c>
      <c r="C107" s="28">
        <f>VLOOKUP(A107,'Monthly Rates Actual'!$A$4:$U$155,21,FALSE)</f>
        <v>8.209882937946752</v>
      </c>
      <c r="D107" s="28">
        <f>VLOOKUP(A107,'Monthly Rates Actual'!$A:$XFD,53,FALSE)</f>
        <v>4.842218531427636</v>
      </c>
      <c r="E107" s="28">
        <f>VLOOKUP(A107,'Monthly Rate Target'!$A$3:$E$154,5,FALSE)</f>
        <v>8.209882937946752</v>
      </c>
      <c r="F107" s="28">
        <f t="shared" si="37"/>
        <v>-3.3676644065191157</v>
      </c>
      <c r="G107" s="42">
        <f t="shared" si="38"/>
        <v>-0.41019639767986155</v>
      </c>
      <c r="H107" s="28">
        <f t="shared" si="39"/>
        <v>0</v>
      </c>
      <c r="I107" s="28">
        <f t="shared" si="40"/>
        <v>-3.3676644065191157</v>
      </c>
      <c r="J107" s="41">
        <f t="shared" si="41"/>
        <v>0</v>
      </c>
      <c r="K107" s="41">
        <f t="shared" si="42"/>
        <v>-0.41019639767986155</v>
      </c>
      <c r="L107" s="43">
        <f t="shared" si="43"/>
        <v>-0.41019639767986155</v>
      </c>
      <c r="M107" s="43">
        <f t="shared" si="44"/>
        <v>-0.2871470401271711</v>
      </c>
      <c r="N107" s="41">
        <f t="shared" si="45"/>
        <v>0.311</v>
      </c>
      <c r="O107" t="b">
        <f t="shared" si="46"/>
        <v>1</v>
      </c>
      <c r="P107" t="str">
        <f t="shared" si="36"/>
        <v>Yes</v>
      </c>
      <c r="Q107" t="str">
        <f t="shared" si="34"/>
        <v>Yes</v>
      </c>
      <c r="R107" t="str">
        <f t="shared" si="35"/>
        <v>Yes</v>
      </c>
    </row>
    <row r="108" spans="1:18" ht="15">
      <c r="A108" t="s">
        <v>196</v>
      </c>
      <c r="B108" t="str">
        <f>VLOOKUP(A108,'Monthly Data'!$D$4:$E$154,2,FALSE)</f>
        <v>E06000057</v>
      </c>
      <c r="C108" s="28">
        <f>VLOOKUP(A108,'Monthly Rates Actual'!$A$4:$U$155,21,FALSE)</f>
        <v>6.170094496942746</v>
      </c>
      <c r="D108" s="28">
        <f>VLOOKUP(A108,'Monthly Rates Actual'!$A:$XFD,53,FALSE)</f>
        <v>3.5019455252918292</v>
      </c>
      <c r="E108" s="28">
        <f>VLOOKUP(A108,'Monthly Rate Target'!$A$3:$E$154,5,FALSE)</f>
        <v>6.170094496942746</v>
      </c>
      <c r="F108" s="28">
        <f t="shared" si="37"/>
        <v>-2.668148971650917</v>
      </c>
      <c r="G108" s="42">
        <f t="shared" si="38"/>
        <v>-0.4324324324324324</v>
      </c>
      <c r="H108" s="28">
        <f t="shared" si="39"/>
        <v>0</v>
      </c>
      <c r="I108" s="28">
        <f t="shared" si="40"/>
        <v>-2.668148971650917</v>
      </c>
      <c r="J108" s="41">
        <f t="shared" si="41"/>
        <v>0</v>
      </c>
      <c r="K108" s="41">
        <f t="shared" si="42"/>
        <v>-0.4324324324324324</v>
      </c>
      <c r="L108" s="43">
        <f t="shared" si="43"/>
        <v>-0.4324324324324324</v>
      </c>
      <c r="M108" s="43">
        <f t="shared" si="44"/>
        <v>-0.2871470401271711</v>
      </c>
      <c r="N108" s="41">
        <f t="shared" si="45"/>
        <v>0.304</v>
      </c>
      <c r="O108" t="b">
        <f t="shared" si="46"/>
        <v>1</v>
      </c>
      <c r="P108" t="str">
        <f t="shared" si="36"/>
        <v>Yes</v>
      </c>
      <c r="Q108" t="str">
        <f t="shared" si="34"/>
        <v>Yes</v>
      </c>
      <c r="R108" t="str">
        <f t="shared" si="35"/>
        <v>Yes</v>
      </c>
    </row>
    <row r="109" spans="1:18" ht="15">
      <c r="A109" t="s">
        <v>75</v>
      </c>
      <c r="B109" t="str">
        <f>VLOOKUP(A109,'Monthly Data'!$D$4:$E$154,2,FALSE)</f>
        <v>E09000002</v>
      </c>
      <c r="C109" s="28">
        <f>VLOOKUP(A109,'Monthly Rates Actual'!$A$4:$U$155,21,FALSE)</f>
        <v>6.19508342383256</v>
      </c>
      <c r="D109" s="28">
        <f>VLOOKUP(A109,'Monthly Rates Actual'!$A:$XFD,53,FALSE)</f>
        <v>3.2324943710011818</v>
      </c>
      <c r="E109" s="28">
        <f>VLOOKUP(A109,'Monthly Rate Target'!$A$3:$E$154,5,FALSE)</f>
        <v>6.19508342383256</v>
      </c>
      <c r="F109" s="28">
        <f t="shared" si="37"/>
        <v>-2.962589052831378</v>
      </c>
      <c r="G109" s="42">
        <f t="shared" si="38"/>
        <v>-0.47821616758771357</v>
      </c>
      <c r="H109" s="28">
        <f t="shared" si="39"/>
        <v>0</v>
      </c>
      <c r="I109" s="28">
        <f t="shared" si="40"/>
        <v>-2.962589052831378</v>
      </c>
      <c r="J109" s="41">
        <f t="shared" si="41"/>
        <v>0</v>
      </c>
      <c r="K109" s="41">
        <f t="shared" si="42"/>
        <v>-0.47821616758771357</v>
      </c>
      <c r="L109" s="43">
        <f t="shared" si="43"/>
        <v>-0.47821616758771357</v>
      </c>
      <c r="M109" s="43">
        <f t="shared" si="44"/>
        <v>-0.2871470401271711</v>
      </c>
      <c r="N109" s="41">
        <f t="shared" si="45"/>
        <v>0.298</v>
      </c>
      <c r="O109" t="b">
        <f t="shared" si="46"/>
        <v>1</v>
      </c>
      <c r="P109" t="str">
        <f t="shared" si="36"/>
        <v>Yes</v>
      </c>
      <c r="Q109" t="str">
        <f t="shared" si="34"/>
        <v>Yes</v>
      </c>
      <c r="R109" t="str">
        <f t="shared" si="35"/>
        <v>Yes</v>
      </c>
    </row>
    <row r="110" spans="1:18" ht="15">
      <c r="A110" t="s">
        <v>156</v>
      </c>
      <c r="B110" t="str">
        <f>VLOOKUP(A110,'Monthly Data'!$D$4:$E$154,2,FALSE)</f>
        <v>E09000028</v>
      </c>
      <c r="C110" s="28">
        <f>VLOOKUP(A110,'Monthly Rates Actual'!$A$4:$U$155,21,FALSE)</f>
        <v>7.5527401972024775</v>
      </c>
      <c r="D110" s="28">
        <f>VLOOKUP(A110,'Monthly Rates Actual'!$A:$XFD,53,FALSE)</f>
        <v>3.7151141718013774</v>
      </c>
      <c r="E110" s="28">
        <f>VLOOKUP(A110,'Monthly Rate Target'!$A$3:$E$154,5,FALSE)</f>
        <v>7.5527401972024775</v>
      </c>
      <c r="F110" s="28">
        <f t="shared" si="37"/>
        <v>-3.8376260254011</v>
      </c>
      <c r="G110" s="42">
        <f t="shared" si="38"/>
        <v>-0.5081104241904879</v>
      </c>
      <c r="H110" s="28">
        <f t="shared" si="39"/>
        <v>0</v>
      </c>
      <c r="I110" s="28">
        <f t="shared" si="40"/>
        <v>-3.8376260254011</v>
      </c>
      <c r="J110" s="41">
        <f t="shared" si="41"/>
        <v>0</v>
      </c>
      <c r="K110" s="41">
        <f t="shared" si="42"/>
        <v>-0.5081104241904879</v>
      </c>
      <c r="L110" s="43">
        <f t="shared" si="43"/>
        <v>-0.5081104241904879</v>
      </c>
      <c r="M110" s="43">
        <f t="shared" si="44"/>
        <v>-0.2871470401271711</v>
      </c>
      <c r="N110" s="41">
        <f t="shared" si="45"/>
        <v>0.291</v>
      </c>
      <c r="O110" t="b">
        <f t="shared" si="46"/>
        <v>1</v>
      </c>
      <c r="P110" t="str">
        <f t="shared" si="36"/>
        <v>Yes</v>
      </c>
      <c r="Q110" t="str">
        <f t="shared" si="34"/>
        <v>Yes</v>
      </c>
      <c r="R110" t="str">
        <f t="shared" si="35"/>
        <v>Yes</v>
      </c>
    </row>
    <row r="111" spans="1:18" ht="15">
      <c r="A111" t="s">
        <v>78</v>
      </c>
      <c r="B111" t="str">
        <f>VLOOKUP(A111,'Monthly Data'!$D$4:$E$154,2,FALSE)</f>
        <v>E09000003</v>
      </c>
      <c r="C111" s="28">
        <f>VLOOKUP(A111,'Monthly Rates Actual'!$A$4:$U$155,21,FALSE)</f>
        <v>13.225276583409826</v>
      </c>
      <c r="D111" s="28">
        <f>VLOOKUP(A111,'Monthly Rates Actual'!$A:$XFD,53,FALSE)</f>
        <v>8.378151352176902</v>
      </c>
      <c r="E111" s="28">
        <f>VLOOKUP(A111,'Monthly Rate Target'!$A$3:$E$154,5,FALSE)</f>
        <v>9.4</v>
      </c>
      <c r="F111" s="28">
        <f t="shared" si="37"/>
        <v>-4.8471252312329245</v>
      </c>
      <c r="G111" s="42">
        <f t="shared" si="38"/>
        <v>-0.3665046398585947</v>
      </c>
      <c r="H111" s="28">
        <f t="shared" si="39"/>
        <v>3.825276583409826</v>
      </c>
      <c r="I111" s="28">
        <f t="shared" si="40"/>
        <v>-1.0218486478230986</v>
      </c>
      <c r="J111" s="41">
        <f t="shared" si="41"/>
        <v>0.40694431738402403</v>
      </c>
      <c r="K111" s="41">
        <f t="shared" si="42"/>
        <v>-0.1087073029599041</v>
      </c>
      <c r="L111" s="43">
        <f t="shared" si="43"/>
        <v>-0.5156516203439281</v>
      </c>
      <c r="M111" s="43">
        <f t="shared" si="44"/>
        <v>-0.2871470401271711</v>
      </c>
      <c r="N111" s="41">
        <f t="shared" si="45"/>
        <v>0.284</v>
      </c>
      <c r="O111" t="b">
        <f t="shared" si="46"/>
        <v>1</v>
      </c>
      <c r="P111" t="str">
        <f t="shared" si="36"/>
        <v>Yes</v>
      </c>
      <c r="Q111" t="str">
        <f t="shared" si="34"/>
        <v>No</v>
      </c>
      <c r="R111" t="str">
        <f t="shared" si="35"/>
        <v>Yes</v>
      </c>
    </row>
    <row r="112" spans="1:18" ht="15">
      <c r="A112" t="s">
        <v>230</v>
      </c>
      <c r="B112" t="str">
        <f>VLOOKUP(A112,'Monthly Data'!$D$4:$E$154,2,FALSE)</f>
        <v>E10000006</v>
      </c>
      <c r="C112" s="28">
        <f>VLOOKUP(A112,'Monthly Rates Actual'!$A$4:$U$155,21,FALSE)</f>
        <v>40.68414930739135</v>
      </c>
      <c r="D112" s="28">
        <f>VLOOKUP(A112,'Monthly Rates Actual'!$A:$XFD,53,FALSE)</f>
        <v>35.82372277007075</v>
      </c>
      <c r="E112" s="28">
        <f>VLOOKUP(A112,'Monthly Rate Target'!$A$3:$E$154,5,FALSE)</f>
        <v>9.4</v>
      </c>
      <c r="F112" s="28">
        <f t="shared" si="37"/>
        <v>-4.860426537320599</v>
      </c>
      <c r="G112" s="42">
        <f t="shared" si="38"/>
        <v>-0.11946732622076908</v>
      </c>
      <c r="H112" s="28">
        <f t="shared" si="39"/>
        <v>31.284149307391353</v>
      </c>
      <c r="I112" s="28">
        <f t="shared" si="40"/>
        <v>26.423722770070754</v>
      </c>
      <c r="J112" s="41">
        <f t="shared" si="41"/>
        <v>3.328100990148016</v>
      </c>
      <c r="K112" s="41">
        <f t="shared" si="42"/>
        <v>2.8110343372415696</v>
      </c>
      <c r="L112" s="43">
        <f t="shared" si="43"/>
        <v>-0.5170666529064465</v>
      </c>
      <c r="M112" s="43">
        <f t="shared" si="44"/>
        <v>-0.2871470401271711</v>
      </c>
      <c r="N112" s="41">
        <f t="shared" si="45"/>
        <v>0.278</v>
      </c>
      <c r="O112" t="b">
        <f t="shared" si="46"/>
        <v>0</v>
      </c>
      <c r="P112" t="str">
        <f t="shared" si="36"/>
        <v>Yes</v>
      </c>
      <c r="Q112" t="str">
        <f t="shared" si="34"/>
        <v>No</v>
      </c>
      <c r="R112" t="str">
        <f t="shared" si="35"/>
        <v>No</v>
      </c>
    </row>
    <row r="113" spans="1:18" ht="15">
      <c r="A113" t="s">
        <v>150</v>
      </c>
      <c r="B113" t="str">
        <f>VLOOKUP(A113,'Monthly Data'!$D$4:$E$154,2,FALSE)</f>
        <v>E09000026</v>
      </c>
      <c r="C113" s="28">
        <f>VLOOKUP(A113,'Monthly Rates Actual'!$A$4:$U$155,21,FALSE)</f>
        <v>5.145413870246085</v>
      </c>
      <c r="D113" s="28">
        <f>VLOOKUP(A113,'Monthly Rates Actual'!$A:$XFD,53,FALSE)</f>
        <v>2.4680666810998053</v>
      </c>
      <c r="E113" s="28">
        <f>VLOOKUP(A113,'Monthly Rate Target'!$A$3:$E$154,5,FALSE)</f>
        <v>5.145413870246085</v>
      </c>
      <c r="F113" s="28">
        <f t="shared" si="37"/>
        <v>-2.67734718914628</v>
      </c>
      <c r="G113" s="42">
        <f t="shared" si="38"/>
        <v>-0.520336605890603</v>
      </c>
      <c r="H113" s="28">
        <f t="shared" si="39"/>
        <v>0</v>
      </c>
      <c r="I113" s="28">
        <f t="shared" si="40"/>
        <v>-2.67734718914628</v>
      </c>
      <c r="J113" s="41">
        <f t="shared" si="41"/>
        <v>0</v>
      </c>
      <c r="K113" s="41">
        <f t="shared" si="42"/>
        <v>-0.520336605890603</v>
      </c>
      <c r="L113" s="43">
        <f t="shared" si="43"/>
        <v>-0.520336605890603</v>
      </c>
      <c r="M113" s="43">
        <f t="shared" si="44"/>
        <v>-0.2871470401271711</v>
      </c>
      <c r="N113" s="41">
        <f t="shared" si="45"/>
        <v>0.271</v>
      </c>
      <c r="O113" t="b">
        <f t="shared" si="46"/>
        <v>1</v>
      </c>
      <c r="P113" t="str">
        <f t="shared" si="36"/>
        <v>Yes</v>
      </c>
      <c r="Q113" t="str">
        <f t="shared" si="34"/>
        <v>Yes</v>
      </c>
      <c r="R113" t="str">
        <f t="shared" si="35"/>
        <v>Yes</v>
      </c>
    </row>
    <row r="114" spans="1:18" ht="15">
      <c r="A114" t="s">
        <v>462</v>
      </c>
      <c r="B114" t="str">
        <f>VLOOKUP(A114,'Monthly Data'!$D$4:$E$154,2,FALSE)</f>
        <v>E08000018</v>
      </c>
      <c r="C114" s="28">
        <f>VLOOKUP(A114,'Monthly Rates Actual'!$A$4:$U$155,21,FALSE)</f>
        <v>11.133532809129498</v>
      </c>
      <c r="D114" s="28">
        <f>VLOOKUP(A114,'Monthly Rates Actual'!$A:$XFD,53,FALSE)</f>
        <v>6.143645019876499</v>
      </c>
      <c r="E114" s="28">
        <f>VLOOKUP(A114,'Monthly Rate Target'!$A$3:$E$154,5,FALSE)</f>
        <v>9.4</v>
      </c>
      <c r="F114" s="28">
        <f t="shared" si="37"/>
        <v>-4.989887789252999</v>
      </c>
      <c r="G114" s="42">
        <f t="shared" si="38"/>
        <v>-0.4481854838709678</v>
      </c>
      <c r="H114" s="28">
        <f t="shared" si="39"/>
        <v>1.733532809129498</v>
      </c>
      <c r="I114" s="28">
        <f t="shared" si="40"/>
        <v>-3.2563549801235014</v>
      </c>
      <c r="J114" s="41">
        <f t="shared" si="41"/>
        <v>0.18441838394994658</v>
      </c>
      <c r="K114" s="41">
        <f t="shared" si="42"/>
        <v>-0.34642074256632993</v>
      </c>
      <c r="L114" s="43">
        <f t="shared" si="43"/>
        <v>-0.5308391265162765</v>
      </c>
      <c r="M114" s="43">
        <f t="shared" si="44"/>
        <v>-0.2871470401271711</v>
      </c>
      <c r="N114" s="41">
        <f t="shared" si="45"/>
        <v>0.264</v>
      </c>
      <c r="O114" t="b">
        <f t="shared" si="46"/>
        <v>1</v>
      </c>
      <c r="P114" t="str">
        <f t="shared" si="36"/>
        <v>Yes</v>
      </c>
      <c r="Q114" t="str">
        <f t="shared" si="34"/>
        <v>No</v>
      </c>
      <c r="R114" t="str">
        <f t="shared" si="35"/>
        <v>Yes</v>
      </c>
    </row>
    <row r="115" spans="1:18" ht="15">
      <c r="A115" t="s">
        <v>71</v>
      </c>
      <c r="B115" t="str">
        <f>VLOOKUP(A115,'Monthly Data'!$D$4:$E$154,2,FALSE)</f>
        <v>E06000034</v>
      </c>
      <c r="C115" s="28">
        <f>VLOOKUP(A115,'Monthly Rates Actual'!$A$4:$U$155,21,FALSE)</f>
        <v>12.161699212058926</v>
      </c>
      <c r="D115" s="28">
        <f>VLOOKUP(A115,'Monthly Rates Actual'!$A:$XFD,53,FALSE)</f>
        <v>7.142672958407468</v>
      </c>
      <c r="E115" s="28">
        <f>VLOOKUP(A115,'Monthly Rate Target'!$A$3:$E$154,5,FALSE)</f>
        <v>9.4</v>
      </c>
      <c r="F115" s="28">
        <f t="shared" si="37"/>
        <v>-5.019026253651457</v>
      </c>
      <c r="G115" s="42">
        <f t="shared" si="38"/>
        <v>-0.41269120096925643</v>
      </c>
      <c r="H115" s="28">
        <f t="shared" si="39"/>
        <v>2.761699212058925</v>
      </c>
      <c r="I115" s="28">
        <f t="shared" si="40"/>
        <v>-2.257327041592532</v>
      </c>
      <c r="J115" s="41">
        <f t="shared" si="41"/>
        <v>0.2937977885169069</v>
      </c>
      <c r="K115" s="41">
        <f t="shared" si="42"/>
        <v>-0.24014117463750342</v>
      </c>
      <c r="L115" s="43">
        <f t="shared" si="43"/>
        <v>-0.5339389631544104</v>
      </c>
      <c r="M115" s="43">
        <f t="shared" si="44"/>
        <v>-0.2871470401271711</v>
      </c>
      <c r="N115" s="41">
        <f t="shared" si="45"/>
        <v>0.258</v>
      </c>
      <c r="O115" t="b">
        <f t="shared" si="46"/>
        <v>1</v>
      </c>
      <c r="P115" t="str">
        <f t="shared" si="36"/>
        <v>Yes</v>
      </c>
      <c r="Q115" t="str">
        <f t="shared" si="34"/>
        <v>No</v>
      </c>
      <c r="R115" t="str">
        <f t="shared" si="35"/>
        <v>Yes</v>
      </c>
    </row>
    <row r="116" spans="1:18" ht="15">
      <c r="A116" t="s">
        <v>425</v>
      </c>
      <c r="B116" t="str">
        <f>VLOOKUP(A116,'Monthly Data'!$D$4:$E$154,2,FALSE)</f>
        <v>E10000034</v>
      </c>
      <c r="C116" s="28">
        <f>VLOOKUP(A116,'Monthly Rates Actual'!$A$4:$U$155,21,FALSE)</f>
        <v>21.6885897828082</v>
      </c>
      <c r="D116" s="28">
        <f>VLOOKUP(A116,'Monthly Rates Actual'!$A:$XFD,53,FALSE)</f>
        <v>16.660910409615255</v>
      </c>
      <c r="E116" s="28">
        <f>VLOOKUP(A116,'Monthly Rate Target'!$A$3:$E$154,5,FALSE)</f>
        <v>9.4</v>
      </c>
      <c r="F116" s="28">
        <f t="shared" si="37"/>
        <v>-5.027679373192946</v>
      </c>
      <c r="G116" s="42">
        <f t="shared" si="38"/>
        <v>-0.23181218435779602</v>
      </c>
      <c r="H116" s="28">
        <f t="shared" si="39"/>
        <v>12.2885897828082</v>
      </c>
      <c r="I116" s="28">
        <f t="shared" si="40"/>
        <v>7.260910409615255</v>
      </c>
      <c r="J116" s="41">
        <f t="shared" si="41"/>
        <v>1.3072967854051276</v>
      </c>
      <c r="K116" s="41">
        <f t="shared" si="42"/>
        <v>0.7724372776186441</v>
      </c>
      <c r="L116" s="43">
        <f t="shared" si="43"/>
        <v>-0.5348595077864835</v>
      </c>
      <c r="M116" s="43">
        <f t="shared" si="44"/>
        <v>-0.2871470401271711</v>
      </c>
      <c r="N116" s="41">
        <f t="shared" si="45"/>
        <v>0.251</v>
      </c>
      <c r="O116" t="b">
        <f t="shared" si="46"/>
        <v>0</v>
      </c>
      <c r="P116" t="str">
        <f t="shared" si="36"/>
        <v>Yes</v>
      </c>
      <c r="Q116" t="str">
        <f t="shared" si="34"/>
        <v>No</v>
      </c>
      <c r="R116" t="str">
        <f t="shared" si="35"/>
        <v>No</v>
      </c>
    </row>
    <row r="117" spans="1:18" ht="15">
      <c r="A117" t="s">
        <v>422</v>
      </c>
      <c r="B117" t="str">
        <f>VLOOKUP(A117,'Monthly Data'!$D$4:$E$154,2,FALSE)</f>
        <v>E08000031</v>
      </c>
      <c r="C117" s="28">
        <f>VLOOKUP(A117,'Monthly Rates Actual'!$A$4:$U$155,21,FALSE)</f>
        <v>14.368854829381146</v>
      </c>
      <c r="D117" s="28">
        <f>VLOOKUP(A117,'Monthly Rates Actual'!$A:$XFD,53,FALSE)</f>
        <v>9.239911192372992</v>
      </c>
      <c r="E117" s="28">
        <f>VLOOKUP(A117,'Monthly Rate Target'!$A$3:$E$154,5,FALSE)</f>
        <v>9.4</v>
      </c>
      <c r="F117" s="28">
        <f t="shared" si="37"/>
        <v>-5.128943637008154</v>
      </c>
      <c r="G117" s="42">
        <f t="shared" si="38"/>
        <v>-0.35694867113004675</v>
      </c>
      <c r="H117" s="28">
        <f t="shared" si="39"/>
        <v>4.968854829381145</v>
      </c>
      <c r="I117" s="28">
        <f t="shared" si="40"/>
        <v>-0.16008880762700883</v>
      </c>
      <c r="J117" s="41">
        <f t="shared" si="41"/>
        <v>0.5286015775937388</v>
      </c>
      <c r="K117" s="41">
        <f t="shared" si="42"/>
        <v>-0.017030724215639236</v>
      </c>
      <c r="L117" s="43">
        <f t="shared" si="43"/>
        <v>-0.545632301809378</v>
      </c>
      <c r="M117" s="43">
        <f t="shared" si="44"/>
        <v>-0.2871470401271711</v>
      </c>
      <c r="N117" s="41">
        <f t="shared" si="45"/>
        <v>0.245</v>
      </c>
      <c r="O117" t="b">
        <f t="shared" si="46"/>
        <v>1</v>
      </c>
      <c r="P117" t="str">
        <f t="shared" si="36"/>
        <v>Yes</v>
      </c>
      <c r="Q117" t="str">
        <f t="shared" si="34"/>
        <v>No</v>
      </c>
      <c r="R117" t="str">
        <f t="shared" si="35"/>
        <v>Yes</v>
      </c>
    </row>
    <row r="118" spans="1:18" ht="15">
      <c r="A118" t="s">
        <v>102</v>
      </c>
      <c r="B118" t="str">
        <f>VLOOKUP(A118,'Monthly Data'!$D$4:$E$154,2,FALSE)</f>
        <v>E09000010</v>
      </c>
      <c r="C118" s="28">
        <f>VLOOKUP(A118,'Monthly Rates Actual'!$A$4:$U$155,21,FALSE)</f>
        <v>11.481652434802676</v>
      </c>
      <c r="D118" s="28">
        <f>VLOOKUP(A118,'Monthly Rates Actual'!$A:$XFD,53,FALSE)</f>
        <v>6.305695971650425</v>
      </c>
      <c r="E118" s="28">
        <f>VLOOKUP(A118,'Monthly Rate Target'!$A$3:$E$154,5,FALSE)</f>
        <v>9.4</v>
      </c>
      <c r="F118" s="28">
        <f t="shared" si="37"/>
        <v>-5.175956463152251</v>
      </c>
      <c r="G118" s="42">
        <f t="shared" si="38"/>
        <v>-0.4508023990922353</v>
      </c>
      <c r="H118" s="28">
        <f t="shared" si="39"/>
        <v>2.0816524348026757</v>
      </c>
      <c r="I118" s="28">
        <f t="shared" si="40"/>
        <v>-3.0943040283495753</v>
      </c>
      <c r="J118" s="41">
        <f t="shared" si="41"/>
        <v>0.2214523866811357</v>
      </c>
      <c r="K118" s="41">
        <f t="shared" si="42"/>
        <v>-0.32918127961165694</v>
      </c>
      <c r="L118" s="43">
        <f t="shared" si="43"/>
        <v>-0.5506336662927926</v>
      </c>
      <c r="M118" s="43">
        <f t="shared" si="44"/>
        <v>-0.2871470401271711</v>
      </c>
      <c r="N118" s="41">
        <f t="shared" si="45"/>
        <v>0.238</v>
      </c>
      <c r="O118" t="b">
        <f t="shared" si="46"/>
        <v>1</v>
      </c>
      <c r="P118" t="str">
        <f t="shared" si="36"/>
        <v>Yes</v>
      </c>
      <c r="Q118" t="str">
        <f t="shared" si="34"/>
        <v>No</v>
      </c>
      <c r="R118" t="str">
        <f t="shared" si="35"/>
        <v>Yes</v>
      </c>
    </row>
    <row r="119" spans="1:18" ht="15">
      <c r="A119" t="s">
        <v>123</v>
      </c>
      <c r="B119" t="str">
        <f>VLOOKUP(A119,'Monthly Data'!$D$4:$E$154,2,FALSE)</f>
        <v>E09000017</v>
      </c>
      <c r="C119" s="28">
        <f>VLOOKUP(A119,'Monthly Rates Actual'!$A$4:$U$155,21,FALSE)</f>
        <v>11.625744047619047</v>
      </c>
      <c r="D119" s="28">
        <f>VLOOKUP(A119,'Monthly Rates Actual'!$A:$XFD,53,FALSE)</f>
        <v>6.300403225806452</v>
      </c>
      <c r="E119" s="28">
        <f>VLOOKUP(A119,'Monthly Rate Target'!$A$3:$E$154,5,FALSE)</f>
        <v>9.4</v>
      </c>
      <c r="F119" s="28">
        <f t="shared" si="37"/>
        <v>-5.3253408218125955</v>
      </c>
      <c r="G119" s="42">
        <f t="shared" si="38"/>
        <v>-0.4580645161290322</v>
      </c>
      <c r="H119" s="28">
        <f t="shared" si="39"/>
        <v>2.225744047619047</v>
      </c>
      <c r="I119" s="28">
        <f t="shared" si="40"/>
        <v>-3.0995967741935484</v>
      </c>
      <c r="J119" s="41">
        <f t="shared" si="41"/>
        <v>0.23678128166160076</v>
      </c>
      <c r="K119" s="41">
        <f t="shared" si="42"/>
        <v>-0.3297443376801647</v>
      </c>
      <c r="L119" s="43">
        <f t="shared" si="43"/>
        <v>-0.5665256193417655</v>
      </c>
      <c r="M119" s="43">
        <f t="shared" si="44"/>
        <v>-0.2871470401271711</v>
      </c>
      <c r="N119" s="41">
        <f t="shared" si="45"/>
        <v>0.231</v>
      </c>
      <c r="O119" t="b">
        <f t="shared" si="46"/>
        <v>1</v>
      </c>
      <c r="P119" t="str">
        <f t="shared" si="36"/>
        <v>Yes</v>
      </c>
      <c r="Q119" t="str">
        <f t="shared" si="34"/>
        <v>No</v>
      </c>
      <c r="R119" t="str">
        <f t="shared" si="35"/>
        <v>Yes</v>
      </c>
    </row>
    <row r="120" spans="1:18" ht="15">
      <c r="A120" t="s">
        <v>459</v>
      </c>
      <c r="B120" t="str">
        <f>VLOOKUP(A120,'Monthly Data'!$D$4:$E$154,2,FALSE)</f>
        <v>E10000023</v>
      </c>
      <c r="C120" s="28">
        <f>VLOOKUP(A120,'Monthly Rates Actual'!$A$4:$U$155,21,FALSE)</f>
        <v>16.70719559357787</v>
      </c>
      <c r="D120" s="28">
        <f>VLOOKUP(A120,'Monthly Rates Actual'!$A:$XFD,53,FALSE)</f>
        <v>11.220196353436185</v>
      </c>
      <c r="E120" s="28">
        <f>VLOOKUP(A120,'Monthly Rate Target'!$A$3:$E$154,5,FALSE)</f>
        <v>9.4</v>
      </c>
      <c r="F120" s="28">
        <f t="shared" si="37"/>
        <v>-5.486999240141687</v>
      </c>
      <c r="G120" s="42">
        <f t="shared" si="38"/>
        <v>-0.32842132058661305</v>
      </c>
      <c r="H120" s="28">
        <f t="shared" si="39"/>
        <v>7.307195593577871</v>
      </c>
      <c r="I120" s="28">
        <f t="shared" si="40"/>
        <v>1.8201963534361845</v>
      </c>
      <c r="J120" s="41">
        <f t="shared" si="41"/>
        <v>0.777361233359348</v>
      </c>
      <c r="K120" s="41">
        <f t="shared" si="42"/>
        <v>0.19363790994001961</v>
      </c>
      <c r="L120" s="43">
        <f t="shared" si="43"/>
        <v>-0.5837233234193284</v>
      </c>
      <c r="M120" s="43">
        <f t="shared" si="44"/>
        <v>-0.2871470401271711</v>
      </c>
      <c r="N120" s="41">
        <f t="shared" si="45"/>
        <v>0.225</v>
      </c>
      <c r="O120" t="b">
        <f t="shared" si="46"/>
        <v>0</v>
      </c>
      <c r="P120" t="str">
        <f t="shared" si="36"/>
        <v>Yes</v>
      </c>
      <c r="Q120" t="str">
        <f t="shared" si="34"/>
        <v>No</v>
      </c>
      <c r="R120" t="str">
        <f t="shared" si="35"/>
        <v>No</v>
      </c>
    </row>
    <row r="121" spans="1:18" ht="15">
      <c r="A121" t="s">
        <v>456</v>
      </c>
      <c r="B121" t="str">
        <f>VLOOKUP(A121,'Monthly Data'!$D$4:$E$154,2,FALSE)</f>
        <v>E06000013</v>
      </c>
      <c r="C121" s="28">
        <f>VLOOKUP(A121,'Monthly Rates Actual'!$A$4:$U$155,21,FALSE)</f>
        <v>9.70668917493142</v>
      </c>
      <c r="D121" s="28">
        <f>VLOOKUP(A121,'Monthly Rates Actual'!$A:$XFD,53,FALSE)</f>
        <v>4.2168961738218895</v>
      </c>
      <c r="E121" s="28">
        <f>VLOOKUP(A121,'Monthly Rate Target'!$A$3:$E$154,5,FALSE)</f>
        <v>9.4</v>
      </c>
      <c r="F121" s="28">
        <f t="shared" si="37"/>
        <v>-5.48979300110953</v>
      </c>
      <c r="G121" s="42">
        <f t="shared" si="38"/>
        <v>-0.5655680224403927</v>
      </c>
      <c r="H121" s="28">
        <f t="shared" si="39"/>
        <v>0.3066891749314191</v>
      </c>
      <c r="I121" s="28">
        <f t="shared" si="40"/>
        <v>-5.183103826178111</v>
      </c>
      <c r="J121" s="41">
        <f t="shared" si="41"/>
        <v>0.03262650797142756</v>
      </c>
      <c r="K121" s="41">
        <f t="shared" si="42"/>
        <v>-0.5513940240615012</v>
      </c>
      <c r="L121" s="43">
        <f t="shared" si="43"/>
        <v>-0.5840205320329287</v>
      </c>
      <c r="M121" s="43">
        <f t="shared" si="44"/>
        <v>-0.2871470401271711</v>
      </c>
      <c r="N121" s="41">
        <f t="shared" si="45"/>
        <v>0.218</v>
      </c>
      <c r="O121" t="b">
        <f t="shared" si="46"/>
        <v>1</v>
      </c>
      <c r="P121" t="str">
        <f t="shared" si="36"/>
        <v>Yes</v>
      </c>
      <c r="Q121" t="str">
        <f t="shared" si="34"/>
        <v>No</v>
      </c>
      <c r="R121" t="str">
        <f t="shared" si="35"/>
        <v>Yes</v>
      </c>
    </row>
    <row r="122" spans="1:18" ht="15">
      <c r="A122" t="s">
        <v>202</v>
      </c>
      <c r="B122" t="str">
        <f>VLOOKUP(A122,'Monthly Data'!$D$4:$E$154,2,FALSE)</f>
        <v>E08000023</v>
      </c>
      <c r="C122" s="28">
        <f>VLOOKUP(A122,'Monthly Rates Actual'!$A$4:$U$155,21,FALSE)</f>
        <v>11.914690813773383</v>
      </c>
      <c r="D122" s="28">
        <f>VLOOKUP(A122,'Monthly Rates Actual'!$A:$XFD,53,FALSE)</f>
        <v>6.161048185315719</v>
      </c>
      <c r="E122" s="28">
        <f>VLOOKUP(A122,'Monthly Rate Target'!$A$3:$E$154,5,FALSE)</f>
        <v>9.4</v>
      </c>
      <c r="F122" s="28">
        <f t="shared" si="37"/>
        <v>-5.753642628457664</v>
      </c>
      <c r="G122" s="42">
        <f t="shared" si="38"/>
        <v>-0.48290322580645173</v>
      </c>
      <c r="H122" s="28">
        <f t="shared" si="39"/>
        <v>2.5146908137733828</v>
      </c>
      <c r="I122" s="28">
        <f t="shared" si="40"/>
        <v>-3.238951814684281</v>
      </c>
      <c r="J122" s="41">
        <f t="shared" si="41"/>
        <v>0.2675202993375939</v>
      </c>
      <c r="K122" s="41">
        <f t="shared" si="42"/>
        <v>-0.34456934198768946</v>
      </c>
      <c r="L122" s="43">
        <f t="shared" si="43"/>
        <v>-0.6120896413252834</v>
      </c>
      <c r="M122" s="43">
        <f t="shared" si="44"/>
        <v>-0.2871470401271711</v>
      </c>
      <c r="N122" s="41">
        <f t="shared" si="45"/>
        <v>0.211</v>
      </c>
      <c r="O122" t="b">
        <f t="shared" si="46"/>
        <v>1</v>
      </c>
      <c r="P122" t="str">
        <f t="shared" si="36"/>
        <v>Yes</v>
      </c>
      <c r="Q122" t="str">
        <f t="shared" si="34"/>
        <v>No</v>
      </c>
      <c r="R122" t="str">
        <f t="shared" si="35"/>
        <v>Yes</v>
      </c>
    </row>
    <row r="123" spans="1:18" ht="15">
      <c r="A123" t="s">
        <v>312</v>
      </c>
      <c r="B123" t="str">
        <f>VLOOKUP(A123,'Monthly Data'!$D$4:$E$154,2,FALSE)</f>
        <v>E06000044</v>
      </c>
      <c r="C123" s="28">
        <f>VLOOKUP(A123,'Monthly Rates Actual'!$A$4:$U$155,21,FALSE)</f>
        <v>16.560722649715625</v>
      </c>
      <c r="D123" s="28">
        <f>VLOOKUP(A123,'Monthly Rates Actual'!$A:$XFD,53,FALSE)</f>
        <v>10.557528140817405</v>
      </c>
      <c r="E123" s="28">
        <f>VLOOKUP(A123,'Monthly Rate Target'!$A$3:$E$154,5,FALSE)</f>
        <v>9.4</v>
      </c>
      <c r="F123" s="28">
        <f t="shared" si="37"/>
        <v>-6.00319450889822</v>
      </c>
      <c r="G123" s="42">
        <f t="shared" si="38"/>
        <v>-0.36249592701205613</v>
      </c>
      <c r="H123" s="28">
        <f t="shared" si="39"/>
        <v>7.160722649715625</v>
      </c>
      <c r="I123" s="28">
        <f t="shared" si="40"/>
        <v>1.157528140817405</v>
      </c>
      <c r="J123" s="41">
        <f t="shared" si="41"/>
        <v>0.7617790052888963</v>
      </c>
      <c r="K123" s="41">
        <f t="shared" si="42"/>
        <v>0.12314129157631967</v>
      </c>
      <c r="L123" s="43">
        <f t="shared" si="43"/>
        <v>-0.6386377137125766</v>
      </c>
      <c r="M123" s="43">
        <f t="shared" si="44"/>
        <v>-0.2871470401271711</v>
      </c>
      <c r="N123" s="41">
        <f t="shared" si="45"/>
        <v>0.205</v>
      </c>
      <c r="O123" t="b">
        <f t="shared" si="46"/>
        <v>0</v>
      </c>
      <c r="P123" t="str">
        <f t="shared" si="36"/>
        <v>Yes</v>
      </c>
      <c r="Q123" t="str">
        <f t="shared" si="34"/>
        <v>No</v>
      </c>
      <c r="R123" t="str">
        <f t="shared" si="35"/>
        <v>No</v>
      </c>
    </row>
    <row r="124" spans="1:18" ht="15">
      <c r="A124" t="s">
        <v>382</v>
      </c>
      <c r="B124" t="str">
        <f>VLOOKUP(A124,'Monthly Data'!$D$4:$E$154,2,FALSE)</f>
        <v>E06000054</v>
      </c>
      <c r="C124" s="28">
        <f>VLOOKUP(A124,'Monthly Rates Actual'!$A$4:$U$155,21,FALSE)</f>
        <v>23.340538928850954</v>
      </c>
      <c r="D124" s="28">
        <f>VLOOKUP(A124,'Monthly Rates Actual'!$A:$XFD,53,FALSE)</f>
        <v>17.3198791479764</v>
      </c>
      <c r="E124" s="28">
        <f>VLOOKUP(A124,'Monthly Rate Target'!$A$3:$E$154,5,FALSE)</f>
        <v>9.4</v>
      </c>
      <c r="F124" s="28">
        <f t="shared" si="37"/>
        <v>-6.020659780874553</v>
      </c>
      <c r="G124" s="42">
        <f t="shared" si="38"/>
        <v>-0.2579486188912497</v>
      </c>
      <c r="H124" s="28">
        <f t="shared" si="39"/>
        <v>13.940538928850954</v>
      </c>
      <c r="I124" s="28">
        <f t="shared" si="40"/>
        <v>7.919879147976401</v>
      </c>
      <c r="J124" s="41">
        <f t="shared" si="41"/>
        <v>1.4830360562607396</v>
      </c>
      <c r="K124" s="41">
        <f t="shared" si="42"/>
        <v>0.8425403348911065</v>
      </c>
      <c r="L124" s="43">
        <f t="shared" si="43"/>
        <v>-0.6404957213696332</v>
      </c>
      <c r="M124" s="43">
        <f t="shared" si="44"/>
        <v>-0.2871470401271711</v>
      </c>
      <c r="N124" s="41">
        <f t="shared" si="45"/>
        <v>0.198</v>
      </c>
      <c r="O124" t="b">
        <f t="shared" si="46"/>
        <v>0</v>
      </c>
      <c r="P124" t="str">
        <f t="shared" si="36"/>
        <v>Yes</v>
      </c>
      <c r="Q124" t="str">
        <f t="shared" si="34"/>
        <v>No</v>
      </c>
      <c r="R124" t="str">
        <f t="shared" si="35"/>
        <v>No</v>
      </c>
    </row>
    <row r="125" spans="1:18" ht="15">
      <c r="A125" t="s">
        <v>392</v>
      </c>
      <c r="B125" t="str">
        <f>VLOOKUP(A125,'Monthly Data'!$D$4:$E$154,2,FALSE)</f>
        <v>E08000027</v>
      </c>
      <c r="C125" s="28">
        <f>VLOOKUP(A125,'Monthly Rates Actual'!$A$4:$U$155,21,FALSE)</f>
        <v>19.739478957915832</v>
      </c>
      <c r="D125" s="28">
        <f>VLOOKUP(A125,'Monthly Rates Actual'!$A:$XFD,53,FALSE)</f>
        <v>13.666041760941235</v>
      </c>
      <c r="E125" s="28">
        <f>VLOOKUP(A125,'Monthly Rate Target'!$A$3:$E$154,5,FALSE)</f>
        <v>9.4</v>
      </c>
      <c r="F125" s="28">
        <f t="shared" si="37"/>
        <v>-6.073437196974597</v>
      </c>
      <c r="G125" s="42">
        <f t="shared" si="38"/>
        <v>-0.30767971180612425</v>
      </c>
      <c r="H125" s="28">
        <f t="shared" si="39"/>
        <v>10.339478957915832</v>
      </c>
      <c r="I125" s="28">
        <f t="shared" si="40"/>
        <v>4.266041760941235</v>
      </c>
      <c r="J125" s="41">
        <f t="shared" si="41"/>
        <v>1.099944569991046</v>
      </c>
      <c r="K125" s="41">
        <f t="shared" si="42"/>
        <v>0.4538342298873654</v>
      </c>
      <c r="L125" s="43">
        <f t="shared" si="43"/>
        <v>-0.6461103401036805</v>
      </c>
      <c r="M125" s="43">
        <f t="shared" si="44"/>
        <v>-0.2871470401271711</v>
      </c>
      <c r="N125" s="41">
        <f t="shared" si="45"/>
        <v>0.192</v>
      </c>
      <c r="O125" t="b">
        <f t="shared" si="46"/>
        <v>0</v>
      </c>
      <c r="P125" t="str">
        <f aca="true" t="shared" si="47" ref="P125:P153">IF(L125&gt;0,"No","Yes")</f>
        <v>Yes</v>
      </c>
      <c r="Q125" t="str">
        <f t="shared" si="34"/>
        <v>No</v>
      </c>
      <c r="R125" t="str">
        <f t="shared" si="35"/>
        <v>No</v>
      </c>
    </row>
    <row r="126" spans="1:18" ht="15">
      <c r="A126" t="s">
        <v>111</v>
      </c>
      <c r="B126" t="str">
        <f>VLOOKUP(A126,'Monthly Data'!$D$4:$E$154,2,FALSE)</f>
        <v>E09000013</v>
      </c>
      <c r="C126" s="28">
        <f>VLOOKUP(A126,'Monthly Rates Actual'!$A$4:$U$155,21,FALSE)</f>
        <v>11.781268524007112</v>
      </c>
      <c r="D126" s="28">
        <f>VLOOKUP(A126,'Monthly Rates Actual'!$A:$XFD,53,FALSE)</f>
        <v>5.599428902868872</v>
      </c>
      <c r="E126" s="28">
        <f>VLOOKUP(A126,'Monthly Rate Target'!$A$3:$E$154,5,FALSE)</f>
        <v>9.4</v>
      </c>
      <c r="F126" s="28">
        <f t="shared" si="37"/>
        <v>-6.1818396211382405</v>
      </c>
      <c r="G126" s="42">
        <f t="shared" si="38"/>
        <v>-0.5247176574017717</v>
      </c>
      <c r="H126" s="28">
        <f t="shared" si="39"/>
        <v>2.381268524007112</v>
      </c>
      <c r="I126" s="28">
        <f t="shared" si="40"/>
        <v>-3.8005710971311286</v>
      </c>
      <c r="J126" s="41">
        <f t="shared" si="41"/>
        <v>0.25332643872416083</v>
      </c>
      <c r="K126" s="41">
        <f t="shared" si="42"/>
        <v>-0.404316074162886</v>
      </c>
      <c r="L126" s="43">
        <f t="shared" si="43"/>
        <v>-0.6576425128870469</v>
      </c>
      <c r="M126" s="43">
        <f t="shared" si="44"/>
        <v>-0.2871470401271711</v>
      </c>
      <c r="N126" s="41">
        <f t="shared" si="45"/>
        <v>0.185</v>
      </c>
      <c r="O126" t="b">
        <f t="shared" si="46"/>
        <v>1</v>
      </c>
      <c r="P126" t="str">
        <f t="shared" si="47"/>
        <v>Yes</v>
      </c>
      <c r="Q126" t="str">
        <f t="shared" si="34"/>
        <v>No</v>
      </c>
      <c r="R126" t="str">
        <f t="shared" si="35"/>
        <v>Yes</v>
      </c>
    </row>
    <row r="127" spans="1:18" ht="15">
      <c r="A127" t="s">
        <v>99</v>
      </c>
      <c r="B127" t="str">
        <f>VLOOKUP(A127,'Monthly Data'!$D$4:$E$154,2,FALSE)</f>
        <v>E09000009</v>
      </c>
      <c r="C127" s="28">
        <f>VLOOKUP(A127,'Monthly Rates Actual'!$A$4:$U$155,21,FALSE)</f>
        <v>20.406210704718166</v>
      </c>
      <c r="D127" s="28">
        <f>VLOOKUP(A127,'Monthly Rates Actual'!$A:$XFD,53,FALSE)</f>
        <v>13.6538152907917</v>
      </c>
      <c r="E127" s="28">
        <f>VLOOKUP(A127,'Monthly Rate Target'!$A$3:$E$154,5,FALSE)</f>
        <v>9.4</v>
      </c>
      <c r="F127" s="28">
        <f t="shared" si="37"/>
        <v>-6.752395413926466</v>
      </c>
      <c r="G127" s="42">
        <f t="shared" si="38"/>
        <v>-0.3308990342026229</v>
      </c>
      <c r="H127" s="28">
        <f t="shared" si="39"/>
        <v>11.006210704718166</v>
      </c>
      <c r="I127" s="28">
        <f t="shared" si="40"/>
        <v>4.2538152907916995</v>
      </c>
      <c r="J127" s="41">
        <f t="shared" si="41"/>
        <v>1.1708734792253368</v>
      </c>
      <c r="K127" s="41">
        <f t="shared" si="42"/>
        <v>0.45253354157358505</v>
      </c>
      <c r="L127" s="43">
        <f t="shared" si="43"/>
        <v>-0.7183399376517517</v>
      </c>
      <c r="M127" s="43">
        <f t="shared" si="44"/>
        <v>-0.2871470401271711</v>
      </c>
      <c r="N127" s="41">
        <f t="shared" si="45"/>
        <v>0.178</v>
      </c>
      <c r="O127" t="b">
        <f t="shared" si="46"/>
        <v>0</v>
      </c>
      <c r="P127" t="str">
        <f t="shared" si="47"/>
        <v>Yes</v>
      </c>
      <c r="Q127" t="str">
        <f t="shared" si="34"/>
        <v>No</v>
      </c>
      <c r="R127" t="str">
        <f t="shared" si="35"/>
        <v>No</v>
      </c>
    </row>
    <row r="128" spans="1:18" ht="15">
      <c r="A128" t="s">
        <v>245</v>
      </c>
      <c r="B128" t="str">
        <f>VLOOKUP(A128,'Monthly Data'!$D$4:$E$154,2,FALSE)</f>
        <v>E08000003</v>
      </c>
      <c r="C128" s="28">
        <f>VLOOKUP(A128,'Monthly Rates Actual'!$A$4:$U$155,21,FALSE)</f>
        <v>22.120143738558543</v>
      </c>
      <c r="D128" s="28">
        <f>VLOOKUP(A128,'Monthly Rates Actual'!$A:$XFD,53,FALSE)</f>
        <v>14.820031538496869</v>
      </c>
      <c r="E128" s="28">
        <f>VLOOKUP(A128,'Monthly Rate Target'!$A$3:$E$154,5,FALSE)</f>
        <v>9.4</v>
      </c>
      <c r="F128" s="28">
        <f t="shared" si="37"/>
        <v>-7.300112200061674</v>
      </c>
      <c r="G128" s="42">
        <f t="shared" si="38"/>
        <v>-0.3300210109998763</v>
      </c>
      <c r="H128" s="28">
        <f t="shared" si="39"/>
        <v>12.720143738558543</v>
      </c>
      <c r="I128" s="28">
        <f t="shared" si="40"/>
        <v>5.420031538496868</v>
      </c>
      <c r="J128" s="41">
        <f t="shared" si="41"/>
        <v>1.3532067806977173</v>
      </c>
      <c r="K128" s="41">
        <f t="shared" si="42"/>
        <v>0.5765990998400924</v>
      </c>
      <c r="L128" s="43">
        <f t="shared" si="43"/>
        <v>-0.7766076808576249</v>
      </c>
      <c r="M128" s="43">
        <f t="shared" si="44"/>
        <v>-0.2871470401271711</v>
      </c>
      <c r="N128" s="41">
        <f t="shared" si="45"/>
        <v>0.172</v>
      </c>
      <c r="O128" t="b">
        <f t="shared" si="46"/>
        <v>0</v>
      </c>
      <c r="P128" t="str">
        <f t="shared" si="47"/>
        <v>Yes</v>
      </c>
      <c r="Q128" t="str">
        <f t="shared" si="34"/>
        <v>No</v>
      </c>
      <c r="R128" t="str">
        <f t="shared" si="35"/>
        <v>No</v>
      </c>
    </row>
    <row r="129" spans="1:18" ht="15">
      <c r="A129" t="s">
        <v>181</v>
      </c>
      <c r="B129" t="str">
        <f>VLOOKUP(A129,'Monthly Data'!$D$4:$E$154,2,FALSE)</f>
        <v>E08000037</v>
      </c>
      <c r="C129" s="28">
        <f>VLOOKUP(A129,'Monthly Rates Actual'!$A$4:$U$155,21,FALSE)</f>
        <v>10.320898161244694</v>
      </c>
      <c r="D129" s="28">
        <f>VLOOKUP(A129,'Monthly Rates Actual'!$A:$XFD,53,FALSE)</f>
        <v>2.9543276908335994</v>
      </c>
      <c r="E129" s="28">
        <f>VLOOKUP(A129,'Monthly Rate Target'!$A$3:$E$154,5,FALSE)</f>
        <v>9.4</v>
      </c>
      <c r="F129" s="28">
        <f t="shared" si="37"/>
        <v>-7.366570470411094</v>
      </c>
      <c r="G129" s="42">
        <f t="shared" si="38"/>
        <v>-0.7137528493472404</v>
      </c>
      <c r="H129" s="28">
        <f t="shared" si="39"/>
        <v>0.9208981612446934</v>
      </c>
      <c r="I129" s="28">
        <f t="shared" si="40"/>
        <v>-6.445672309166401</v>
      </c>
      <c r="J129" s="41">
        <f t="shared" si="41"/>
        <v>0.0979678894941163</v>
      </c>
      <c r="K129" s="41">
        <f t="shared" si="42"/>
        <v>-0.6857098201240852</v>
      </c>
      <c r="L129" s="43">
        <f t="shared" si="43"/>
        <v>-0.7836777096182015</v>
      </c>
      <c r="M129" s="43">
        <f t="shared" si="44"/>
        <v>-0.2871470401271711</v>
      </c>
      <c r="N129" s="41">
        <f t="shared" si="45"/>
        <v>0.165</v>
      </c>
      <c r="O129" t="b">
        <f t="shared" si="46"/>
        <v>1</v>
      </c>
      <c r="P129" t="str">
        <f t="shared" si="47"/>
        <v>Yes</v>
      </c>
      <c r="Q129" t="str">
        <f t="shared" si="34"/>
        <v>No</v>
      </c>
      <c r="R129" t="str">
        <f t="shared" si="35"/>
        <v>Yes</v>
      </c>
    </row>
    <row r="130" spans="1:18" ht="15">
      <c r="A130" t="s">
        <v>367</v>
      </c>
      <c r="B130" t="str">
        <f>VLOOKUP(A130,'Monthly Data'!$D$4:$E$154,2,FALSE)</f>
        <v>E06000029</v>
      </c>
      <c r="C130" s="28">
        <f>VLOOKUP(A130,'Monthly Rates Actual'!$A$4:$U$155,21,FALSE)</f>
        <v>16.75303262277706</v>
      </c>
      <c r="D130" s="28">
        <f>VLOOKUP(A130,'Monthly Rates Actual'!$A:$XFD,53,FALSE)</f>
        <v>9.174799882988058</v>
      </c>
      <c r="E130" s="28">
        <f>VLOOKUP(A130,'Monthly Rate Target'!$A$3:$E$154,5,FALSE)</f>
        <v>9.4</v>
      </c>
      <c r="F130" s="28">
        <f t="shared" si="37"/>
        <v>-7.5782327397890015</v>
      </c>
      <c r="G130" s="42">
        <f t="shared" si="38"/>
        <v>-0.4523499064572823</v>
      </c>
      <c r="H130" s="28">
        <f t="shared" si="39"/>
        <v>7.353032622777059</v>
      </c>
      <c r="I130" s="28">
        <f t="shared" si="40"/>
        <v>-0.22520011701194242</v>
      </c>
      <c r="J130" s="41">
        <f t="shared" si="41"/>
        <v>0.7822375130613892</v>
      </c>
      <c r="K130" s="41">
        <f t="shared" si="42"/>
        <v>-0.023957459256589618</v>
      </c>
      <c r="L130" s="43">
        <f t="shared" si="43"/>
        <v>-0.8061949723179789</v>
      </c>
      <c r="M130" s="43">
        <f t="shared" si="44"/>
        <v>-0.2871470401271711</v>
      </c>
      <c r="N130" s="41">
        <f t="shared" si="45"/>
        <v>0.158</v>
      </c>
      <c r="O130" t="b">
        <f t="shared" si="46"/>
        <v>1</v>
      </c>
      <c r="P130" t="str">
        <f t="shared" si="47"/>
        <v>Yes</v>
      </c>
      <c r="Q130" t="str">
        <f t="shared" si="34"/>
        <v>No</v>
      </c>
      <c r="R130" t="str">
        <f t="shared" si="35"/>
        <v>Yes</v>
      </c>
    </row>
    <row r="131" spans="1:18" ht="15">
      <c r="A131" t="s">
        <v>53</v>
      </c>
      <c r="B131" t="str">
        <f>VLOOKUP(A131,'Monthly Data'!$D$4:$E$154,2,FALSE)</f>
        <v>E10000015</v>
      </c>
      <c r="C131" s="28">
        <f>VLOOKUP(A131,'Monthly Rates Actual'!$A$4:$U$155,21,FALSE)</f>
        <v>22.20904850892759</v>
      </c>
      <c r="D131" s="28">
        <f>VLOOKUP(A131,'Monthly Rates Actual'!$A:$XFD,53,FALSE)</f>
        <v>14.18759108816448</v>
      </c>
      <c r="E131" s="28">
        <f>VLOOKUP(A131,'Monthly Rate Target'!$A$3:$E$154,5,FALSE)</f>
        <v>9.4</v>
      </c>
      <c r="F131" s="28">
        <f aca="true" t="shared" si="48" ref="F131:F154">D131-C131</f>
        <v>-8.021457420763111</v>
      </c>
      <c r="G131" s="42">
        <f aca="true" t="shared" si="49" ref="G131:G154">(D131-C131)/C131</f>
        <v>-0.361179697434523</v>
      </c>
      <c r="H131" s="28">
        <f aca="true" t="shared" si="50" ref="H131:H154">C131-E131</f>
        <v>12.80904850892759</v>
      </c>
      <c r="I131" s="28">
        <f aca="true" t="shared" si="51" ref="I131:I154">D131-E131</f>
        <v>4.787591088164479</v>
      </c>
      <c r="J131" s="41">
        <f aca="true" t="shared" si="52" ref="J131:J154">H131/E131</f>
        <v>1.362664734992297</v>
      </c>
      <c r="K131" s="41">
        <f aca="true" t="shared" si="53" ref="K131:K154">I131/E131</f>
        <v>0.5093182008685616</v>
      </c>
      <c r="L131" s="43">
        <f aca="true" t="shared" si="54" ref="L131:L154">K131-J131</f>
        <v>-0.8533465341237353</v>
      </c>
      <c r="M131" s="43">
        <f aca="true" t="shared" si="55" ref="M131:M154">$U$4</f>
        <v>-0.2871470401271711</v>
      </c>
      <c r="N131" s="41">
        <f aca="true" t="shared" si="56" ref="N131:N154">PERCENTRANK($L$3:$L$154,L131)</f>
        <v>0.152</v>
      </c>
      <c r="O131" t="b">
        <f aca="true" t="shared" si="57" ref="O131:O154">AND(K131&lt;0,L131&lt;0)</f>
        <v>0</v>
      </c>
      <c r="P131" t="str">
        <f t="shared" si="47"/>
        <v>Yes</v>
      </c>
      <c r="Q131" t="str">
        <f t="shared" si="34"/>
        <v>No</v>
      </c>
      <c r="R131" t="str">
        <f t="shared" si="35"/>
        <v>No</v>
      </c>
    </row>
    <row r="132" spans="1:18" ht="15">
      <c r="A132" t="s">
        <v>352</v>
      </c>
      <c r="B132" t="str">
        <f>VLOOKUP(A132,'Monthly Data'!$D$4:$E$154,2,FALSE)</f>
        <v>E10000008</v>
      </c>
      <c r="C132" s="28">
        <f>VLOOKUP(A132,'Monthly Rates Actual'!$A$4:$U$155,21,FALSE)</f>
        <v>23.904941514559617</v>
      </c>
      <c r="D132" s="28">
        <f>VLOOKUP(A132,'Monthly Rates Actual'!$A:$XFD,53,FALSE)</f>
        <v>15.736135825564121</v>
      </c>
      <c r="E132" s="28">
        <f>VLOOKUP(A132,'Monthly Rate Target'!$A$3:$E$154,5,FALSE)</f>
        <v>9.4</v>
      </c>
      <c r="F132" s="28">
        <f t="shared" si="48"/>
        <v>-8.168805688995496</v>
      </c>
      <c r="G132" s="42">
        <f t="shared" si="49"/>
        <v>-0.34172037961356977</v>
      </c>
      <c r="H132" s="28">
        <f t="shared" si="50"/>
        <v>14.504941514559617</v>
      </c>
      <c r="I132" s="28">
        <f t="shared" si="51"/>
        <v>6.336135825564121</v>
      </c>
      <c r="J132" s="41">
        <f t="shared" si="52"/>
        <v>1.5430788845276187</v>
      </c>
      <c r="K132" s="41">
        <f t="shared" si="53"/>
        <v>0.6740570027195872</v>
      </c>
      <c r="L132" s="43">
        <f t="shared" si="54"/>
        <v>-0.8690218818080314</v>
      </c>
      <c r="M132" s="43">
        <f t="shared" si="55"/>
        <v>-0.2871470401271711</v>
      </c>
      <c r="N132" s="41">
        <f t="shared" si="56"/>
        <v>0.145</v>
      </c>
      <c r="O132" t="b">
        <f t="shared" si="57"/>
        <v>0</v>
      </c>
      <c r="P132" t="str">
        <f t="shared" si="47"/>
        <v>Yes</v>
      </c>
      <c r="Q132" t="str">
        <f aca="true" t="shared" si="58" ref="Q132:Q154">IF(E132&lt;9.4,"Yes","No")</f>
        <v>No</v>
      </c>
      <c r="R132" t="str">
        <f aca="true" t="shared" si="59" ref="R132:R153">IF(D132&lt;9.4,"Yes","No")</f>
        <v>No</v>
      </c>
    </row>
    <row r="133" spans="1:18" ht="15">
      <c r="A133" t="s">
        <v>358</v>
      </c>
      <c r="B133" t="str">
        <f>VLOOKUP(A133,'Monthly Data'!$D$4:$E$154,2,FALSE)</f>
        <v>E10000013</v>
      </c>
      <c r="C133" s="28">
        <f>VLOOKUP(A133,'Monthly Rates Actual'!$A$4:$U$155,21,FALSE)</f>
        <v>17.713365539452496</v>
      </c>
      <c r="D133" s="28">
        <f>VLOOKUP(A133,'Monthly Rates Actual'!$A:$XFD,53,FALSE)</f>
        <v>9.038491506934704</v>
      </c>
      <c r="E133" s="28">
        <f>VLOOKUP(A133,'Monthly Rate Target'!$A$3:$E$154,5,FALSE)</f>
        <v>9.4</v>
      </c>
      <c r="F133" s="28">
        <f t="shared" si="48"/>
        <v>-8.674874032517792</v>
      </c>
      <c r="G133" s="42">
        <f t="shared" si="49"/>
        <v>-0.4897360703812317</v>
      </c>
      <c r="H133" s="28">
        <f t="shared" si="50"/>
        <v>8.313365539452496</v>
      </c>
      <c r="I133" s="28">
        <f t="shared" si="51"/>
        <v>-0.36150849306529587</v>
      </c>
      <c r="J133" s="41">
        <f t="shared" si="52"/>
        <v>0.884400589303457</v>
      </c>
      <c r="K133" s="41">
        <f t="shared" si="53"/>
        <v>-0.038458350326095306</v>
      </c>
      <c r="L133" s="43">
        <f t="shared" si="54"/>
        <v>-0.9228589396295523</v>
      </c>
      <c r="M133" s="43">
        <f t="shared" si="55"/>
        <v>-0.2871470401271711</v>
      </c>
      <c r="N133" s="41">
        <f t="shared" si="56"/>
        <v>0.139</v>
      </c>
      <c r="O133" t="b">
        <f t="shared" si="57"/>
        <v>1</v>
      </c>
      <c r="P133" t="str">
        <f t="shared" si="47"/>
        <v>Yes</v>
      </c>
      <c r="Q133" t="str">
        <f t="shared" si="58"/>
        <v>No</v>
      </c>
      <c r="R133" t="str">
        <f t="shared" si="59"/>
        <v>Yes</v>
      </c>
    </row>
    <row r="134" spans="1:18" ht="15">
      <c r="A134" t="s">
        <v>224</v>
      </c>
      <c r="B134" t="str">
        <f>VLOOKUP(A134,'Monthly Data'!$D$4:$E$154,2,FALSE)</f>
        <v>E06000049</v>
      </c>
      <c r="C134" s="28">
        <f>VLOOKUP(A134,'Monthly Rates Actual'!$A$4:$U$155,21,FALSE)</f>
        <v>19.818880091034092</v>
      </c>
      <c r="D134" s="28">
        <f>VLOOKUP(A134,'Monthly Rates Actual'!$A:$XFD,53,FALSE)</f>
        <v>11.134545999593161</v>
      </c>
      <c r="E134" s="28">
        <f>VLOOKUP(A134,'Monthly Rate Target'!$A$3:$E$154,5,FALSE)</f>
        <v>9.4</v>
      </c>
      <c r="F134" s="28">
        <f t="shared" si="48"/>
        <v>-8.684334091440931</v>
      </c>
      <c r="G134" s="42">
        <f t="shared" si="49"/>
        <v>-0.43818490507794416</v>
      </c>
      <c r="H134" s="28">
        <f t="shared" si="50"/>
        <v>10.418880091034092</v>
      </c>
      <c r="I134" s="28">
        <f t="shared" si="51"/>
        <v>1.734545999593161</v>
      </c>
      <c r="J134" s="41">
        <f t="shared" si="52"/>
        <v>1.10839149904618</v>
      </c>
      <c r="K134" s="41">
        <f t="shared" si="53"/>
        <v>0.1845261701694852</v>
      </c>
      <c r="L134" s="43">
        <f t="shared" si="54"/>
        <v>-0.9238653288766949</v>
      </c>
      <c r="M134" s="43">
        <f t="shared" si="55"/>
        <v>-0.2871470401271711</v>
      </c>
      <c r="N134" s="41">
        <f t="shared" si="56"/>
        <v>0.132</v>
      </c>
      <c r="O134" t="b">
        <f t="shared" si="57"/>
        <v>0</v>
      </c>
      <c r="P134" t="str">
        <f t="shared" si="47"/>
        <v>Yes</v>
      </c>
      <c r="Q134" t="str">
        <f t="shared" si="58"/>
        <v>No</v>
      </c>
      <c r="R134" t="str">
        <f t="shared" si="59"/>
        <v>No</v>
      </c>
    </row>
    <row r="135" spans="1:18" ht="15">
      <c r="A135" t="s">
        <v>309</v>
      </c>
      <c r="B135" t="str">
        <f>VLOOKUP(A135,'Monthly Data'!$D$4:$E$154,2,FALSE)</f>
        <v>E10000025</v>
      </c>
      <c r="C135" s="28">
        <f>VLOOKUP(A135,'Monthly Rates Actual'!$A$4:$U$155,21,FALSE)</f>
        <v>35.311070569260465</v>
      </c>
      <c r="D135" s="28">
        <f>VLOOKUP(A135,'Monthly Rates Actual'!$A:$XFD,53,FALSE)</f>
        <v>26.50260010866126</v>
      </c>
      <c r="E135" s="28">
        <f>VLOOKUP(A135,'Monthly Rate Target'!$A$3:$E$154,5,FALSE)</f>
        <v>9.4</v>
      </c>
      <c r="F135" s="28">
        <f t="shared" si="48"/>
        <v>-8.808470460599207</v>
      </c>
      <c r="G135" s="42">
        <f t="shared" si="49"/>
        <v>-0.2494535090155916</v>
      </c>
      <c r="H135" s="28">
        <f t="shared" si="50"/>
        <v>25.911070569260467</v>
      </c>
      <c r="I135" s="28">
        <f t="shared" si="51"/>
        <v>17.102600108661257</v>
      </c>
      <c r="J135" s="41">
        <f t="shared" si="52"/>
        <v>2.7564968690702623</v>
      </c>
      <c r="K135" s="41">
        <f t="shared" si="53"/>
        <v>1.8194255434746016</v>
      </c>
      <c r="L135" s="43">
        <f t="shared" si="54"/>
        <v>-0.9370713255956606</v>
      </c>
      <c r="M135" s="43">
        <f t="shared" si="55"/>
        <v>-0.2871470401271711</v>
      </c>
      <c r="N135" s="41">
        <f t="shared" si="56"/>
        <v>0.125</v>
      </c>
      <c r="O135" t="b">
        <f t="shared" si="57"/>
        <v>0</v>
      </c>
      <c r="P135" t="str">
        <f t="shared" si="47"/>
        <v>Yes</v>
      </c>
      <c r="Q135" t="str">
        <f t="shared" si="58"/>
        <v>No</v>
      </c>
      <c r="R135" t="str">
        <f t="shared" si="59"/>
        <v>No</v>
      </c>
    </row>
    <row r="136" spans="1:18" ht="15">
      <c r="A136" t="s">
        <v>364</v>
      </c>
      <c r="B136" t="str">
        <f>VLOOKUP(A136,'Monthly Data'!$D$4:$E$154,2,FALSE)</f>
        <v>E06000026</v>
      </c>
      <c r="C136" s="28">
        <f>VLOOKUP(A136,'Monthly Rates Actual'!$A$4:$U$155,21,FALSE)</f>
        <v>31.701065695399972</v>
      </c>
      <c r="D136" s="28">
        <f>VLOOKUP(A136,'Monthly Rates Actual'!$A:$XFD,53,FALSE)</f>
        <v>22.75427213743946</v>
      </c>
      <c r="E136" s="28">
        <f>VLOOKUP(A136,'Monthly Rate Target'!$A$3:$E$154,5,FALSE)</f>
        <v>9.4</v>
      </c>
      <c r="F136" s="28">
        <f t="shared" si="48"/>
        <v>-8.946793557960511</v>
      </c>
      <c r="G136" s="42">
        <f t="shared" si="49"/>
        <v>-0.2822237474262182</v>
      </c>
      <c r="H136" s="28">
        <f t="shared" si="50"/>
        <v>22.30106569539997</v>
      </c>
      <c r="I136" s="28">
        <f t="shared" si="51"/>
        <v>13.35427213743946</v>
      </c>
      <c r="J136" s="41">
        <f t="shared" si="52"/>
        <v>2.3724537973829753</v>
      </c>
      <c r="K136" s="41">
        <f t="shared" si="53"/>
        <v>1.4206672486637724</v>
      </c>
      <c r="L136" s="43">
        <f t="shared" si="54"/>
        <v>-0.951786548719203</v>
      </c>
      <c r="M136" s="43">
        <f t="shared" si="55"/>
        <v>-0.2871470401271711</v>
      </c>
      <c r="N136" s="41">
        <f t="shared" si="56"/>
        <v>0.119</v>
      </c>
      <c r="O136" t="b">
        <f t="shared" si="57"/>
        <v>0</v>
      </c>
      <c r="P136" t="str">
        <f t="shared" si="47"/>
        <v>Yes</v>
      </c>
      <c r="Q136" t="str">
        <f t="shared" si="58"/>
        <v>No</v>
      </c>
      <c r="R136" t="str">
        <f t="shared" si="59"/>
        <v>No</v>
      </c>
    </row>
    <row r="137" spans="1:18" ht="15">
      <c r="A137" t="s">
        <v>291</v>
      </c>
      <c r="B137" t="str">
        <f>VLOOKUP(A137,'Monthly Data'!$D$4:$E$154,2,FALSE)</f>
        <v>E10000011</v>
      </c>
      <c r="C137" s="28">
        <f>VLOOKUP(A137,'Monthly Rates Actual'!$A$4:$U$155,21,FALSE)</f>
        <v>23.971163482365114</v>
      </c>
      <c r="D137" s="28">
        <f>VLOOKUP(A137,'Monthly Rates Actual'!$A:$XFD,53,FALSE)</f>
        <v>14.979304907693319</v>
      </c>
      <c r="E137" s="28">
        <f>VLOOKUP(A137,'Monthly Rate Target'!$A$3:$E$154,5,FALSE)</f>
        <v>9.4</v>
      </c>
      <c r="F137" s="28">
        <f t="shared" si="48"/>
        <v>-8.991858574671795</v>
      </c>
      <c r="G137" s="42">
        <f t="shared" si="49"/>
        <v>-0.3751114784764971</v>
      </c>
      <c r="H137" s="28">
        <f t="shared" si="50"/>
        <v>14.571163482365113</v>
      </c>
      <c r="I137" s="28">
        <f t="shared" si="51"/>
        <v>5.579304907693318</v>
      </c>
      <c r="J137" s="41">
        <f t="shared" si="52"/>
        <v>1.5501237747196928</v>
      </c>
      <c r="K137" s="41">
        <f t="shared" si="53"/>
        <v>0.5935430752865232</v>
      </c>
      <c r="L137" s="43">
        <f t="shared" si="54"/>
        <v>-0.9565806994331696</v>
      </c>
      <c r="M137" s="43">
        <f t="shared" si="55"/>
        <v>-0.2871470401271711</v>
      </c>
      <c r="N137" s="41">
        <f t="shared" si="56"/>
        <v>0.112</v>
      </c>
      <c r="O137" t="b">
        <f t="shared" si="57"/>
        <v>0</v>
      </c>
      <c r="P137" t="str">
        <f t="shared" si="47"/>
        <v>Yes</v>
      </c>
      <c r="Q137" t="str">
        <f t="shared" si="58"/>
        <v>No</v>
      </c>
      <c r="R137" t="str">
        <f t="shared" si="59"/>
        <v>No</v>
      </c>
    </row>
    <row r="138" spans="1:18" ht="15">
      <c r="A138" t="s">
        <v>395</v>
      </c>
      <c r="B138" t="str">
        <f>VLOOKUP(A138,'Monthly Data'!$D$4:$E$154,2,FALSE)</f>
        <v>E06000019</v>
      </c>
      <c r="C138" s="28">
        <f>VLOOKUP(A138,'Monthly Rates Actual'!$A$4:$U$155,21,FALSE)</f>
        <v>17.63582145186842</v>
      </c>
      <c r="D138" s="28">
        <f>VLOOKUP(A138,'Monthly Rates Actual'!$A:$XFD,53,FALSE)</f>
        <v>8.543231698335545</v>
      </c>
      <c r="E138" s="28">
        <f>VLOOKUP(A138,'Monthly Rate Target'!$A$3:$E$154,5,FALSE)</f>
        <v>9.4</v>
      </c>
      <c r="F138" s="28">
        <f t="shared" si="48"/>
        <v>-9.092589753532875</v>
      </c>
      <c r="G138" s="42">
        <f t="shared" si="49"/>
        <v>-0.5155750628542207</v>
      </c>
      <c r="H138" s="28">
        <f t="shared" si="50"/>
        <v>8.23582145186842</v>
      </c>
      <c r="I138" s="28">
        <f t="shared" si="51"/>
        <v>-0.8567683016644558</v>
      </c>
      <c r="J138" s="41">
        <f t="shared" si="52"/>
        <v>0.8761512182838744</v>
      </c>
      <c r="K138" s="41">
        <f t="shared" si="53"/>
        <v>-0.091145564006857</v>
      </c>
      <c r="L138" s="43">
        <f t="shared" si="54"/>
        <v>-0.9672967822907315</v>
      </c>
      <c r="M138" s="43">
        <f t="shared" si="55"/>
        <v>-0.2871470401271711</v>
      </c>
      <c r="N138" s="41">
        <f t="shared" si="56"/>
        <v>0.105</v>
      </c>
      <c r="O138" t="b">
        <f t="shared" si="57"/>
        <v>1</v>
      </c>
      <c r="P138" t="str">
        <f t="shared" si="47"/>
        <v>Yes</v>
      </c>
      <c r="Q138" t="str">
        <f t="shared" si="58"/>
        <v>No</v>
      </c>
      <c r="R138" t="str">
        <f t="shared" si="59"/>
        <v>Yes</v>
      </c>
    </row>
    <row r="139" spans="1:18" ht="15">
      <c r="A139" t="s">
        <v>389</v>
      </c>
      <c r="B139" t="str">
        <f>VLOOKUP(A139,'Monthly Data'!$D$4:$E$154,2,FALSE)</f>
        <v>E08000026</v>
      </c>
      <c r="C139" s="28">
        <f>VLOOKUP(A139,'Monthly Rates Actual'!$A$4:$U$155,21,FALSE)</f>
        <v>24.192715060707826</v>
      </c>
      <c r="D139" s="28">
        <f>VLOOKUP(A139,'Monthly Rates Actual'!$A:$XFD,53,FALSE)</f>
        <v>14.349880417663186</v>
      </c>
      <c r="E139" s="28">
        <f>VLOOKUP(A139,'Monthly Rate Target'!$A$3:$E$154,5,FALSE)</f>
        <v>9.4</v>
      </c>
      <c r="F139" s="28">
        <f t="shared" si="48"/>
        <v>-9.84283464304464</v>
      </c>
      <c r="G139" s="42">
        <f t="shared" si="49"/>
        <v>-0.40685117889189326</v>
      </c>
      <c r="H139" s="28">
        <f t="shared" si="50"/>
        <v>14.792715060707826</v>
      </c>
      <c r="I139" s="28">
        <f t="shared" si="51"/>
        <v>4.949880417663186</v>
      </c>
      <c r="J139" s="41">
        <f t="shared" si="52"/>
        <v>1.5736930915646623</v>
      </c>
      <c r="K139" s="41">
        <f t="shared" si="53"/>
        <v>0.5265830231556581</v>
      </c>
      <c r="L139" s="43">
        <f t="shared" si="54"/>
        <v>-1.0471100684090042</v>
      </c>
      <c r="M139" s="43">
        <f t="shared" si="55"/>
        <v>-0.2871470401271711</v>
      </c>
      <c r="N139" s="41">
        <f t="shared" si="56"/>
        <v>0.099</v>
      </c>
      <c r="O139" t="b">
        <f t="shared" si="57"/>
        <v>0</v>
      </c>
      <c r="P139" t="str">
        <f t="shared" si="47"/>
        <v>Yes</v>
      </c>
      <c r="Q139" t="str">
        <f t="shared" si="58"/>
        <v>No</v>
      </c>
      <c r="R139" t="str">
        <f t="shared" si="59"/>
        <v>No</v>
      </c>
    </row>
    <row r="140" spans="1:18" ht="15">
      <c r="A140" t="s">
        <v>419</v>
      </c>
      <c r="B140" t="str">
        <f>VLOOKUP(A140,'Monthly Data'!$D$4:$E$154,2,FALSE)</f>
        <v>E10000031</v>
      </c>
      <c r="C140" s="28">
        <f>VLOOKUP(A140,'Monthly Rates Actual'!$A$4:$U$155,21,FALSE)</f>
        <v>21.794087337369575</v>
      </c>
      <c r="D140" s="28">
        <f>VLOOKUP(A140,'Monthly Rates Actual'!$A:$XFD,53,FALSE)</f>
        <v>11.853166177026672</v>
      </c>
      <c r="E140" s="28">
        <f>VLOOKUP(A140,'Monthly Rate Target'!$A$3:$E$154,5,FALSE)</f>
        <v>9.4</v>
      </c>
      <c r="F140" s="28">
        <f t="shared" si="48"/>
        <v>-9.940921160342903</v>
      </c>
      <c r="G140" s="42">
        <f t="shared" si="49"/>
        <v>-0.45612927058879615</v>
      </c>
      <c r="H140" s="28">
        <f t="shared" si="50"/>
        <v>12.394087337369575</v>
      </c>
      <c r="I140" s="28">
        <f t="shared" si="51"/>
        <v>2.453166177026672</v>
      </c>
      <c r="J140" s="41">
        <f t="shared" si="52"/>
        <v>1.3185199295074015</v>
      </c>
      <c r="K140" s="41">
        <f t="shared" si="53"/>
        <v>0.2609751252156034</v>
      </c>
      <c r="L140" s="43">
        <f t="shared" si="54"/>
        <v>-1.057544804291798</v>
      </c>
      <c r="M140" s="43">
        <f t="shared" si="55"/>
        <v>-0.2871470401271711</v>
      </c>
      <c r="N140" s="41">
        <f t="shared" si="56"/>
        <v>0.092</v>
      </c>
      <c r="O140" t="b">
        <f t="shared" si="57"/>
        <v>0</v>
      </c>
      <c r="P140" t="str">
        <f t="shared" si="47"/>
        <v>Yes</v>
      </c>
      <c r="Q140" t="str">
        <f t="shared" si="58"/>
        <v>No</v>
      </c>
      <c r="R140" t="str">
        <f t="shared" si="59"/>
        <v>No</v>
      </c>
    </row>
    <row r="141" spans="1:18" ht="15">
      <c r="A141" t="s">
        <v>370</v>
      </c>
      <c r="B141" t="str">
        <f>VLOOKUP(A141,'Monthly Data'!$D$4:$E$154,2,FALSE)</f>
        <v>E10000027</v>
      </c>
      <c r="C141" s="28">
        <f>VLOOKUP(A141,'Monthly Rates Actual'!$A$4:$U$155,21,FALSE)</f>
        <v>23.703956343792633</v>
      </c>
      <c r="D141" s="28">
        <f>VLOOKUP(A141,'Monthly Rates Actual'!$A:$XFD,53,FALSE)</f>
        <v>13.664568938960524</v>
      </c>
      <c r="E141" s="28">
        <f>VLOOKUP(A141,'Monthly Rate Target'!$A$3:$E$154,5,FALSE)</f>
        <v>9.4</v>
      </c>
      <c r="F141" s="28">
        <f t="shared" si="48"/>
        <v>-10.039387404832109</v>
      </c>
      <c r="G141" s="42">
        <f t="shared" si="49"/>
        <v>-0.42353214202831285</v>
      </c>
      <c r="H141" s="28">
        <f t="shared" si="50"/>
        <v>14.303956343792633</v>
      </c>
      <c r="I141" s="28">
        <f t="shared" si="51"/>
        <v>4.264568938960524</v>
      </c>
      <c r="J141" s="41">
        <f t="shared" si="52"/>
        <v>1.521697483382195</v>
      </c>
      <c r="K141" s="41">
        <f t="shared" si="53"/>
        <v>0.4536775466979281</v>
      </c>
      <c r="L141" s="43">
        <f t="shared" si="54"/>
        <v>-1.0680199366842669</v>
      </c>
      <c r="M141" s="43">
        <f t="shared" si="55"/>
        <v>-0.2871470401271711</v>
      </c>
      <c r="N141" s="41">
        <f t="shared" si="56"/>
        <v>0.086</v>
      </c>
      <c r="O141" t="b">
        <f t="shared" si="57"/>
        <v>0</v>
      </c>
      <c r="P141" t="str">
        <f t="shared" si="47"/>
        <v>Yes</v>
      </c>
      <c r="Q141" t="str">
        <f t="shared" si="58"/>
        <v>No</v>
      </c>
      <c r="R141" t="str">
        <f t="shared" si="59"/>
        <v>No</v>
      </c>
    </row>
    <row r="142" spans="1:18" ht="15">
      <c r="A142" t="s">
        <v>349</v>
      </c>
      <c r="B142" t="str">
        <f>VLOOKUP(A142,'Monthly Data'!$D$4:$E$154,2,FALSE)</f>
        <v>E06000052</v>
      </c>
      <c r="C142" s="28">
        <f>VLOOKUP(A142,'Monthly Rates Actual'!$A$4:$U$155,21,FALSE)</f>
        <v>36.8153963998468</v>
      </c>
      <c r="D142" s="28">
        <f>VLOOKUP(A142,'Monthly Rates Actual'!$A:$XFD,53,FALSE)</f>
        <v>26.060134336533196</v>
      </c>
      <c r="E142" s="28">
        <f>VLOOKUP(A142,'Monthly Rate Target'!$A$3:$E$154,5,FALSE)</f>
        <v>9.4</v>
      </c>
      <c r="F142" s="28">
        <f t="shared" si="48"/>
        <v>-10.755262063313602</v>
      </c>
      <c r="G142" s="42">
        <f t="shared" si="49"/>
        <v>-0.29214033027112424</v>
      </c>
      <c r="H142" s="28">
        <f t="shared" si="50"/>
        <v>27.4153963998468</v>
      </c>
      <c r="I142" s="28">
        <f t="shared" si="51"/>
        <v>16.660134336533197</v>
      </c>
      <c r="J142" s="41">
        <f t="shared" si="52"/>
        <v>2.9165315318985954</v>
      </c>
      <c r="K142" s="41">
        <f t="shared" si="53"/>
        <v>1.7723547166524678</v>
      </c>
      <c r="L142" s="43">
        <f t="shared" si="54"/>
        <v>-1.1441768152461276</v>
      </c>
      <c r="M142" s="43">
        <f t="shared" si="55"/>
        <v>-0.2871470401271711</v>
      </c>
      <c r="N142" s="41">
        <f t="shared" si="56"/>
        <v>0.079</v>
      </c>
      <c r="O142" t="b">
        <f t="shared" si="57"/>
        <v>0</v>
      </c>
      <c r="P142" t="str">
        <f t="shared" si="47"/>
        <v>Yes</v>
      </c>
      <c r="Q142" t="str">
        <f t="shared" si="58"/>
        <v>No</v>
      </c>
      <c r="R142" t="str">
        <f t="shared" si="59"/>
        <v>No</v>
      </c>
    </row>
    <row r="143" spans="1:18" ht="15">
      <c r="A143" t="s">
        <v>266</v>
      </c>
      <c r="B143" t="str">
        <f>VLOOKUP(A143,'Monthly Data'!$D$4:$E$154,2,FALSE)</f>
        <v>E08000008</v>
      </c>
      <c r="C143" s="28">
        <f>VLOOKUP(A143,'Monthly Rates Actual'!$A$4:$U$155,21,FALSE)</f>
        <v>24.987670557290812</v>
      </c>
      <c r="D143" s="28">
        <f>VLOOKUP(A143,'Monthly Rates Actual'!$A:$XFD,53,FALSE)</f>
        <v>14.031701250974423</v>
      </c>
      <c r="E143" s="28">
        <f>VLOOKUP(A143,'Monthly Rate Target'!$A$3:$E$154,5,FALSE)</f>
        <v>9.4</v>
      </c>
      <c r="F143" s="28">
        <f t="shared" si="48"/>
        <v>-10.955969306316389</v>
      </c>
      <c r="G143" s="42">
        <f t="shared" si="49"/>
        <v>-0.4384550084889644</v>
      </c>
      <c r="H143" s="28">
        <f t="shared" si="50"/>
        <v>15.587670557290812</v>
      </c>
      <c r="I143" s="28">
        <f t="shared" si="51"/>
        <v>4.631701250974423</v>
      </c>
      <c r="J143" s="41">
        <f t="shared" si="52"/>
        <v>1.6582628252437033</v>
      </c>
      <c r="K143" s="41">
        <f t="shared" si="53"/>
        <v>0.4927341756355769</v>
      </c>
      <c r="L143" s="43">
        <f t="shared" si="54"/>
        <v>-1.1655286496081263</v>
      </c>
      <c r="M143" s="43">
        <f t="shared" si="55"/>
        <v>-0.2871470401271711</v>
      </c>
      <c r="N143" s="41">
        <f t="shared" si="56"/>
        <v>0.072</v>
      </c>
      <c r="O143" t="b">
        <f t="shared" si="57"/>
        <v>0</v>
      </c>
      <c r="P143" t="str">
        <f t="shared" si="47"/>
        <v>Yes</v>
      </c>
      <c r="Q143" t="str">
        <f t="shared" si="58"/>
        <v>No</v>
      </c>
      <c r="R143" t="str">
        <f t="shared" si="59"/>
        <v>No</v>
      </c>
    </row>
    <row r="144" spans="1:18" ht="15">
      <c r="A144" t="s">
        <v>401</v>
      </c>
      <c r="B144" t="str">
        <f>VLOOKUP(A144,'Monthly Data'!$D$4:$E$154,2,FALSE)</f>
        <v>E06000051</v>
      </c>
      <c r="C144" s="28">
        <f>VLOOKUP(A144,'Monthly Rates Actual'!$A$4:$U$155,21,FALSE)</f>
        <v>18.89763779527559</v>
      </c>
      <c r="D144" s="28">
        <f>VLOOKUP(A144,'Monthly Rates Actual'!$A:$XFD,53,FALSE)</f>
        <v>7.289814579629159</v>
      </c>
      <c r="E144" s="28">
        <f>VLOOKUP(A144,'Monthly Rate Target'!$A$3:$E$154,5,FALSE)</f>
        <v>9.4</v>
      </c>
      <c r="F144" s="28">
        <f t="shared" si="48"/>
        <v>-11.60782321564643</v>
      </c>
      <c r="G144" s="42">
        <f t="shared" si="49"/>
        <v>-0.614247311827957</v>
      </c>
      <c r="H144" s="28">
        <f t="shared" si="50"/>
        <v>9.497637795275589</v>
      </c>
      <c r="I144" s="28">
        <f t="shared" si="51"/>
        <v>-2.1101854203708417</v>
      </c>
      <c r="J144" s="41">
        <f t="shared" si="52"/>
        <v>1.010386999497403</v>
      </c>
      <c r="K144" s="41">
        <f t="shared" si="53"/>
        <v>-0.22448781067774912</v>
      </c>
      <c r="L144" s="43">
        <f t="shared" si="54"/>
        <v>-1.234874810175152</v>
      </c>
      <c r="M144" s="43">
        <f t="shared" si="55"/>
        <v>-0.2871470401271711</v>
      </c>
      <c r="N144" s="41">
        <f t="shared" si="56"/>
        <v>0.066</v>
      </c>
      <c r="O144" t="b">
        <f t="shared" si="57"/>
        <v>1</v>
      </c>
      <c r="P144" t="str">
        <f t="shared" si="47"/>
        <v>Yes</v>
      </c>
      <c r="Q144" t="str">
        <f t="shared" si="58"/>
        <v>No</v>
      </c>
      <c r="R144" t="str">
        <f t="shared" si="59"/>
        <v>Yes</v>
      </c>
    </row>
    <row r="145" spans="1:18" ht="15">
      <c r="A145" t="s">
        <v>361</v>
      </c>
      <c r="B145" t="str">
        <f>VLOOKUP(A145,'Monthly Data'!$D$4:$E$154,2,FALSE)</f>
        <v>E06000024</v>
      </c>
      <c r="C145" s="28">
        <f>VLOOKUP(A145,'Monthly Rates Actual'!$A$4:$U$155,21,FALSE)</f>
        <v>17.624131503135064</v>
      </c>
      <c r="D145" s="28">
        <f>VLOOKUP(A145,'Monthly Rates Actual'!$A:$XFD,53,FALSE)</f>
        <v>5.778134925190373</v>
      </c>
      <c r="E145" s="28">
        <f>VLOOKUP(A145,'Monthly Rate Target'!$A$3:$E$154,5,FALSE)</f>
        <v>9.4</v>
      </c>
      <c r="F145" s="28">
        <f t="shared" si="48"/>
        <v>-11.845996577944693</v>
      </c>
      <c r="G145" s="42">
        <f t="shared" si="49"/>
        <v>-0.6721464019851118</v>
      </c>
      <c r="H145" s="28">
        <f t="shared" si="50"/>
        <v>8.224131503135064</v>
      </c>
      <c r="I145" s="28">
        <f t="shared" si="51"/>
        <v>-3.6218650748096275</v>
      </c>
      <c r="J145" s="41">
        <f t="shared" si="52"/>
        <v>0.8749076067164961</v>
      </c>
      <c r="K145" s="41">
        <f t="shared" si="53"/>
        <v>-0.38530479519251354</v>
      </c>
      <c r="L145" s="43">
        <f t="shared" si="54"/>
        <v>-1.2602124019090097</v>
      </c>
      <c r="M145" s="43">
        <f t="shared" si="55"/>
        <v>-0.2871470401271711</v>
      </c>
      <c r="N145" s="41">
        <f t="shared" si="56"/>
        <v>0.059</v>
      </c>
      <c r="O145" t="b">
        <f t="shared" si="57"/>
        <v>1</v>
      </c>
      <c r="P145" t="str">
        <f t="shared" si="47"/>
        <v>Yes</v>
      </c>
      <c r="Q145" t="str">
        <f t="shared" si="58"/>
        <v>No</v>
      </c>
      <c r="R145" t="str">
        <f t="shared" si="59"/>
        <v>Yes</v>
      </c>
    </row>
    <row r="146" spans="1:18" ht="15">
      <c r="A146" t="s">
        <v>404</v>
      </c>
      <c r="B146" t="str">
        <f>VLOOKUP(A146,'Monthly Data'!$D$4:$E$154,2,FALSE)</f>
        <v>E08000029</v>
      </c>
      <c r="C146" s="28">
        <f>VLOOKUP(A146,'Monthly Rates Actual'!$A$4:$U$155,21,FALSE)</f>
        <v>18.86955023263829</v>
      </c>
      <c r="D146" s="28">
        <f>VLOOKUP(A146,'Monthly Rates Actual'!$A:$XFD,53,FALSE)</f>
        <v>6.4399392972489204</v>
      </c>
      <c r="E146" s="28">
        <f>VLOOKUP(A146,'Monthly Rate Target'!$A$3:$E$154,5,FALSE)</f>
        <v>9.4</v>
      </c>
      <c r="F146" s="28">
        <f t="shared" si="48"/>
        <v>-12.42961093538937</v>
      </c>
      <c r="G146" s="42">
        <f t="shared" si="49"/>
        <v>-0.6587126233613197</v>
      </c>
      <c r="H146" s="28">
        <f t="shared" si="50"/>
        <v>9.469550232638289</v>
      </c>
      <c r="I146" s="28">
        <f t="shared" si="51"/>
        <v>-2.96006070275108</v>
      </c>
      <c r="J146" s="41">
        <f t="shared" si="52"/>
        <v>1.0073989609189669</v>
      </c>
      <c r="K146" s="41">
        <f t="shared" si="53"/>
        <v>-0.31490007476075316</v>
      </c>
      <c r="L146" s="43">
        <f t="shared" si="54"/>
        <v>-1.32229903567972</v>
      </c>
      <c r="M146" s="43">
        <f t="shared" si="55"/>
        <v>-0.2871470401271711</v>
      </c>
      <c r="N146" s="41">
        <f t="shared" si="56"/>
        <v>0.052</v>
      </c>
      <c r="O146" t="b">
        <f t="shared" si="57"/>
        <v>1</v>
      </c>
      <c r="P146" t="str">
        <f t="shared" si="47"/>
        <v>Yes</v>
      </c>
      <c r="Q146" t="str">
        <f t="shared" si="58"/>
        <v>No</v>
      </c>
      <c r="R146" t="str">
        <f t="shared" si="59"/>
        <v>Yes</v>
      </c>
    </row>
    <row r="147" spans="1:18" ht="15">
      <c r="A147" t="s">
        <v>28</v>
      </c>
      <c r="B147" t="str">
        <f>VLOOKUP(A147,'Monthly Data'!$D$4:$E$154,2,FALSE)</f>
        <v>E10000021</v>
      </c>
      <c r="C147" s="28">
        <f>VLOOKUP(A147,'Monthly Rates Actual'!$A$4:$U$155,21,FALSE)</f>
        <v>37.80217845194073</v>
      </c>
      <c r="D147" s="28">
        <f>VLOOKUP(A147,'Monthly Rates Actual'!$A:$XFD,53,FALSE)</f>
        <v>25.214570943316915</v>
      </c>
      <c r="E147" s="28">
        <f>VLOOKUP(A147,'Monthly Rate Target'!$A$3:$E$154,5,FALSE)</f>
        <v>9.4</v>
      </c>
      <c r="F147" s="28">
        <f t="shared" si="48"/>
        <v>-12.587607508623819</v>
      </c>
      <c r="G147" s="42">
        <f t="shared" si="49"/>
        <v>-0.3329862993114774</v>
      </c>
      <c r="H147" s="28">
        <f t="shared" si="50"/>
        <v>28.402178451940735</v>
      </c>
      <c r="I147" s="28">
        <f t="shared" si="51"/>
        <v>15.814570943316914</v>
      </c>
      <c r="J147" s="41">
        <f t="shared" si="52"/>
        <v>3.021508345951142</v>
      </c>
      <c r="K147" s="41">
        <f t="shared" si="53"/>
        <v>1.6824011641826504</v>
      </c>
      <c r="L147" s="43">
        <f t="shared" si="54"/>
        <v>-1.3391071817684914</v>
      </c>
      <c r="M147" s="43">
        <f t="shared" si="55"/>
        <v>-0.2871470401271711</v>
      </c>
      <c r="N147" s="41">
        <f t="shared" si="56"/>
        <v>0.046</v>
      </c>
      <c r="O147" t="b">
        <f t="shared" si="57"/>
        <v>0</v>
      </c>
      <c r="P147" t="str">
        <f t="shared" si="47"/>
        <v>Yes</v>
      </c>
      <c r="Q147" t="str">
        <f t="shared" si="58"/>
        <v>No</v>
      </c>
      <c r="R147" t="str">
        <f t="shared" si="59"/>
        <v>No</v>
      </c>
    </row>
    <row r="148" spans="1:18" ht="15">
      <c r="A148" t="s">
        <v>297</v>
      </c>
      <c r="B148" t="str">
        <f>VLOOKUP(A148,'Monthly Data'!$D$4:$E$154,2,FALSE)</f>
        <v>E06000046</v>
      </c>
      <c r="C148" s="28">
        <f>VLOOKUP(A148,'Monthly Rates Actual'!$A$4:$U$155,21,FALSE)</f>
        <v>17.888307155322863</v>
      </c>
      <c r="D148" s="28">
        <f>VLOOKUP(A148,'Monthly Rates Actual'!$A:$XFD,53,FALSE)</f>
        <v>5.038563305747903</v>
      </c>
      <c r="E148" s="28">
        <f>VLOOKUP(A148,'Monthly Rate Target'!$A$3:$E$154,5,FALSE)</f>
        <v>9.4</v>
      </c>
      <c r="F148" s="28">
        <f t="shared" si="48"/>
        <v>-12.84974384957496</v>
      </c>
      <c r="G148" s="42">
        <f t="shared" si="49"/>
        <v>-0.7183320220298978</v>
      </c>
      <c r="H148" s="28">
        <f t="shared" si="50"/>
        <v>8.488307155322863</v>
      </c>
      <c r="I148" s="28">
        <f t="shared" si="51"/>
        <v>-4.361436694252097</v>
      </c>
      <c r="J148" s="41">
        <f t="shared" si="52"/>
        <v>0.9030113995024321</v>
      </c>
      <c r="K148" s="41">
        <f t="shared" si="53"/>
        <v>-0.4639826270480954</v>
      </c>
      <c r="L148" s="43">
        <f t="shared" si="54"/>
        <v>-1.3669940265505276</v>
      </c>
      <c r="M148" s="43">
        <f t="shared" si="55"/>
        <v>-0.2871470401271711</v>
      </c>
      <c r="N148" s="41">
        <f t="shared" si="56"/>
        <v>0.039</v>
      </c>
      <c r="O148" t="b">
        <f t="shared" si="57"/>
        <v>1</v>
      </c>
      <c r="P148" t="str">
        <f t="shared" si="47"/>
        <v>Yes</v>
      </c>
      <c r="Q148" t="str">
        <f t="shared" si="58"/>
        <v>No</v>
      </c>
      <c r="R148" t="str">
        <f t="shared" si="59"/>
        <v>Yes</v>
      </c>
    </row>
    <row r="149" spans="1:18" ht="15">
      <c r="A149" t="s">
        <v>269</v>
      </c>
      <c r="B149" t="str">
        <f>VLOOKUP(A149,'Monthly Data'!$D$4:$E$154,2,FALSE)</f>
        <v>E08000009</v>
      </c>
      <c r="C149" s="28">
        <f>VLOOKUP(A149,'Monthly Rates Actual'!$A$4:$U$155,21,FALSE)</f>
        <v>46.16821686938548</v>
      </c>
      <c r="D149" s="28">
        <f>VLOOKUP(A149,'Monthly Rates Actual'!$A:$XFD,53,FALSE)</f>
        <v>33.28127524368571</v>
      </c>
      <c r="E149" s="28">
        <f>VLOOKUP(A149,'Monthly Rate Target'!$A$3:$E$154,5,FALSE)</f>
        <v>9.4</v>
      </c>
      <c r="F149" s="28">
        <f t="shared" si="48"/>
        <v>-12.88694162569977</v>
      </c>
      <c r="G149" s="42">
        <f t="shared" si="49"/>
        <v>-0.2791301570549762</v>
      </c>
      <c r="H149" s="28">
        <f t="shared" si="50"/>
        <v>36.76821686938548</v>
      </c>
      <c r="I149" s="28">
        <f t="shared" si="51"/>
        <v>23.881275243685714</v>
      </c>
      <c r="J149" s="41">
        <f t="shared" si="52"/>
        <v>3.9115124329133493</v>
      </c>
      <c r="K149" s="41">
        <f t="shared" si="53"/>
        <v>2.5405611961367778</v>
      </c>
      <c r="L149" s="43">
        <f t="shared" si="54"/>
        <v>-1.3709512367765715</v>
      </c>
      <c r="M149" s="43">
        <f t="shared" si="55"/>
        <v>-0.2871470401271711</v>
      </c>
      <c r="N149" s="41">
        <f t="shared" si="56"/>
        <v>0.033</v>
      </c>
      <c r="O149" t="b">
        <f t="shared" si="57"/>
        <v>0</v>
      </c>
      <c r="P149" t="str">
        <f t="shared" si="47"/>
        <v>Yes</v>
      </c>
      <c r="Q149" t="str">
        <f t="shared" si="58"/>
        <v>No</v>
      </c>
      <c r="R149" t="str">
        <f t="shared" si="59"/>
        <v>No</v>
      </c>
    </row>
    <row r="150" spans="1:18" ht="15">
      <c r="A150" t="s">
        <v>263</v>
      </c>
      <c r="B150" t="str">
        <f>VLOOKUP(A150,'Monthly Data'!$D$4:$E$154,2,FALSE)</f>
        <v>E08000007</v>
      </c>
      <c r="C150" s="28">
        <f>VLOOKUP(A150,'Monthly Rates Actual'!$A$4:$U$155,21,FALSE)</f>
        <v>27.043946412920995</v>
      </c>
      <c r="D150" s="28">
        <f>VLOOKUP(A150,'Monthly Rates Actual'!$A:$XFD,53,FALSE)</f>
        <v>13.414944446015097</v>
      </c>
      <c r="E150" s="28">
        <f>VLOOKUP(A150,'Monthly Rate Target'!$A$3:$E$154,5,FALSE)</f>
        <v>9.4</v>
      </c>
      <c r="F150" s="28">
        <f t="shared" si="48"/>
        <v>-13.629001966905898</v>
      </c>
      <c r="G150" s="42">
        <f t="shared" si="49"/>
        <v>-0.5039575866188769</v>
      </c>
      <c r="H150" s="28">
        <f t="shared" si="50"/>
        <v>17.643946412920997</v>
      </c>
      <c r="I150" s="28">
        <f t="shared" si="51"/>
        <v>4.014944446015097</v>
      </c>
      <c r="J150" s="41">
        <f t="shared" si="52"/>
        <v>1.8770155758426592</v>
      </c>
      <c r="K150" s="41">
        <f t="shared" si="53"/>
        <v>0.42712174957607413</v>
      </c>
      <c r="L150" s="43">
        <f t="shared" si="54"/>
        <v>-1.449893826266585</v>
      </c>
      <c r="M150" s="43">
        <f t="shared" si="55"/>
        <v>-0.2871470401271711</v>
      </c>
      <c r="N150" s="41">
        <f t="shared" si="56"/>
        <v>0.026</v>
      </c>
      <c r="O150" t="b">
        <f t="shared" si="57"/>
        <v>0</v>
      </c>
      <c r="P150" t="str">
        <f t="shared" si="47"/>
        <v>Yes</v>
      </c>
      <c r="Q150" t="str">
        <f t="shared" si="58"/>
        <v>No</v>
      </c>
      <c r="R150" t="str">
        <f t="shared" si="59"/>
        <v>No</v>
      </c>
    </row>
    <row r="151" spans="1:18" ht="15">
      <c r="A151" t="s">
        <v>410</v>
      </c>
      <c r="B151" t="str">
        <f>VLOOKUP(A151,'Monthly Data'!$D$4:$E$154,2,FALSE)</f>
        <v>E06000021</v>
      </c>
      <c r="C151" s="28">
        <f>VLOOKUP(A151,'Monthly Rates Actual'!$A$4:$U$155,21,FALSE)</f>
        <v>40.80334423845874</v>
      </c>
      <c r="D151" s="28">
        <f>VLOOKUP(A151,'Monthly Rates Actual'!$A:$XFD,53,FALSE)</f>
        <v>27.169005991956006</v>
      </c>
      <c r="E151" s="28">
        <f>VLOOKUP(A151,'Monthly Rate Target'!$A$3:$E$154,5,FALSE)</f>
        <v>9.4</v>
      </c>
      <c r="F151" s="28">
        <f t="shared" si="48"/>
        <v>-13.634338246502736</v>
      </c>
      <c r="G151" s="42">
        <f t="shared" si="49"/>
        <v>-0.33414756807241897</v>
      </c>
      <c r="H151" s="28">
        <f t="shared" si="50"/>
        <v>31.403344238458743</v>
      </c>
      <c r="I151" s="28">
        <f t="shared" si="51"/>
        <v>17.769005991956007</v>
      </c>
      <c r="J151" s="41">
        <f t="shared" si="52"/>
        <v>3.340781301963696</v>
      </c>
      <c r="K151" s="41">
        <f t="shared" si="53"/>
        <v>1.8903197863782986</v>
      </c>
      <c r="L151" s="43">
        <f t="shared" si="54"/>
        <v>-1.4504615155853975</v>
      </c>
      <c r="M151" s="43">
        <f t="shared" si="55"/>
        <v>-0.2871470401271711</v>
      </c>
      <c r="N151" s="41">
        <f t="shared" si="56"/>
        <v>0.019</v>
      </c>
      <c r="O151" t="b">
        <f t="shared" si="57"/>
        <v>0</v>
      </c>
      <c r="P151" t="str">
        <f t="shared" si="47"/>
        <v>Yes</v>
      </c>
      <c r="Q151" t="str">
        <f t="shared" si="58"/>
        <v>No</v>
      </c>
      <c r="R151" t="str">
        <f t="shared" si="59"/>
        <v>No</v>
      </c>
    </row>
    <row r="152" spans="1:18" ht="15">
      <c r="A152" t="s">
        <v>93</v>
      </c>
      <c r="B152" t="str">
        <f>VLOOKUP(A152,'Monthly Data'!$D$4:$E$154,2,FALSE)</f>
        <v>E09000001</v>
      </c>
      <c r="C152" s="28">
        <f>VLOOKUP(A152,'Monthly Rates Actual'!$A$4:$U$155,21,FALSE)</f>
        <v>25.696864111498257</v>
      </c>
      <c r="D152" s="28">
        <f>VLOOKUP(A152,'Monthly Rates Actual'!$A:$XFD,53,FALSE)</f>
        <v>8.261211644374507</v>
      </c>
      <c r="E152" s="28">
        <f>VLOOKUP(A152,'Monthly Rate Target'!$A$3:$E$154,5,FALSE)</f>
        <v>9.4</v>
      </c>
      <c r="F152" s="28">
        <f t="shared" si="48"/>
        <v>-17.435652467123752</v>
      </c>
      <c r="G152" s="42">
        <f t="shared" si="49"/>
        <v>-0.6785128485511209</v>
      </c>
      <c r="H152" s="28">
        <f t="shared" si="50"/>
        <v>16.29686411149826</v>
      </c>
      <c r="I152" s="28">
        <f t="shared" si="51"/>
        <v>-1.1387883556254934</v>
      </c>
      <c r="J152" s="41">
        <f t="shared" si="52"/>
        <v>1.7337089480317296</v>
      </c>
      <c r="K152" s="41">
        <f t="shared" si="53"/>
        <v>-0.12114769740696738</v>
      </c>
      <c r="L152" s="43">
        <f t="shared" si="54"/>
        <v>-1.854856645438697</v>
      </c>
      <c r="M152" s="43">
        <f t="shared" si="55"/>
        <v>-0.2871470401271711</v>
      </c>
      <c r="N152" s="41">
        <f t="shared" si="56"/>
        <v>0.013</v>
      </c>
      <c r="O152" t="b">
        <f t="shared" si="57"/>
        <v>1</v>
      </c>
      <c r="P152" t="str">
        <f t="shared" si="47"/>
        <v>Yes</v>
      </c>
      <c r="Q152" t="str">
        <f t="shared" si="58"/>
        <v>No</v>
      </c>
      <c r="R152" t="str">
        <f t="shared" si="59"/>
        <v>Yes</v>
      </c>
    </row>
    <row r="153" spans="1:18" ht="15">
      <c r="A153" t="s">
        <v>254</v>
      </c>
      <c r="B153" t="str">
        <f>VLOOKUP(A153,'Monthly Data'!$D$4:$E$154,2,FALSE)</f>
        <v>E08000006</v>
      </c>
      <c r="C153" s="28">
        <f>VLOOKUP(A153,'Monthly Rates Actual'!$A$4:$U$155,21,FALSE)</f>
        <v>31.12560813799204</v>
      </c>
      <c r="D153" s="28">
        <f>VLOOKUP(A153,'Monthly Rates Actual'!$A:$XFD,53,FALSE)</f>
        <v>8.905090049602183</v>
      </c>
      <c r="E153" s="28">
        <f>VLOOKUP(A153,'Monthly Rate Target'!$A$3:$E$154,5,FALSE)</f>
        <v>9.4</v>
      </c>
      <c r="F153" s="28">
        <f t="shared" si="48"/>
        <v>-22.220518088389856</v>
      </c>
      <c r="G153" s="42">
        <f t="shared" si="49"/>
        <v>-0.7138982791879143</v>
      </c>
      <c r="H153" s="28">
        <f t="shared" si="50"/>
        <v>21.72560813799204</v>
      </c>
      <c r="I153" s="28">
        <f t="shared" si="51"/>
        <v>-0.49490995039781716</v>
      </c>
      <c r="J153" s="41">
        <f t="shared" si="52"/>
        <v>2.3112349082970254</v>
      </c>
      <c r="K153" s="41">
        <f t="shared" si="53"/>
        <v>-0.052649994723172035</v>
      </c>
      <c r="L153" s="43">
        <f t="shared" si="54"/>
        <v>-2.3638849030201974</v>
      </c>
      <c r="M153" s="43">
        <f t="shared" si="55"/>
        <v>-0.2871470401271711</v>
      </c>
      <c r="N153" s="41">
        <f t="shared" si="56"/>
        <v>0.006</v>
      </c>
      <c r="O153" t="b">
        <f t="shared" si="57"/>
        <v>1</v>
      </c>
      <c r="P153" t="str">
        <f t="shared" si="47"/>
        <v>Yes</v>
      </c>
      <c r="Q153" t="str">
        <f t="shared" si="58"/>
        <v>No</v>
      </c>
      <c r="R153" t="str">
        <f t="shared" si="59"/>
        <v>Yes</v>
      </c>
    </row>
    <row r="154" spans="1:18" ht="15">
      <c r="A154" t="s">
        <v>465</v>
      </c>
      <c r="B154" t="str">
        <f>VLOOKUP(A154,'Monthly Data'!$D$4:$E$154,2,FALSE)</f>
        <v>E08000019</v>
      </c>
      <c r="C154" s="28">
        <f>VLOOKUP(A154,'Monthly Rates Actual'!$A$4:$U$155,21,FALSE)</f>
        <v>37.22344960637272</v>
      </c>
      <c r="D154" s="28">
        <f>VLOOKUP(A154,'Monthly Rates Actual'!$A:$XFD,53,FALSE)</f>
        <v>10.504423099893902</v>
      </c>
      <c r="E154" s="28">
        <f>VLOOKUP(A154,'Monthly Rate Target'!$A$3:$E$154,5,FALSE)</f>
        <v>9.4</v>
      </c>
      <c r="F154" s="28">
        <f t="shared" si="48"/>
        <v>-26.719026506478816</v>
      </c>
      <c r="G154" s="42">
        <f t="shared" si="49"/>
        <v>-0.7178009235851283</v>
      </c>
      <c r="H154" s="28">
        <f t="shared" si="50"/>
        <v>27.82344960637272</v>
      </c>
      <c r="I154" s="28">
        <f t="shared" si="51"/>
        <v>1.1044230998939017</v>
      </c>
      <c r="J154" s="41">
        <f t="shared" si="52"/>
        <v>2.9599414474864596</v>
      </c>
      <c r="K154" s="41">
        <f t="shared" si="53"/>
        <v>0.11749181913764911</v>
      </c>
      <c r="L154" s="43">
        <f t="shared" si="54"/>
        <v>-2.8424496283488105</v>
      </c>
      <c r="M154" s="43">
        <f t="shared" si="55"/>
        <v>-0.2871470401271711</v>
      </c>
      <c r="N154" s="41">
        <f t="shared" si="56"/>
        <v>0</v>
      </c>
      <c r="O154" t="b">
        <f t="shared" si="57"/>
        <v>0</v>
      </c>
      <c r="P154" t="str">
        <f aca="true" t="shared" si="60" ref="P154">IF(L154&gt;0,"No","Yes")</f>
        <v>Yes</v>
      </c>
      <c r="Q154" t="str">
        <f t="shared" si="58"/>
        <v>No</v>
      </c>
      <c r="R154" t="str">
        <f>IF(D154&lt;9.4,"Yes","No")</f>
        <v>No</v>
      </c>
    </row>
  </sheetData>
  <autoFilter ref="A2:AA154"/>
  <printOptions/>
  <pageMargins left="0.7" right="0.7" top="0.75" bottom="0.75" header="0.3" footer="0.3"/>
  <pageSetup horizontalDpi="600" verticalDpi="600" orientation="portrait" paperSize="9" r:id="rId1"/>
  <customProperties>
    <customPr name="SSC_SHEET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154"/>
  <sheetViews>
    <sheetView workbookViewId="0" topLeftCell="A1">
      <selection activeCell="C124" sqref="C124"/>
    </sheetView>
  </sheetViews>
  <sheetFormatPr defaultColWidth="9.140625" defaultRowHeight="15"/>
  <sheetData>
    <row r="2" spans="1:7" ht="15">
      <c r="A2" t="str">
        <f>'DfT Data'!A2</f>
        <v>Name</v>
      </c>
      <c r="B2" t="s">
        <v>496</v>
      </c>
      <c r="C2" t="s">
        <v>497</v>
      </c>
      <c r="F2" t="s">
        <v>543</v>
      </c>
      <c r="G2" t="s">
        <v>544</v>
      </c>
    </row>
    <row r="3" spans="1:8" ht="15">
      <c r="A3" t="str">
        <f>'DfT Data'!A112</f>
        <v>Cumbria</v>
      </c>
      <c r="B3">
        <f>VLOOKUP(A3,'DfT Data'!$A$2:$D$154,4,FALSE)</f>
        <v>35.82372277007075</v>
      </c>
      <c r="C3">
        <f>'DfT Data'!$V$4</f>
        <v>12.618885602441264</v>
      </c>
      <c r="F3" t="s">
        <v>269</v>
      </c>
      <c r="G3">
        <f>VLOOKUP(F3,'Monthly Rates Actual'!$A$3:$BA$155,51,FALSE)</f>
        <v>20.15904643940618</v>
      </c>
      <c r="H3">
        <f>_xlfn.QUARTILE.INC(G3:G154,3)</f>
        <v>5.048976942484628</v>
      </c>
    </row>
    <row r="4" spans="1:7" ht="15">
      <c r="A4" t="str">
        <f>'DfT Data'!A149</f>
        <v>Trafford</v>
      </c>
      <c r="B4">
        <f>VLOOKUP(A4,'DfT Data'!$A$2:$D$154,4,FALSE)</f>
        <v>33.28127524368571</v>
      </c>
      <c r="C4">
        <f>'DfT Data'!$V$4</f>
        <v>12.618885602441264</v>
      </c>
      <c r="F4" t="s">
        <v>230</v>
      </c>
      <c r="G4">
        <f>VLOOKUP(F4,'Monthly Rates Actual'!$A$3:$BA$155,51,FALSE)</f>
        <v>16.825449885787506</v>
      </c>
    </row>
    <row r="5" spans="1:7" ht="15">
      <c r="A5" t="str">
        <f>'DfT Data'!A12</f>
        <v>Hampshire</v>
      </c>
      <c r="B5">
        <f>VLOOKUP(A5,'DfT Data'!$A$2:$D$154,4,FALSE)</f>
        <v>27.800728021649064</v>
      </c>
      <c r="C5">
        <f>'DfT Data'!$V$4</f>
        <v>12.618885602441264</v>
      </c>
      <c r="F5" t="s">
        <v>294</v>
      </c>
      <c r="G5">
        <f>VLOOKUP(F5,'Monthly Rates Actual'!$A$3:$BA$155,51,FALSE)</f>
        <v>15.081303733505761</v>
      </c>
    </row>
    <row r="6" spans="1:7" ht="15">
      <c r="A6" t="str">
        <f>'DfT Data'!A15</f>
        <v>Bury</v>
      </c>
      <c r="B6">
        <f>VLOOKUP(A6,'DfT Data'!$A$2:$D$154,4,FALSE)</f>
        <v>27.50121686800301</v>
      </c>
      <c r="C6">
        <f>'DfT Data'!$V$4</f>
        <v>12.618885602441264</v>
      </c>
      <c r="F6" t="s">
        <v>349</v>
      </c>
      <c r="G6">
        <f>VLOOKUP(F6,'Monthly Rates Actual'!$A$3:$BA$155,51,FALSE)</f>
        <v>14.896653117703018</v>
      </c>
    </row>
    <row r="7" spans="1:7" ht="15">
      <c r="A7" t="str">
        <f>'DfT Data'!A151</f>
        <v>Stoke-On-Trent UA</v>
      </c>
      <c r="B7">
        <f>VLOOKUP(A7,'DfT Data'!$A$2:$D$154,4,FALSE)</f>
        <v>27.169005991956006</v>
      </c>
      <c r="C7">
        <f>'DfT Data'!$V$4</f>
        <v>12.618885602441264</v>
      </c>
      <c r="F7" t="s">
        <v>386</v>
      </c>
      <c r="G7">
        <f>VLOOKUP(F7,'Monthly Rates Actual'!$A$3:$BA$155,51,FALSE)</f>
        <v>12.168426722065131</v>
      </c>
    </row>
    <row r="8" spans="1:7" ht="15">
      <c r="A8" t="str">
        <f>'DfT Data'!A135</f>
        <v>Oxfordshire</v>
      </c>
      <c r="B8">
        <f>VLOOKUP(A8,'DfT Data'!$A$2:$D$154,4,FALSE)</f>
        <v>26.50260010866126</v>
      </c>
      <c r="C8">
        <f>'DfT Data'!$V$4</f>
        <v>12.618885602441264</v>
      </c>
      <c r="F8" t="s">
        <v>221</v>
      </c>
      <c r="G8">
        <f>VLOOKUP(F8,'Monthly Rates Actual'!$A$3:$BA$155,51,FALSE)</f>
        <v>12.058055666179921</v>
      </c>
    </row>
    <row r="9" spans="1:7" ht="15">
      <c r="A9" t="str">
        <f>'DfT Data'!A142</f>
        <v>Cornwall</v>
      </c>
      <c r="B9">
        <f>VLOOKUP(A9,'DfT Data'!$A$2:$D$154,4,FALSE)</f>
        <v>26.060134336533196</v>
      </c>
      <c r="C9">
        <f>'DfT Data'!$V$4</f>
        <v>12.618885602441264</v>
      </c>
      <c r="F9" t="s">
        <v>28</v>
      </c>
      <c r="G9">
        <f>VLOOKUP(F9,'Monthly Rates Actual'!$A$3:$BA$155,51,FALSE)</f>
        <v>11.996660020789665</v>
      </c>
    </row>
    <row r="10" spans="1:7" ht="15">
      <c r="A10" t="str">
        <f>'DfT Data'!A147</f>
        <v>Northamptonshire</v>
      </c>
      <c r="B10">
        <f>VLOOKUP(A10,'DfT Data'!$A$2:$D$154,4,FALSE)</f>
        <v>25.214570943316915</v>
      </c>
      <c r="C10">
        <f>'DfT Data'!$V$4</f>
        <v>12.618885602441264</v>
      </c>
      <c r="F10" t="s">
        <v>364</v>
      </c>
      <c r="G10">
        <f>VLOOKUP(F10,'Monthly Rates Actual'!$A$3:$BA$155,51,FALSE)</f>
        <v>10.082548965853363</v>
      </c>
    </row>
    <row r="11" spans="1:7" ht="15">
      <c r="A11" t="str">
        <f>'DfT Data'!A7</f>
        <v>Milton Keynes UA</v>
      </c>
      <c r="B11">
        <f>VLOOKUP(A11,'DfT Data'!$A$2:$D$154,4,FALSE)</f>
        <v>24.442882134623872</v>
      </c>
      <c r="C11">
        <f>'DfT Data'!$V$4</f>
        <v>12.618885602441264</v>
      </c>
      <c r="F11" t="s">
        <v>321</v>
      </c>
      <c r="G11">
        <f>VLOOKUP(F11,'Monthly Rates Actual'!$A$3:$BA$155,51,FALSE)</f>
        <v>9.48488100498706</v>
      </c>
    </row>
    <row r="12" spans="1:7" ht="15">
      <c r="A12" t="str">
        <f>'DfT Data'!A136</f>
        <v>Plymouth UA</v>
      </c>
      <c r="B12">
        <f>VLOOKUP(A12,'DfT Data'!$A$2:$D$154,4,FALSE)</f>
        <v>22.75427213743946</v>
      </c>
      <c r="C12">
        <f>'DfT Data'!$V$4</f>
        <v>12.618885602441264</v>
      </c>
      <c r="F12" t="s">
        <v>346</v>
      </c>
      <c r="G12">
        <f>VLOOKUP(F12,'Monthly Rates Actual'!$A$3:$BA$155,51,FALSE)</f>
        <v>9.097740325264343</v>
      </c>
    </row>
    <row r="13" spans="1:7" ht="15">
      <c r="A13" t="str">
        <f>'DfT Data'!A79</f>
        <v>West Berkshire UA</v>
      </c>
      <c r="B13">
        <f>VLOOKUP(A13,'DfT Data'!$A$2:$D$154,4,FALSE)</f>
        <v>22.012326903065716</v>
      </c>
      <c r="C13">
        <f>'DfT Data'!$V$4</f>
        <v>12.618885602441264</v>
      </c>
      <c r="F13" t="s">
        <v>245</v>
      </c>
      <c r="G13">
        <f>VLOOKUP(F13,'Monthly Rates Actual'!$A$3:$BA$155,51,FALSE)</f>
        <v>8.92570081295834</v>
      </c>
    </row>
    <row r="14" spans="1:7" ht="15">
      <c r="A14" t="str">
        <f>'DfT Data'!A89</f>
        <v>Southampton UA</v>
      </c>
      <c r="B14">
        <f>VLOOKUP(A14,'DfT Data'!$A$2:$D$154,4,FALSE)</f>
        <v>21.2423458115018</v>
      </c>
      <c r="C14">
        <f>'DfT Data'!$V$4</f>
        <v>12.618885602441264</v>
      </c>
      <c r="F14" t="s">
        <v>99</v>
      </c>
      <c r="G14">
        <f>VLOOKUP(F14,'Monthly Rates Actual'!$A$3:$BA$155,51,FALSE)</f>
        <v>8.78979790871943</v>
      </c>
    </row>
    <row r="15" spans="1:7" ht="15">
      <c r="A15" t="str">
        <f>'DfT Data'!A13</f>
        <v>Leeds</v>
      </c>
      <c r="B15">
        <f>VLOOKUP(A15,'DfT Data'!$A$2:$D$154,4,FALSE)</f>
        <v>19.619429091346433</v>
      </c>
      <c r="C15">
        <f>'DfT Data'!$V$4</f>
        <v>12.618885602441264</v>
      </c>
      <c r="F15" t="s">
        <v>263</v>
      </c>
      <c r="G15">
        <f>VLOOKUP(F15,'Monthly Rates Actual'!$A$3:$BA$155,51,FALSE)</f>
        <v>8.495660286675525</v>
      </c>
    </row>
    <row r="16" spans="1:7" ht="15">
      <c r="A16" t="str">
        <f>'DfT Data'!A92</f>
        <v>Birmingham</v>
      </c>
      <c r="B16">
        <f>VLOOKUP(A16,'DfT Data'!$A$2:$D$154,4,FALSE)</f>
        <v>19.39715698155308</v>
      </c>
      <c r="C16">
        <f>'DfT Data'!$V$4</f>
        <v>12.618885602441264</v>
      </c>
      <c r="F16" t="s">
        <v>471</v>
      </c>
      <c r="G16">
        <f>VLOOKUP(F16,'Monthly Rates Actual'!$A$3:$BA$155,51,FALSE)</f>
        <v>8.247693839592689</v>
      </c>
    </row>
    <row r="17" spans="1:7" ht="15">
      <c r="A17" t="str">
        <f>'DfT Data'!A6</f>
        <v>Warrington UA</v>
      </c>
      <c r="B17">
        <f>VLOOKUP(A17,'DfT Data'!$A$2:$D$154,4,FALSE)</f>
        <v>19.38235930097698</v>
      </c>
      <c r="C17">
        <f>'DfT Data'!$V$4</f>
        <v>12.618885602441264</v>
      </c>
      <c r="F17" t="s">
        <v>266</v>
      </c>
      <c r="G17">
        <f>VLOOKUP(F17,'Monthly Rates Actual'!$A$3:$BA$155,51,FALSE)</f>
        <v>8.073796354727348</v>
      </c>
    </row>
    <row r="18" spans="1:7" ht="15">
      <c r="A18" t="str">
        <f>'DfT Data'!A10</f>
        <v>Nottingham UA</v>
      </c>
      <c r="B18">
        <f>VLOOKUP(A18,'DfT Data'!$A$2:$D$154,4,FALSE)</f>
        <v>18.990030234127083</v>
      </c>
      <c r="C18">
        <f>'DfT Data'!$V$4</f>
        <v>12.618885602441264</v>
      </c>
      <c r="F18" t="s">
        <v>272</v>
      </c>
      <c r="G18">
        <f>VLOOKUP(F18,'Monthly Rates Actual'!$A$3:$BA$155,51,FALSE)</f>
        <v>7.725423129091231</v>
      </c>
    </row>
    <row r="19" spans="1:7" ht="15">
      <c r="A19" t="str">
        <f>'DfT Data'!A78</f>
        <v>Halton UA</v>
      </c>
      <c r="B19">
        <f>VLOOKUP(A19,'DfT Data'!$A$2:$D$154,4,FALSE)</f>
        <v>18.41915854217104</v>
      </c>
      <c r="C19">
        <f>'DfT Data'!$V$4</f>
        <v>12.618885602441264</v>
      </c>
      <c r="F19" t="s">
        <v>315</v>
      </c>
      <c r="G19">
        <f>VLOOKUP(F19,'Monthly Rates Actual'!$A$3:$BA$155,51,FALSE)</f>
        <v>7.629288274449565</v>
      </c>
    </row>
    <row r="20" spans="1:7" ht="15">
      <c r="A20" t="str">
        <f>'DfT Data'!A81</f>
        <v>Reading UA</v>
      </c>
      <c r="B20">
        <f>VLOOKUP(A20,'DfT Data'!$A$2:$D$154,4,FALSE)</f>
        <v>18.17716333845366</v>
      </c>
      <c r="C20">
        <f>'DfT Data'!$V$4</f>
        <v>12.618885602441264</v>
      </c>
      <c r="F20" t="s">
        <v>444</v>
      </c>
      <c r="G20">
        <f>VLOOKUP(F20,'Monthly Rates Actual'!$A$3:$BA$155,51,FALSE)</f>
        <v>7.56690151969922</v>
      </c>
    </row>
    <row r="21" spans="1:7" ht="15">
      <c r="A21" t="str">
        <f>'DfT Data'!A62</f>
        <v>Dorset</v>
      </c>
      <c r="B21">
        <f>VLOOKUP(A21,'DfT Data'!$A$2:$D$154,4,FALSE)</f>
        <v>17.96781660692951</v>
      </c>
      <c r="C21">
        <f>'DfT Data'!$V$4</f>
        <v>12.618885602441264</v>
      </c>
      <c r="F21" t="s">
        <v>407</v>
      </c>
      <c r="G21">
        <f>VLOOKUP(F21,'Monthly Rates Actual'!$A$3:$BA$155,51,FALSE)</f>
        <v>7.31730977997256</v>
      </c>
    </row>
    <row r="22" spans="1:7" ht="15">
      <c r="A22" t="str">
        <f>'DfT Data'!A32</f>
        <v>Redcar &amp; Cleveland UA</v>
      </c>
      <c r="B22">
        <f>VLOOKUP(A22,'DfT Data'!$A$2:$D$154,4,FALSE)</f>
        <v>17.397272537375787</v>
      </c>
      <c r="C22">
        <f>'DfT Data'!$V$4</f>
        <v>12.618885602441264</v>
      </c>
      <c r="F22" t="s">
        <v>392</v>
      </c>
      <c r="G22">
        <f>VLOOKUP(F22,'Monthly Rates Actual'!$A$3:$BA$155,51,FALSE)</f>
        <v>7.149783437843429</v>
      </c>
    </row>
    <row r="23" spans="1:7" ht="15">
      <c r="A23" t="str">
        <f>'DfT Data'!A124</f>
        <v>Wiltshire</v>
      </c>
      <c r="B23">
        <f>VLOOKUP(A23,'DfT Data'!$A$2:$D$154,4,FALSE)</f>
        <v>17.3198791479764</v>
      </c>
      <c r="C23">
        <f>'DfT Data'!$V$4</f>
        <v>12.618885602441264</v>
      </c>
      <c r="F23" t="s">
        <v>59</v>
      </c>
      <c r="G23">
        <f>VLOOKUP(F23,'Monthly Rates Actual'!$A$3:$BA$155,51,FALSE)</f>
        <v>6.874230995559835</v>
      </c>
    </row>
    <row r="24" spans="1:7" ht="15">
      <c r="A24" t="str">
        <f>'DfT Data'!A18</f>
        <v>Bristol UA</v>
      </c>
      <c r="B24">
        <f>VLOOKUP(A24,'DfT Data'!$A$2:$D$154,4,FALSE)</f>
        <v>17.166729286314926</v>
      </c>
      <c r="C24">
        <f>'DfT Data'!$V$4</f>
        <v>12.618885602441264</v>
      </c>
      <c r="F24" t="s">
        <v>419</v>
      </c>
      <c r="G24">
        <f>VLOOKUP(F24,'Monthly Rates Actual'!$A$3:$BA$155,51,FALSE)</f>
        <v>6.4574304080979665</v>
      </c>
    </row>
    <row r="25" spans="1:7" ht="15">
      <c r="A25" t="str">
        <f>'DfT Data'!A75</f>
        <v>West Sussex</v>
      </c>
      <c r="B25">
        <f>VLOOKUP(A25,'DfT Data'!$A$2:$D$154,4,FALSE)</f>
        <v>17.05069124423963</v>
      </c>
      <c r="C25">
        <f>'DfT Data'!$V$4</f>
        <v>12.618885602441264</v>
      </c>
      <c r="F25" t="s">
        <v>239</v>
      </c>
      <c r="G25">
        <f>VLOOKUP(F25,'Monthly Rates Actual'!$A$3:$BA$155,51,FALSE)</f>
        <v>6.343182434264029</v>
      </c>
    </row>
    <row r="26" spans="1:7" ht="15">
      <c r="A26" t="str">
        <f>'DfT Data'!A88</f>
        <v>Staffordshire</v>
      </c>
      <c r="B26">
        <f>VLOOKUP(A26,'DfT Data'!$A$2:$D$154,4,FALSE)</f>
        <v>17.004430113686233</v>
      </c>
      <c r="C26">
        <f>'DfT Data'!$V$4</f>
        <v>12.618885602441264</v>
      </c>
      <c r="F26" t="s">
        <v>309</v>
      </c>
      <c r="G26">
        <f>VLOOKUP(F26,'Monthly Rates Actual'!$A$3:$BA$155,51,FALSE)</f>
        <v>6.298770694894713</v>
      </c>
    </row>
    <row r="27" spans="1:7" ht="15">
      <c r="A27" t="str">
        <f>'DfT Data'!A116</f>
        <v>Worcestershire</v>
      </c>
      <c r="B27">
        <f>VLOOKUP(A27,'DfT Data'!$A$2:$D$154,4,FALSE)</f>
        <v>16.660910409615255</v>
      </c>
      <c r="C27">
        <f>'DfT Data'!$V$4</f>
        <v>12.618885602441264</v>
      </c>
      <c r="F27" t="s">
        <v>215</v>
      </c>
      <c r="G27">
        <f>VLOOKUP(F27,'Monthly Rates Actual'!$A$3:$BA$155,51,FALSE)</f>
        <v>6.241614653211223</v>
      </c>
    </row>
    <row r="28" spans="1:7" ht="15">
      <c r="A28" t="str">
        <f>'DfT Data'!A57</f>
        <v>Blackpool UA</v>
      </c>
      <c r="B28">
        <f>VLOOKUP(A28,'DfT Data'!$A$2:$D$154,4,FALSE)</f>
        <v>16.15819868167765</v>
      </c>
      <c r="C28">
        <f>'DfT Data'!$V$4</f>
        <v>12.618885602441264</v>
      </c>
      <c r="F28" t="s">
        <v>370</v>
      </c>
      <c r="G28">
        <f>VLOOKUP(F28,'Monthly Rates Actual'!$A$3:$BA$155,51,FALSE)</f>
        <v>6.073141750649123</v>
      </c>
    </row>
    <row r="29" spans="1:7" ht="15">
      <c r="A29" t="str">
        <f>'DfT Data'!A19</f>
        <v>Bolton</v>
      </c>
      <c r="B29">
        <f>VLOOKUP(A29,'DfT Data'!$A$2:$D$154,4,FALSE)</f>
        <v>16.024588940944767</v>
      </c>
      <c r="C29">
        <f>'DfT Data'!$V$4</f>
        <v>12.618885602441264</v>
      </c>
      <c r="F29" t="s">
        <v>355</v>
      </c>
      <c r="G29">
        <f>VLOOKUP(F29,'Monthly Rates Actual'!$A$3:$BA$155,51,FALSE)</f>
        <v>6.0670549581839905</v>
      </c>
    </row>
    <row r="30" spans="1:7" ht="15">
      <c r="A30" t="str">
        <f>'DfT Data'!A43</f>
        <v>Lancashire</v>
      </c>
      <c r="B30">
        <f>VLOOKUP(A30,'DfT Data'!$A$2:$D$154,4,FALSE)</f>
        <v>15.956221198156683</v>
      </c>
      <c r="C30">
        <f>'DfT Data'!$V$4</f>
        <v>12.618885602441264</v>
      </c>
      <c r="F30" t="s">
        <v>285</v>
      </c>
      <c r="G30">
        <f>VLOOKUP(F30,'Monthly Rates Actual'!$A$3:$BA$155,51,FALSE)</f>
        <v>6.006861109981153</v>
      </c>
    </row>
    <row r="31" spans="1:7" ht="15">
      <c r="A31" t="str">
        <f>'DfT Data'!A132</f>
        <v>Devon</v>
      </c>
      <c r="B31">
        <f>VLOOKUP(A31,'DfT Data'!$A$2:$D$154,4,FALSE)</f>
        <v>15.736135825564121</v>
      </c>
      <c r="C31">
        <f>'DfT Data'!$V$4</f>
        <v>12.618885602441264</v>
      </c>
      <c r="F31" t="s">
        <v>450</v>
      </c>
      <c r="G31">
        <f>VLOOKUP(F31,'Monthly Rates Actual'!$A$3:$BA$155,51,FALSE)</f>
        <v>5.631696463587448</v>
      </c>
    </row>
    <row r="32" spans="1:7" ht="15">
      <c r="A32" t="str">
        <f>'DfT Data'!A98</f>
        <v>Brighton &amp; Hove UA</v>
      </c>
      <c r="B32">
        <f>VLOOKUP(A32,'DfT Data'!$A$2:$D$154,4,FALSE)</f>
        <v>15.72902683426216</v>
      </c>
      <c r="C32">
        <f>'DfT Data'!$V$4</f>
        <v>12.618885602441264</v>
      </c>
      <c r="F32" t="s">
        <v>93</v>
      </c>
      <c r="G32">
        <f>VLOOKUP(F32,'Monthly Rates Actual'!$A$3:$BA$155,51,FALSE)</f>
        <v>5.507474429583005</v>
      </c>
    </row>
    <row r="33" spans="1:7" ht="15">
      <c r="A33" t="str">
        <f>'DfT Data'!A70</f>
        <v>Windsor &amp; Maidenhead UA</v>
      </c>
      <c r="B33">
        <f>VLOOKUP(A33,'DfT Data'!$A$2:$D$154,4,FALSE)</f>
        <v>15.34087710409278</v>
      </c>
      <c r="C33">
        <f>'DfT Data'!$V$4</f>
        <v>12.618885602441264</v>
      </c>
      <c r="F33" t="s">
        <v>312</v>
      </c>
      <c r="G33">
        <f>VLOOKUP(F33,'Monthly Rates Actual'!$A$3:$BA$155,51,FALSE)</f>
        <v>5.477071844073431</v>
      </c>
    </row>
    <row r="34" spans="1:7" ht="15">
      <c r="A34" t="str">
        <f>'DfT Data'!A137</f>
        <v>East Sussex</v>
      </c>
      <c r="B34">
        <f>VLOOKUP(A34,'DfT Data'!$A$2:$D$154,4,FALSE)</f>
        <v>14.979304907693319</v>
      </c>
      <c r="C34">
        <f>'DfT Data'!$V$4</f>
        <v>12.618885602441264</v>
      </c>
      <c r="F34" t="s">
        <v>382</v>
      </c>
      <c r="G34">
        <f>VLOOKUP(F34,'Monthly Rates Actual'!$A$3:$BA$155,51,FALSE)</f>
        <v>5.386162611615596</v>
      </c>
    </row>
    <row r="35" spans="1:7" ht="15">
      <c r="A35" t="str">
        <f>'DfT Data'!A83</f>
        <v>Cambridgeshire</v>
      </c>
      <c r="B35">
        <f>VLOOKUP(A35,'DfT Data'!$A$2:$D$154,4,FALSE)</f>
        <v>14.969835967492646</v>
      </c>
      <c r="C35">
        <f>'DfT Data'!$V$4</f>
        <v>12.618885602441264</v>
      </c>
      <c r="F35" t="s">
        <v>416</v>
      </c>
      <c r="G35">
        <f>VLOOKUP(F35,'Monthly Rates Actual'!$A$3:$BA$155,51,FALSE)</f>
        <v>5.371286377568052</v>
      </c>
    </row>
    <row r="36" spans="1:7" ht="15">
      <c r="A36" t="str">
        <f>'DfT Data'!A59</f>
        <v>Hartlepool UA</v>
      </c>
      <c r="B36">
        <f>VLOOKUP(A36,'DfT Data'!$A$2:$D$154,4,FALSE)</f>
        <v>14.88833746898263</v>
      </c>
      <c r="C36">
        <f>'DfT Data'!$V$4</f>
        <v>12.618885602441264</v>
      </c>
      <c r="F36" t="s">
        <v>291</v>
      </c>
      <c r="G36">
        <f>VLOOKUP(F36,'Monthly Rates Actual'!$A$3:$BA$155,51,FALSE)</f>
        <v>5.255896458839762</v>
      </c>
    </row>
    <row r="37" spans="1:7" ht="15">
      <c r="A37" t="str">
        <f>'DfT Data'!A128</f>
        <v>Manchester</v>
      </c>
      <c r="B37">
        <f>VLOOKUP(A37,'DfT Data'!$A$2:$D$154,4,FALSE)</f>
        <v>14.820031538496869</v>
      </c>
      <c r="C37">
        <f>'DfT Data'!$V$4</f>
        <v>12.618885602441264</v>
      </c>
      <c r="F37" t="s">
        <v>422</v>
      </c>
      <c r="G37">
        <f>VLOOKUP(F37,'Monthly Rates Actual'!$A$3:$BA$155,51,FALSE)</f>
        <v>5.2239780592921505</v>
      </c>
    </row>
    <row r="38" spans="1:7" ht="15">
      <c r="A38" t="str">
        <f>'DfT Data'!A8</f>
        <v>Kingston Upon Hull UA</v>
      </c>
      <c r="B38">
        <f>VLOOKUP(A38,'DfT Data'!$A$2:$D$154,4,FALSE)</f>
        <v>14.802059966509749</v>
      </c>
      <c r="C38">
        <f>'DfT Data'!$V$4</f>
        <v>12.618885602441264</v>
      </c>
      <c r="F38" t="s">
        <v>410</v>
      </c>
      <c r="G38">
        <f>VLOOKUP(F38,'Monthly Rates Actual'!$A$3:$BA$155,51,FALSE)</f>
        <v>5.138307477632767</v>
      </c>
    </row>
    <row r="39" spans="1:7" ht="15">
      <c r="A39" t="str">
        <f>'DfT Data'!A37</f>
        <v>Bournemouth UA</v>
      </c>
      <c r="B39">
        <f>VLOOKUP(A39,'DfT Data'!$A$2:$D$154,4,FALSE)</f>
        <v>14.785775407454578</v>
      </c>
      <c r="C39">
        <f>'DfT Data'!$V$4</f>
        <v>12.618885602441264</v>
      </c>
      <c r="F39" t="s">
        <v>108</v>
      </c>
      <c r="G39">
        <f>VLOOKUP(F39,'Monthly Rates Actual'!$A$3:$BA$155,51,FALSE)</f>
        <v>5.134395868033801</v>
      </c>
    </row>
    <row r="40" spans="1:7" ht="15">
      <c r="A40" t="str">
        <f>'DfT Data'!A34</f>
        <v>Sefton</v>
      </c>
      <c r="B40">
        <f>VLOOKUP(A40,'DfT Data'!$A$2:$D$154,4,FALSE)</f>
        <v>14.515398881408897</v>
      </c>
      <c r="C40">
        <f>'DfT Data'!$V$4</f>
        <v>12.618885602441264</v>
      </c>
      <c r="F40" t="s">
        <v>90</v>
      </c>
      <c r="G40">
        <f>VLOOKUP(F40,'Monthly Rates Actual'!$A$3:$BA$155,51,FALSE)</f>
        <v>5.05403428942878</v>
      </c>
    </row>
    <row r="41" spans="1:7" ht="15">
      <c r="A41" t="str">
        <f>'DfT Data'!A39</f>
        <v>Peterborough UA</v>
      </c>
      <c r="B41">
        <f>VLOOKUP(A41,'DfT Data'!$A$2:$D$154,4,FALSE)</f>
        <v>14.35385855241663</v>
      </c>
      <c r="C41">
        <f>'DfT Data'!$V$4</f>
        <v>12.618885602441264</v>
      </c>
      <c r="F41" t="s">
        <v>68</v>
      </c>
      <c r="G41">
        <f>VLOOKUP(F41,'Monthly Rates Actual'!$A$3:$BA$155,51,FALSE)</f>
        <v>5.047291160169911</v>
      </c>
    </row>
    <row r="42" spans="1:7" ht="15">
      <c r="A42" t="str">
        <f>'DfT Data'!A139</f>
        <v>Coventry</v>
      </c>
      <c r="B42">
        <f>VLOOKUP(A42,'DfT Data'!$A$2:$D$154,4,FALSE)</f>
        <v>14.349880417663186</v>
      </c>
      <c r="C42">
        <f>'DfT Data'!$V$4</f>
        <v>12.618885602441264</v>
      </c>
      <c r="F42" t="s">
        <v>105</v>
      </c>
      <c r="G42">
        <f>VLOOKUP(F42,'Monthly Rates Actual'!$A$3:$BA$155,51,FALSE)</f>
        <v>4.996658769212077</v>
      </c>
    </row>
    <row r="43" spans="1:7" ht="15">
      <c r="A43" t="str">
        <f>'DfT Data'!A17</f>
        <v>Norfolk</v>
      </c>
      <c r="B43">
        <f>VLOOKUP(A43,'DfT Data'!$A$2:$D$154,4,FALSE)</f>
        <v>14.229925640614134</v>
      </c>
      <c r="C43">
        <f>'DfT Data'!$V$4</f>
        <v>12.618885602441264</v>
      </c>
      <c r="F43" t="s">
        <v>282</v>
      </c>
      <c r="G43">
        <f>VLOOKUP(F43,'Monthly Rates Actual'!$A$3:$BA$155,51,FALSE)</f>
        <v>4.981804049040738</v>
      </c>
    </row>
    <row r="44" spans="1:7" ht="15">
      <c r="A44" t="str">
        <f>'DfT Data'!A131</f>
        <v>Hertfordshire</v>
      </c>
      <c r="B44">
        <f>VLOOKUP(A44,'DfT Data'!$A$2:$D$154,4,FALSE)</f>
        <v>14.18759108816448</v>
      </c>
      <c r="C44">
        <f>'DfT Data'!$V$4</f>
        <v>12.618885602441264</v>
      </c>
      <c r="F44" t="s">
        <v>327</v>
      </c>
      <c r="G44">
        <f>VLOOKUP(F44,'Monthly Rates Actual'!$A$3:$BA$155,51,FALSE)</f>
        <v>4.856052722858133</v>
      </c>
    </row>
    <row r="45" spans="1:7" ht="15">
      <c r="A45" t="str">
        <f>'DfT Data'!A143</f>
        <v>Tameside</v>
      </c>
      <c r="B45">
        <f>VLOOKUP(A45,'DfT Data'!$A$2:$D$154,4,FALSE)</f>
        <v>14.031701250974423</v>
      </c>
      <c r="C45">
        <f>'DfT Data'!$V$4</f>
        <v>12.618885602441264</v>
      </c>
      <c r="F45" t="s">
        <v>333</v>
      </c>
      <c r="G45">
        <f>VLOOKUP(F45,'Monthly Rates Actual'!$A$3:$BA$155,51,FALSE)</f>
        <v>4.841524517254969</v>
      </c>
    </row>
    <row r="46" spans="1:7" ht="15">
      <c r="A46" t="str">
        <f>'DfT Data'!A125</f>
        <v>Dudley</v>
      </c>
      <c r="B46">
        <f>VLOOKUP(A46,'DfT Data'!$A$2:$D$154,4,FALSE)</f>
        <v>13.666041760941235</v>
      </c>
      <c r="C46">
        <f>'DfT Data'!$V$4</f>
        <v>12.618885602441264</v>
      </c>
      <c r="F46" t="s">
        <v>373</v>
      </c>
      <c r="G46">
        <f>VLOOKUP(F46,'Monthly Rates Actual'!$A$3:$BA$155,51,FALSE)</f>
        <v>4.738224119467794</v>
      </c>
    </row>
    <row r="47" spans="1:7" ht="15">
      <c r="A47" t="str">
        <f>'DfT Data'!A141</f>
        <v>Somerset</v>
      </c>
      <c r="B47">
        <f>VLOOKUP(A47,'DfT Data'!$A$2:$D$154,4,FALSE)</f>
        <v>13.664568938960524</v>
      </c>
      <c r="C47">
        <f>'DfT Data'!$V$4</f>
        <v>12.618885602441264</v>
      </c>
      <c r="F47" t="s">
        <v>31</v>
      </c>
      <c r="G47">
        <f>VLOOKUP(F47,'Monthly Rates Actual'!$A$3:$BA$155,51,FALSE)</f>
        <v>4.722520676644762</v>
      </c>
    </row>
    <row r="48" spans="1:7" ht="15">
      <c r="A48" t="str">
        <f>'DfT Data'!A127</f>
        <v>Ealing</v>
      </c>
      <c r="B48">
        <f>VLOOKUP(A48,'DfT Data'!$A$2:$D$154,4,FALSE)</f>
        <v>13.6538152907917</v>
      </c>
      <c r="C48">
        <f>'DfT Data'!$V$4</f>
        <v>12.618885602441264</v>
      </c>
      <c r="F48" t="s">
        <v>340</v>
      </c>
      <c r="G48">
        <f>VLOOKUP(F48,'Monthly Rates Actual'!$A$3:$BA$155,51,FALSE)</f>
        <v>4.587155963302752</v>
      </c>
    </row>
    <row r="49" spans="1:7" ht="15">
      <c r="A49" t="str">
        <f>'DfT Data'!A102</f>
        <v>Suffolk</v>
      </c>
      <c r="B49">
        <f>VLOOKUP(A49,'DfT Data'!$A$2:$D$154,4,FALSE)</f>
        <v>13.635300580329707</v>
      </c>
      <c r="C49">
        <f>'DfT Data'!$V$4</f>
        <v>12.618885602441264</v>
      </c>
      <c r="F49" t="s">
        <v>435</v>
      </c>
      <c r="G49">
        <f>VLOOKUP(F49,'Monthly Rates Actual'!$A$3:$BA$155,51,FALSE)</f>
        <v>4.515340326524174</v>
      </c>
    </row>
    <row r="50" spans="1:7" ht="15">
      <c r="A50" t="str">
        <f>'DfT Data'!A36</f>
        <v>York UA</v>
      </c>
      <c r="B50">
        <f>VLOOKUP(A50,'DfT Data'!$A$2:$D$154,4,FALSE)</f>
        <v>13.526969395231744</v>
      </c>
      <c r="C50">
        <f>'DfT Data'!$V$4</f>
        <v>12.618885602441264</v>
      </c>
      <c r="F50" t="s">
        <v>9</v>
      </c>
      <c r="G50">
        <f>VLOOKUP(F50,'Monthly Rates Actual'!$A$3:$BA$155,51,FALSE)</f>
        <v>4.456661377421521</v>
      </c>
    </row>
    <row r="51" spans="1:7" ht="15">
      <c r="A51" t="str">
        <f>'DfT Data'!A150</f>
        <v>Stockport</v>
      </c>
      <c r="B51">
        <f>VLOOKUP(A51,'DfT Data'!$A$2:$D$154,4,FALSE)</f>
        <v>13.414944446015097</v>
      </c>
      <c r="C51">
        <f>'DfT Data'!$V$4</f>
        <v>12.618885602441264</v>
      </c>
      <c r="F51" t="s">
        <v>129</v>
      </c>
      <c r="G51">
        <f>VLOOKUP(F51,'Monthly Rates Actual'!$A$3:$BA$155,51,FALSE)</f>
        <v>4.418682795698925</v>
      </c>
    </row>
    <row r="52" spans="1:7" ht="15">
      <c r="A52" t="str">
        <f>'DfT Data'!A86</f>
        <v>Bracknell Forest UA</v>
      </c>
      <c r="B52">
        <f>VLOOKUP(A52,'DfT Data'!$A$2:$D$154,4,FALSE)</f>
        <v>13.390806628272621</v>
      </c>
      <c r="C52">
        <f>'DfT Data'!$V$4</f>
        <v>12.618885602441264</v>
      </c>
      <c r="F52" t="s">
        <v>459</v>
      </c>
      <c r="G52">
        <f>VLOOKUP(F52,'Monthly Rates Actual'!$A$3:$BA$155,51,FALSE)</f>
        <v>4.372965677842759</v>
      </c>
    </row>
    <row r="53" spans="1:7" ht="15">
      <c r="A53" t="str">
        <f>'DfT Data'!A30</f>
        <v>Liverpool</v>
      </c>
      <c r="B53">
        <f>VLOOKUP(A53,'DfT Data'!$A$2:$D$154,4,FALSE)</f>
        <v>13.15465137298079</v>
      </c>
      <c r="C53">
        <f>'DfT Data'!$V$4</f>
        <v>12.618885602441264</v>
      </c>
      <c r="F53" t="s">
        <v>44</v>
      </c>
      <c r="G53">
        <f>VLOOKUP(F53,'Monthly Rates Actual'!$A$3:$BA$155,51,FALSE)</f>
        <v>4.368798923069253</v>
      </c>
    </row>
    <row r="54" spans="1:7" ht="15">
      <c r="A54" t="str">
        <f>'DfT Data'!A27</f>
        <v>Swindon UA</v>
      </c>
      <c r="B54">
        <f>VLOOKUP(A54,'DfT Data'!$A$2:$D$154,4,FALSE)</f>
        <v>12.776798712742318</v>
      </c>
      <c r="C54">
        <f>'DfT Data'!$V$4</f>
        <v>12.618885602441264</v>
      </c>
      <c r="F54" t="s">
        <v>438</v>
      </c>
      <c r="G54">
        <f>VLOOKUP(F54,'Monthly Rates Actual'!$A$3:$BA$155,51,FALSE)</f>
        <v>4.365350366234149</v>
      </c>
    </row>
    <row r="55" spans="1:7" ht="15">
      <c r="A55" t="str">
        <f>'DfT Data'!A25</f>
        <v>Bath &amp; North East Somerset UA</v>
      </c>
      <c r="B55">
        <f>VLOOKUP(A55,'DfT Data'!$A$2:$D$154,4,FALSE)</f>
        <v>12.641102608548598</v>
      </c>
      <c r="C55">
        <f>'DfT Data'!$V$4</f>
        <v>12.618885602441264</v>
      </c>
      <c r="F55" t="s">
        <v>87</v>
      </c>
      <c r="G55">
        <f>VLOOKUP(F55,'Monthly Rates Actual'!$A$3:$BA$155,51,FALSE)</f>
        <v>4.248499033275669</v>
      </c>
    </row>
    <row r="56" spans="1:7" ht="15">
      <c r="A56" t="str">
        <f>'DfT Data'!A93</f>
        <v>England</v>
      </c>
      <c r="B56">
        <f>VLOOKUP(A56,'DfT Data'!$A$2:$D$154,4,FALSE)</f>
        <v>12.618885602441264</v>
      </c>
      <c r="C56">
        <f>'DfT Data'!$V$4</f>
        <v>12.618885602441264</v>
      </c>
      <c r="F56" t="s">
        <v>218</v>
      </c>
      <c r="G56">
        <f>VLOOKUP(F56,'Monthly Rates Actual'!$A$3:$BA$155,51,FALSE)</f>
        <v>4.23741458028707</v>
      </c>
    </row>
    <row r="57" spans="1:7" ht="15">
      <c r="A57" t="str">
        <f>'DfT Data'!A21</f>
        <v>Islington</v>
      </c>
      <c r="B57">
        <f>VLOOKUP(A57,'DfT Data'!$A$2:$D$154,4,FALSE)</f>
        <v>12.449596774193548</v>
      </c>
      <c r="C57">
        <f>'DfT Data'!$V$4</f>
        <v>12.618885602441264</v>
      </c>
      <c r="F57" t="s">
        <v>242</v>
      </c>
      <c r="G57">
        <f>VLOOKUP(F57,'Monthly Rates Actual'!$A$3:$BA$155,51,FALSE)</f>
        <v>4.190426108819615</v>
      </c>
    </row>
    <row r="58" spans="1:7" ht="15">
      <c r="A58" t="str">
        <f>'DfT Data'!A42</f>
        <v>South Gloucestershire UA</v>
      </c>
      <c r="B58">
        <f>VLOOKUP(A58,'DfT Data'!$A$2:$D$154,4,FALSE)</f>
        <v>12.32231659551996</v>
      </c>
      <c r="C58">
        <f>'DfT Data'!$V$4</f>
        <v>12.618885602441264</v>
      </c>
      <c r="F58" t="s">
        <v>465</v>
      </c>
      <c r="G58">
        <f>VLOOKUP(F58,'Monthly Rates Actual'!$A$3:$BA$155,51,FALSE)</f>
        <v>4.012057250862487</v>
      </c>
    </row>
    <row r="59" spans="1:7" ht="15">
      <c r="A59" t="str">
        <f>'DfT Data'!A58</f>
        <v>Wakefield</v>
      </c>
      <c r="B59">
        <f>VLOOKUP(A59,'DfT Data'!$A$2:$D$154,4,FALSE)</f>
        <v>12.217863024314637</v>
      </c>
      <c r="C59">
        <f>'DfT Data'!$V$4</f>
        <v>12.618885602441264</v>
      </c>
      <c r="F59" t="s">
        <v>441</v>
      </c>
      <c r="G59">
        <f>VLOOKUP(F59,'Monthly Rates Actual'!$A$3:$BA$155,51,FALSE)</f>
        <v>3.989720602213121</v>
      </c>
    </row>
    <row r="60" spans="1:7" ht="15">
      <c r="A60" t="str">
        <f>'DfT Data'!A101</f>
        <v>Lincolnshire</v>
      </c>
      <c r="B60">
        <f>VLOOKUP(A60,'DfT Data'!$A$2:$D$154,4,FALSE)</f>
        <v>12.17275304318826</v>
      </c>
      <c r="C60">
        <f>'DfT Data'!$V$4</f>
        <v>12.618885602441264</v>
      </c>
      <c r="F60" t="s">
        <v>53</v>
      </c>
      <c r="G60">
        <f>VLOOKUP(F60,'Monthly Rates Actual'!$A$3:$BA$155,51,FALSE)</f>
        <v>3.8864283510692994</v>
      </c>
    </row>
    <row r="61" spans="1:7" ht="15">
      <c r="A61" t="str">
        <f>'DfT Data'!A38</f>
        <v>Richmond Upon Thames</v>
      </c>
      <c r="B61">
        <f>VLOOKUP(A61,'DfT Data'!$A$2:$D$154,4,FALSE)</f>
        <v>12.163577673742493</v>
      </c>
      <c r="C61">
        <f>'DfT Data'!$V$4</f>
        <v>12.618885602441264</v>
      </c>
      <c r="F61" t="s">
        <v>224</v>
      </c>
      <c r="G61">
        <f>VLOOKUP(F61,'Monthly Rates Actual'!$A$3:$BA$155,51,FALSE)</f>
        <v>3.886384805627228</v>
      </c>
    </row>
    <row r="62" spans="1:7" ht="15">
      <c r="A62" t="str">
        <f>'DfT Data'!A47</f>
        <v>Southend UA</v>
      </c>
      <c r="B62">
        <f>VLOOKUP(A62,'DfT Data'!$A$2:$D$154,4,FALSE)</f>
        <v>11.956745387622597</v>
      </c>
      <c r="C62">
        <f>'DfT Data'!$V$4</f>
        <v>12.618885602441264</v>
      </c>
      <c r="F62" t="s">
        <v>425</v>
      </c>
      <c r="G62">
        <f>VLOOKUP(F62,'Monthly Rates Actual'!$A$3:$BA$155,51,FALSE)</f>
        <v>3.826759687780618</v>
      </c>
    </row>
    <row r="63" spans="1:7" ht="15">
      <c r="A63" t="str">
        <f>'DfT Data'!A140</f>
        <v>Warwickshire</v>
      </c>
      <c r="B63">
        <f>VLOOKUP(A63,'DfT Data'!$A$2:$D$154,4,FALSE)</f>
        <v>11.853166177026672</v>
      </c>
      <c r="C63">
        <f>'DfT Data'!$V$4</f>
        <v>12.618885602441264</v>
      </c>
      <c r="F63" t="s">
        <v>330</v>
      </c>
      <c r="G63">
        <f>VLOOKUP(F63,'Monthly Rates Actual'!$A$3:$BA$155,51,FALSE)</f>
        <v>3.825844854070661</v>
      </c>
    </row>
    <row r="64" spans="1:7" ht="15">
      <c r="A64" t="str">
        <f>'DfT Data'!A64</f>
        <v>Leicester UA</v>
      </c>
      <c r="B64">
        <f>VLOOKUP(A64,'DfT Data'!$A$2:$D$154,4,FALSE)</f>
        <v>11.645027439432473</v>
      </c>
      <c r="C64">
        <f>'DfT Data'!$V$4</f>
        <v>12.618885602441264</v>
      </c>
      <c r="F64" t="s">
        <v>227</v>
      </c>
      <c r="G64">
        <f>VLOOKUP(F64,'Monthly Rates Actual'!$A$3:$BA$155,51,FALSE)</f>
        <v>3.823977176010837</v>
      </c>
    </row>
    <row r="65" spans="1:7" ht="15">
      <c r="A65" t="str">
        <f>'DfT Data'!A11</f>
        <v>St Helens</v>
      </c>
      <c r="B65">
        <f>VLOOKUP(A65,'DfT Data'!$A$2:$D$154,4,FALSE)</f>
        <v>11.373181085559919</v>
      </c>
      <c r="C65">
        <f>'DfT Data'!$V$4</f>
        <v>12.618885602441264</v>
      </c>
      <c r="F65" t="s">
        <v>297</v>
      </c>
      <c r="G65">
        <f>VLOOKUP(F65,'Monthly Rates Actual'!$A$3:$BA$155,51,FALSE)</f>
        <v>3.771885379721894</v>
      </c>
    </row>
    <row r="66" spans="1:7" ht="15">
      <c r="A66" t="str">
        <f>'DfT Data'!A104</f>
        <v>Kent</v>
      </c>
      <c r="B66">
        <f>VLOOKUP(A66,'DfT Data'!$A$2:$D$154,4,FALSE)</f>
        <v>11.3655771653039</v>
      </c>
      <c r="C66">
        <f>'DfT Data'!$V$4</f>
        <v>12.618885602441264</v>
      </c>
      <c r="F66" t="s">
        <v>278</v>
      </c>
      <c r="G66">
        <f>VLOOKUP(F66,'Monthly Rates Actual'!$A$3:$BA$155,51,FALSE)</f>
        <v>3.6888165258980363</v>
      </c>
    </row>
    <row r="67" spans="1:7" ht="15">
      <c r="A67" t="str">
        <f>'DfT Data'!A120</f>
        <v>North Yorkshire</v>
      </c>
      <c r="B67">
        <f>VLOOKUP(A67,'DfT Data'!$A$2:$D$154,4,FALSE)</f>
        <v>11.220196353436185</v>
      </c>
      <c r="C67">
        <f>'DfT Data'!$V$4</f>
        <v>12.618885602441264</v>
      </c>
      <c r="F67" t="s">
        <v>358</v>
      </c>
      <c r="G67">
        <f>VLOOKUP(F67,'Monthly Rates Actual'!$A$3:$BA$155,51,FALSE)</f>
        <v>3.681626928471248</v>
      </c>
    </row>
    <row r="68" spans="1:7" ht="15">
      <c r="A68" t="str">
        <f>'DfT Data'!A52</f>
        <v>Knowsley</v>
      </c>
      <c r="B68">
        <f>VLOOKUP(A68,'DfT Data'!$A$2:$D$154,4,FALSE)</f>
        <v>11.172715053763442</v>
      </c>
      <c r="C68">
        <f>'DfT Data'!$V$4</f>
        <v>12.618885602441264</v>
      </c>
      <c r="F68" t="s">
        <v>379</v>
      </c>
      <c r="G68">
        <f>VLOOKUP(F68,'Monthly Rates Actual'!$A$3:$BA$155,51,FALSE)</f>
        <v>3.3595956592834844</v>
      </c>
    </row>
    <row r="69" spans="1:7" ht="15">
      <c r="A69" t="str">
        <f>'DfT Data'!A134</f>
        <v>Cheshire East</v>
      </c>
      <c r="B69">
        <f>VLOOKUP(A69,'DfT Data'!$A$2:$D$154,4,FALSE)</f>
        <v>11.134545999593161</v>
      </c>
      <c r="C69">
        <f>'DfT Data'!$V$4</f>
        <v>12.618885602441264</v>
      </c>
      <c r="F69" t="s">
        <v>300</v>
      </c>
      <c r="G69">
        <f>VLOOKUP(F69,'Monthly Rates Actual'!$A$3:$BA$155,51,FALSE)</f>
        <v>3.2903866271001903</v>
      </c>
    </row>
    <row r="70" spans="1:7" ht="15">
      <c r="A70" t="str">
        <f>'DfT Data'!A77</f>
        <v>Leicestershire</v>
      </c>
      <c r="B70">
        <f>VLOOKUP(A70,'DfT Data'!$A$2:$D$154,4,FALSE)</f>
        <v>11.083540115798181</v>
      </c>
      <c r="C70">
        <f>'DfT Data'!$V$4</f>
        <v>12.618885602441264</v>
      </c>
      <c r="F70" t="s">
        <v>376</v>
      </c>
      <c r="G70">
        <f>VLOOKUP(F70,'Monthly Rates Actual'!$A$3:$BA$155,51,FALSE)</f>
        <v>3.275611064286262</v>
      </c>
    </row>
    <row r="71" spans="1:7" ht="15">
      <c r="A71" t="str">
        <f>'DfT Data'!A82</f>
        <v>Middlesbrough UA</v>
      </c>
      <c r="B71">
        <f>VLOOKUP(A71,'DfT Data'!$A$2:$D$154,4,FALSE)</f>
        <v>10.971319539681593</v>
      </c>
      <c r="C71">
        <f>'DfT Data'!$V$4</f>
        <v>12.618885602441264</v>
      </c>
      <c r="F71" t="s">
        <v>50</v>
      </c>
      <c r="G71">
        <f>VLOOKUP(F71,'Monthly Rates Actual'!$A$3:$BA$155,51,FALSE)</f>
        <v>3.262839540116374</v>
      </c>
    </row>
    <row r="72" spans="1:7" ht="15">
      <c r="A72" t="str">
        <f>'DfT Data'!A16</f>
        <v>Walsall</v>
      </c>
      <c r="B72">
        <f>VLOOKUP(A72,'DfT Data'!$A$2:$D$154,4,FALSE)</f>
        <v>10.924650259460444</v>
      </c>
      <c r="C72">
        <f>'DfT Data'!$V$4</f>
        <v>12.618885602441264</v>
      </c>
      <c r="F72" t="s">
        <v>132</v>
      </c>
      <c r="G72">
        <f>VLOOKUP(F72,'Monthly Rates Actual'!$A$3:$BA$155,51,FALSE)</f>
        <v>3.2459362890644656</v>
      </c>
    </row>
    <row r="73" spans="1:7" ht="15">
      <c r="A73" t="str">
        <f>'DfT Data'!A60</f>
        <v>Buckinghamshire</v>
      </c>
      <c r="B73">
        <f>VLOOKUP(A73,'DfT Data'!$A$2:$D$154,4,FALSE)</f>
        <v>10.89345063538612</v>
      </c>
      <c r="C73">
        <f>'DfT Data'!$V$4</f>
        <v>12.618885602441264</v>
      </c>
      <c r="F73" t="s">
        <v>78</v>
      </c>
      <c r="G73">
        <f>VLOOKUP(F73,'Monthly Rates Actual'!$A$3:$BA$155,51,FALSE)</f>
        <v>3.196352013265406</v>
      </c>
    </row>
    <row r="74" spans="1:7" ht="15">
      <c r="A74" t="str">
        <f>'DfT Data'!A46</f>
        <v>Hackney</v>
      </c>
      <c r="B74">
        <f>VLOOKUP(A74,'DfT Data'!$A$2:$D$154,4,FALSE)</f>
        <v>10.818905579071224</v>
      </c>
      <c r="C74">
        <f>'DfT Data'!$V$4</f>
        <v>12.618885602441264</v>
      </c>
      <c r="F74" t="s">
        <v>84</v>
      </c>
      <c r="G74">
        <f>VLOOKUP(F74,'Monthly Rates Actual'!$A$3:$BA$155,51,FALSE)</f>
        <v>3.1783869686134287</v>
      </c>
    </row>
    <row r="75" spans="1:7" ht="15">
      <c r="A75" t="str">
        <f>'DfT Data'!A54</f>
        <v>Surrey</v>
      </c>
      <c r="B75">
        <f>VLOOKUP(A75,'DfT Data'!$A$2:$D$154,4,FALSE)</f>
        <v>10.739798070703378</v>
      </c>
      <c r="C75">
        <f>'DfT Data'!$V$4</f>
        <v>12.618885602441264</v>
      </c>
      <c r="F75" t="s">
        <v>117</v>
      </c>
      <c r="G75">
        <f>VLOOKUP(F75,'Monthly Rates Actual'!$A$3:$BA$155,51,FALSE)</f>
        <v>3.134796238244514</v>
      </c>
    </row>
    <row r="76" spans="1:7" ht="15">
      <c r="A76" t="str">
        <f>'DfT Data'!A123</f>
        <v>Portsmouth UA</v>
      </c>
      <c r="B76">
        <f>VLOOKUP(A76,'DfT Data'!$A$2:$D$154,4,FALSE)</f>
        <v>10.557528140817405</v>
      </c>
      <c r="C76">
        <f>'DfT Data'!$V$4</f>
        <v>12.618885602441264</v>
      </c>
      <c r="F76" t="s">
        <v>114</v>
      </c>
      <c r="G76">
        <f>VLOOKUP(F76,'Monthly Rates Actual'!$A$3:$BA$155,51,FALSE)</f>
        <v>3.047420841385462</v>
      </c>
    </row>
    <row r="77" spans="1:7" ht="15">
      <c r="A77" t="str">
        <f>'DfT Data'!A90</f>
        <v>Essex</v>
      </c>
      <c r="B77">
        <f>VLOOKUP(A77,'DfT Data'!$A$2:$D$154,4,FALSE)</f>
        <v>10.506736094355821</v>
      </c>
      <c r="C77">
        <f>'DfT Data'!$V$4</f>
        <v>12.618885602441264</v>
      </c>
      <c r="F77" t="s">
        <v>352</v>
      </c>
      <c r="G77">
        <f>VLOOKUP(F77,'Monthly Rates Actual'!$A$3:$BA$155,51,FALSE)</f>
        <v>3.046848463648208</v>
      </c>
    </row>
    <row r="78" spans="1:7" ht="15">
      <c r="A78" t="str">
        <f>'DfT Data'!A154</f>
        <v>Sheffield</v>
      </c>
      <c r="B78">
        <f>VLOOKUP(A78,'DfT Data'!$A$2:$D$154,4,FALSE)</f>
        <v>10.504423099893902</v>
      </c>
      <c r="C78">
        <f>'DfT Data'!$V$4</f>
        <v>12.618885602441264</v>
      </c>
      <c r="F78" t="s">
        <v>144</v>
      </c>
      <c r="G78">
        <f>VLOOKUP(F78,'Monthly Rates Actual'!$A$3:$BA$155,51,FALSE)</f>
        <v>3.0159150653108635</v>
      </c>
    </row>
    <row r="79" spans="1:7" ht="15">
      <c r="A79" t="str">
        <f>'DfT Data'!A3</f>
        <v>Calderdale</v>
      </c>
      <c r="B79">
        <f>VLOOKUP(A79,'DfT Data'!$A$2:$D$154,4,FALSE)</f>
        <v>10.351762757315246</v>
      </c>
      <c r="C79">
        <f>'DfT Data'!$V$4</f>
        <v>12.618885602441264</v>
      </c>
      <c r="F79" t="s">
        <v>141</v>
      </c>
      <c r="G79">
        <f>VLOOKUP(F79,'Monthly Rates Actual'!$A$3:$BA$155,51,FALSE)</f>
        <v>3.0103844454264252</v>
      </c>
    </row>
    <row r="80" spans="1:7" ht="15">
      <c r="A80" t="str">
        <f>'DfT Data'!A63</f>
        <v>East Riding Of Yorkshire UA</v>
      </c>
      <c r="B80">
        <f>VLOOKUP(A80,'DfT Data'!$A$2:$D$154,4,FALSE)</f>
        <v>10.18552200800291</v>
      </c>
      <c r="C80">
        <f>'DfT Data'!$V$4</f>
        <v>12.618885602441264</v>
      </c>
      <c r="F80" t="s">
        <v>395</v>
      </c>
      <c r="G80">
        <f>VLOOKUP(F80,'Monthly Rates Actual'!$A$3:$BA$155,51,FALSE)</f>
        <v>2.9880268501567664</v>
      </c>
    </row>
    <row r="81" spans="1:7" ht="15">
      <c r="A81" t="str">
        <f>'DfT Data'!A4</f>
        <v>Greenwich</v>
      </c>
      <c r="B81">
        <f>VLOOKUP(A81,'DfT Data'!$A$2:$D$154,4,FALSE)</f>
        <v>9.932567887734645</v>
      </c>
      <c r="C81">
        <f>'DfT Data'!$V$4</f>
        <v>12.618885602441264</v>
      </c>
      <c r="F81" t="s">
        <v>306</v>
      </c>
      <c r="G81">
        <f>VLOOKUP(F81,'Monthly Rates Actual'!$A$3:$BA$155,51,FALSE)</f>
        <v>2.9266059545803835</v>
      </c>
    </row>
    <row r="82" spans="1:7" ht="15">
      <c r="A82" t="str">
        <f>'DfT Data'!A33</f>
        <v>Bedford</v>
      </c>
      <c r="B82">
        <f>VLOOKUP(A82,'DfT Data'!$A$2:$D$154,4,FALSE)</f>
        <v>9.769160199350376</v>
      </c>
      <c r="C82">
        <f>'DfT Data'!$V$4</f>
        <v>12.618885602441264</v>
      </c>
      <c r="F82" t="s">
        <v>236</v>
      </c>
      <c r="G82">
        <f>VLOOKUP(F82,'Monthly Rates Actual'!$A$3:$BA$155,51,FALSE)</f>
        <v>2.8841845878136203</v>
      </c>
    </row>
    <row r="83" spans="1:7" ht="15">
      <c r="A83" t="str">
        <f>'DfT Data'!A65</f>
        <v>Blackburn With Darwen UA</v>
      </c>
      <c r="B83">
        <f>VLOOKUP(A83,'DfT Data'!$A$2:$D$154,4,FALSE)</f>
        <v>9.733804196219248</v>
      </c>
      <c r="C83">
        <f>'DfT Data'!$V$4</f>
        <v>12.618885602441264</v>
      </c>
      <c r="F83" t="s">
        <v>96</v>
      </c>
      <c r="G83">
        <f>VLOOKUP(F83,'Monthly Rates Actual'!$A$3:$BA$155,51,FALSE)</f>
        <v>2.8571748703066704</v>
      </c>
    </row>
    <row r="84" spans="1:7" ht="15">
      <c r="A84" t="str">
        <f>'DfT Data'!A31</f>
        <v>Camden</v>
      </c>
      <c r="B84">
        <f>VLOOKUP(A84,'DfT Data'!$A$2:$D$154,4,FALSE)</f>
        <v>9.539286584870398</v>
      </c>
      <c r="C84">
        <f>'DfT Data'!$V$4</f>
        <v>12.618885602441264</v>
      </c>
      <c r="F84" t="s">
        <v>336</v>
      </c>
      <c r="G84">
        <f>VLOOKUP(F84,'Monthly Rates Actual'!$A$3:$BA$155,51,FALSE)</f>
        <v>2.8378765393527554</v>
      </c>
    </row>
    <row r="85" spans="1:7" ht="15">
      <c r="A85" t="str">
        <f>'DfT Data'!A71</f>
        <v>Wirral</v>
      </c>
      <c r="B85">
        <f>VLOOKUP(A85,'DfT Data'!$A$2:$D$154,4,FALSE)</f>
        <v>9.298361656660223</v>
      </c>
      <c r="C85">
        <f>'DfT Data'!$V$4</f>
        <v>12.618885602441264</v>
      </c>
      <c r="F85" t="s">
        <v>212</v>
      </c>
      <c r="G85">
        <f>VLOOKUP(F85,'Monthly Rates Actual'!$A$3:$BA$155,51,FALSE)</f>
        <v>2.78956583672137</v>
      </c>
    </row>
    <row r="86" spans="1:7" ht="15">
      <c r="A86" t="str">
        <f>'DfT Data'!A117</f>
        <v>Wolverhampton</v>
      </c>
      <c r="B86">
        <f>VLOOKUP(A86,'DfT Data'!$A$2:$D$154,4,FALSE)</f>
        <v>9.239911192372992</v>
      </c>
      <c r="C86">
        <f>'DfT Data'!$V$4</f>
        <v>12.618885602441264</v>
      </c>
      <c r="F86" t="s">
        <v>324</v>
      </c>
      <c r="G86">
        <f>VLOOKUP(F86,'Monthly Rates Actual'!$A$3:$BA$155,51,FALSE)</f>
        <v>2.654189048569902</v>
      </c>
    </row>
    <row r="87" spans="1:7" ht="15">
      <c r="A87" t="str">
        <f>'DfT Data'!A26</f>
        <v>Torbay UA</v>
      </c>
      <c r="B87">
        <f>VLOOKUP(A87,'DfT Data'!$A$2:$D$154,4,FALSE)</f>
        <v>9.216589861751153</v>
      </c>
      <c r="C87">
        <f>'DfT Data'!$V$4</f>
        <v>12.618885602441264</v>
      </c>
      <c r="F87" t="s">
        <v>398</v>
      </c>
      <c r="G87">
        <f>VLOOKUP(F87,'Monthly Rates Actual'!$A$3:$BA$155,51,FALSE)</f>
        <v>2.5896758257081767</v>
      </c>
    </row>
    <row r="88" spans="1:7" ht="15">
      <c r="A88" t="str">
        <f>'DfT Data'!A130</f>
        <v>Poole UA</v>
      </c>
      <c r="B88">
        <f>VLOOKUP(A88,'DfT Data'!$A$2:$D$154,4,FALSE)</f>
        <v>9.174799882988058</v>
      </c>
      <c r="C88">
        <f>'DfT Data'!$V$4</f>
        <v>12.618885602441264</v>
      </c>
      <c r="F88" t="s">
        <v>251</v>
      </c>
      <c r="G88">
        <f>VLOOKUP(F88,'Monthly Rates Actual'!$A$3:$BA$155,51,FALSE)</f>
        <v>2.5070019781812483</v>
      </c>
    </row>
    <row r="89" spans="1:7" ht="15">
      <c r="A89" t="str">
        <f>'DfT Data'!A133</f>
        <v>Gloucestershire</v>
      </c>
      <c r="B89">
        <f>VLOOKUP(A89,'DfT Data'!$A$2:$D$154,4,FALSE)</f>
        <v>9.038491506934704</v>
      </c>
      <c r="C89">
        <f>'DfT Data'!$V$4</f>
        <v>12.618885602441264</v>
      </c>
      <c r="F89" t="s">
        <v>254</v>
      </c>
      <c r="G89">
        <f>VLOOKUP(F89,'Monthly Rates Actual'!$A$3:$BA$155,51,FALSE)</f>
        <v>2.4634641632544363</v>
      </c>
    </row>
    <row r="90" spans="1:7" ht="15">
      <c r="A90" t="str">
        <f>'DfT Data'!A153</f>
        <v>Salford</v>
      </c>
      <c r="B90">
        <f>VLOOKUP(A90,'DfT Data'!$A$2:$D$154,4,FALSE)</f>
        <v>8.905090049602183</v>
      </c>
      <c r="C90">
        <f>'DfT Data'!$V$4</f>
        <v>12.618885602441264</v>
      </c>
      <c r="F90" t="s">
        <v>65</v>
      </c>
      <c r="G90">
        <f>VLOOKUP(F90,'Monthly Rates Actual'!$A$3:$BA$155,51,FALSE)</f>
        <v>2.4462175076015638</v>
      </c>
    </row>
    <row r="91" spans="1:7" ht="15">
      <c r="A91" t="str">
        <f>'DfT Data'!A56</f>
        <v>Doncaster</v>
      </c>
      <c r="B91">
        <f>VLOOKUP(A91,'DfT Data'!$A$2:$D$154,4,FALSE)</f>
        <v>8.770872668353888</v>
      </c>
      <c r="C91">
        <f>'DfT Data'!$V$4</f>
        <v>12.618885602441264</v>
      </c>
      <c r="F91" t="s">
        <v>102</v>
      </c>
      <c r="G91">
        <f>VLOOKUP(F91,'Monthly Rates Actual'!$A$3:$BA$155,51,FALSE)</f>
        <v>2.410235030486216</v>
      </c>
    </row>
    <row r="92" spans="1:7" ht="15">
      <c r="A92" t="str">
        <f>'DfT Data'!A103</f>
        <v>Cheshire West And Chester</v>
      </c>
      <c r="B92">
        <f>VLOOKUP(A92,'DfT Data'!$A$2:$D$154,4,FALSE)</f>
        <v>8.726819386005923</v>
      </c>
      <c r="C92">
        <f>'DfT Data'!$V$4</f>
        <v>12.618885602441264</v>
      </c>
      <c r="F92" t="s">
        <v>81</v>
      </c>
      <c r="G92">
        <f>VLOOKUP(F92,'Monthly Rates Actual'!$A$3:$BA$155,51,FALSE)</f>
        <v>2.3469754852414644</v>
      </c>
    </row>
    <row r="93" spans="1:7" ht="15">
      <c r="A93" t="str">
        <f>'DfT Data'!A55</f>
        <v>Kirklees</v>
      </c>
      <c r="B93">
        <f>VLOOKUP(A93,'DfT Data'!$A$2:$D$154,4,FALSE)</f>
        <v>8.544234312499404</v>
      </c>
      <c r="C93">
        <f>'DfT Data'!$V$4</f>
        <v>12.618885602441264</v>
      </c>
      <c r="F93" t="s">
        <v>260</v>
      </c>
      <c r="G93">
        <f>VLOOKUP(F93,'Monthly Rates Actual'!$A$3:$BA$155,51,FALSE)</f>
        <v>2.156591223808767</v>
      </c>
    </row>
    <row r="94" spans="1:7" ht="15">
      <c r="A94" t="str">
        <f>'DfT Data'!A138</f>
        <v>Herefordshire UA</v>
      </c>
      <c r="B94">
        <f>VLOOKUP(A94,'DfT Data'!$A$2:$D$154,4,FALSE)</f>
        <v>8.543231698335545</v>
      </c>
      <c r="C94">
        <f>'DfT Data'!$V$4</f>
        <v>12.618885602441264</v>
      </c>
      <c r="F94" t="s">
        <v>22</v>
      </c>
      <c r="G94">
        <f>VLOOKUP(F94,'Monthly Rates Actual'!$A$3:$BA$155,51,FALSE)</f>
        <v>2.0914569301666077</v>
      </c>
    </row>
    <row r="95" spans="1:7" ht="15">
      <c r="A95" t="str">
        <f>'DfT Data'!A68</f>
        <v>Brent</v>
      </c>
      <c r="B95">
        <f>VLOOKUP(A95,'DfT Data'!$A$2:$D$154,4,FALSE)</f>
        <v>8.432978328014663</v>
      </c>
      <c r="C95">
        <f>'DfT Data'!$V$4</f>
        <v>12.618885602441264</v>
      </c>
      <c r="F95" t="s">
        <v>275</v>
      </c>
      <c r="G95">
        <f>VLOOKUP(F95,'Monthly Rates Actual'!$A$3:$BA$155,51,FALSE)</f>
        <v>2.073010415613308</v>
      </c>
    </row>
    <row r="96" spans="1:7" ht="15">
      <c r="A96" t="str">
        <f>'DfT Data'!A111</f>
        <v>Barnet</v>
      </c>
      <c r="B96">
        <f>VLOOKUP(A96,'DfT Data'!$A$2:$D$154,4,FALSE)</f>
        <v>8.378151352176902</v>
      </c>
      <c r="C96">
        <f>'DfT Data'!$V$4</f>
        <v>12.618885602441264</v>
      </c>
      <c r="F96" t="s">
        <v>343</v>
      </c>
      <c r="G96">
        <f>VLOOKUP(F96,'Monthly Rates Actual'!$A$3:$BA$155,51,FALSE)</f>
        <v>2.069610555013831</v>
      </c>
    </row>
    <row r="97" spans="1:7" ht="15">
      <c r="A97" t="str">
        <f>'DfT Data'!A152</f>
        <v>City Of London</v>
      </c>
      <c r="B97">
        <f>VLOOKUP(A97,'DfT Data'!$A$2:$D$154,4,FALSE)</f>
        <v>8.261211644374507</v>
      </c>
      <c r="C97">
        <f>'DfT Data'!$V$4</f>
        <v>12.618885602441264</v>
      </c>
      <c r="F97" t="s">
        <v>199</v>
      </c>
      <c r="G97">
        <f>VLOOKUP(F97,'Monthly Rates Actual'!$A$3:$BA$155,51,FALSE)</f>
        <v>2.059025394646534</v>
      </c>
    </row>
    <row r="98" spans="1:7" ht="15">
      <c r="A98" t="str">
        <f>'DfT Data'!A48</f>
        <v>Kensington &amp; Chelsea</v>
      </c>
      <c r="B98">
        <f>VLOOKUP(A98,'DfT Data'!$A$2:$D$154,4,FALSE)</f>
        <v>8.102259574253937</v>
      </c>
      <c r="C98">
        <f>'DfT Data'!$V$4</f>
        <v>12.618885602441264</v>
      </c>
      <c r="F98" t="s">
        <v>138</v>
      </c>
      <c r="G98">
        <f>VLOOKUP(F98,'Monthly Rates Actual'!$A$3:$BA$155,51,FALSE)</f>
        <v>1.9986107218153235</v>
      </c>
    </row>
    <row r="99" spans="1:7" ht="15">
      <c r="A99" t="str">
        <f>'DfT Data'!A49</f>
        <v>Darlington UA</v>
      </c>
      <c r="B99">
        <f>VLOOKUP(A99,'DfT Data'!$A$2:$D$154,4,FALSE)</f>
        <v>7.918947245836731</v>
      </c>
      <c r="C99">
        <f>'DfT Data'!$V$4</f>
        <v>12.618885602441264</v>
      </c>
      <c r="F99" t="s">
        <v>71</v>
      </c>
      <c r="G99">
        <f>VLOOKUP(F99,'Monthly Rates Actual'!$A$3:$BA$155,51,FALSE)</f>
        <v>1.9855083674995488</v>
      </c>
    </row>
    <row r="100" spans="1:7" ht="15">
      <c r="A100" t="str">
        <f>'DfT Data'!A67</f>
        <v>Central Bedfordshire</v>
      </c>
      <c r="B100">
        <f>VLOOKUP(A100,'DfT Data'!$A$2:$D$154,4,FALSE)</f>
        <v>7.8537516084660774</v>
      </c>
      <c r="C100">
        <f>'DfT Data'!$V$4</f>
        <v>12.618885602441264</v>
      </c>
      <c r="F100" t="s">
        <v>126</v>
      </c>
      <c r="G100">
        <f>VLOOKUP(F100,'Monthly Rates Actual'!$A$3:$BA$155,51,FALSE)</f>
        <v>1.9743490089389815</v>
      </c>
    </row>
    <row r="101" spans="1:7" ht="15">
      <c r="A101" t="str">
        <f>'DfT Data'!A80</f>
        <v>North East Lincolnshire UA</v>
      </c>
      <c r="B101">
        <f>VLOOKUP(A101,'DfT Data'!$A$2:$D$154,4,FALSE)</f>
        <v>7.7739611043673635</v>
      </c>
      <c r="C101">
        <f>'DfT Data'!$V$4</f>
        <v>12.618885602441264</v>
      </c>
      <c r="F101" t="s">
        <v>447</v>
      </c>
      <c r="G101">
        <f>VLOOKUP(F101,'Monthly Rates Actual'!$A$3:$BA$155,51,FALSE)</f>
        <v>1.842499689734508</v>
      </c>
    </row>
    <row r="102" spans="1:7" ht="15">
      <c r="A102" t="str">
        <f>'DfT Data'!A76</f>
        <v>Haringey</v>
      </c>
      <c r="B102">
        <f>VLOOKUP(A102,'DfT Data'!$A$2:$D$154,4,FALSE)</f>
        <v>7.640850304742085</v>
      </c>
      <c r="C102">
        <f>'DfT Data'!$V$4</f>
        <v>12.618885602441264</v>
      </c>
      <c r="F102" t="s">
        <v>233</v>
      </c>
      <c r="G102">
        <f>VLOOKUP(F102,'Monthly Rates Actual'!$A$3:$BA$155,51,FALSE)</f>
        <v>1.832101027285219</v>
      </c>
    </row>
    <row r="103" spans="1:7" ht="15">
      <c r="A103" t="str">
        <f>'DfT Data'!A106</f>
        <v>Medway Towns UA</v>
      </c>
      <c r="B103">
        <f>VLOOKUP(A103,'DfT Data'!$A$2:$D$154,4,FALSE)</f>
        <v>7.508860455337297</v>
      </c>
      <c r="C103">
        <f>'DfT Data'!$V$4</f>
        <v>12.618885602441264</v>
      </c>
      <c r="F103" t="s">
        <v>123</v>
      </c>
      <c r="G103">
        <f>VLOOKUP(F103,'Monthly Rates Actual'!$A$3:$BA$155,51,FALSE)</f>
        <v>1.8201164874551972</v>
      </c>
    </row>
    <row r="104" spans="1:7" ht="15">
      <c r="A104" t="str">
        <f>'DfT Data'!A69</f>
        <v>Bexley</v>
      </c>
      <c r="B104">
        <f>VLOOKUP(A104,'DfT Data'!$A$2:$D$154,4,FALSE)</f>
        <v>7.452075445839687</v>
      </c>
      <c r="C104">
        <f>'DfT Data'!$V$4</f>
        <v>12.618885602441264</v>
      </c>
      <c r="F104" t="s">
        <v>288</v>
      </c>
      <c r="G104">
        <f>VLOOKUP(F104,'Monthly Rates Actual'!$A$3:$BA$155,51,FALSE)</f>
        <v>1.8064516129032258</v>
      </c>
    </row>
    <row r="105" spans="1:7" ht="15">
      <c r="A105" t="str">
        <f>'DfT Data'!A96</f>
        <v>Croydon</v>
      </c>
      <c r="B105">
        <f>VLOOKUP(A105,'DfT Data'!$A$2:$D$154,4,FALSE)</f>
        <v>7.3726316261246625</v>
      </c>
      <c r="C105">
        <f>'DfT Data'!$V$4</f>
        <v>12.618885602441264</v>
      </c>
      <c r="F105" t="s">
        <v>462</v>
      </c>
      <c r="G105">
        <f>VLOOKUP(F105,'Monthly Rates Actual'!$A$3:$BA$155,51,FALSE)</f>
        <v>1.7912417705010764</v>
      </c>
    </row>
    <row r="106" spans="1:7" ht="15">
      <c r="A106" t="str">
        <f>'DfT Data'!A144</f>
        <v>Shropshire</v>
      </c>
      <c r="B106">
        <f>VLOOKUP(A106,'DfT Data'!$A$2:$D$154,4,FALSE)</f>
        <v>7.289814579629159</v>
      </c>
      <c r="C106">
        <f>'DfT Data'!$V$4</f>
        <v>12.618885602441264</v>
      </c>
      <c r="F106" t="s">
        <v>184</v>
      </c>
      <c r="G106">
        <f>VLOOKUP(F106,'Monthly Rates Actual'!$A$3:$BA$155,51,FALSE)</f>
        <v>1.772421127259837</v>
      </c>
    </row>
    <row r="107" spans="1:7" ht="15">
      <c r="A107" t="str">
        <f>'DfT Data'!A85</f>
        <v>Harrow</v>
      </c>
      <c r="B107">
        <f>VLOOKUP(A107,'DfT Data'!$A$2:$D$154,4,FALSE)</f>
        <v>7.263963326254761</v>
      </c>
      <c r="C107">
        <f>'DfT Data'!$V$4</f>
        <v>12.618885602441264</v>
      </c>
      <c r="F107" t="s">
        <v>248</v>
      </c>
      <c r="G107">
        <f>VLOOKUP(F107,'Monthly Rates Actual'!$A$3:$BA$155,51,FALSE)</f>
        <v>1.7622289413641505</v>
      </c>
    </row>
    <row r="108" spans="1:7" ht="15">
      <c r="A108" t="str">
        <f>'DfT Data'!A99</f>
        <v>Wokingham UA</v>
      </c>
      <c r="B108">
        <f>VLOOKUP(A108,'DfT Data'!$A$2:$D$154,4,FALSE)</f>
        <v>7.21185138899737</v>
      </c>
      <c r="C108">
        <f>'DfT Data'!$V$4</f>
        <v>12.618885602441264</v>
      </c>
      <c r="F108" t="s">
        <v>159</v>
      </c>
      <c r="G108">
        <f>VLOOKUP(F108,'Monthly Rates Actual'!$A$3:$BA$155,51,FALSE)</f>
        <v>1.7032590407743597</v>
      </c>
    </row>
    <row r="109" spans="1:7" ht="15">
      <c r="A109" t="str">
        <f>'DfT Data'!A115</f>
        <v>Thurrock UA</v>
      </c>
      <c r="B109">
        <f>VLOOKUP(A109,'DfT Data'!$A$2:$D$154,4,FALSE)</f>
        <v>7.142672958407468</v>
      </c>
      <c r="C109">
        <f>'DfT Data'!$V$4</f>
        <v>12.618885602441264</v>
      </c>
      <c r="F109" t="s">
        <v>153</v>
      </c>
      <c r="G109">
        <f>VLOOKUP(F109,'Monthly Rates Actual'!$A$3:$BA$155,51,FALSE)</f>
        <v>1.6887919793069541</v>
      </c>
    </row>
    <row r="110" spans="1:7" ht="15">
      <c r="A110" t="str">
        <f>'DfT Data'!A84</f>
        <v>Nottinghamshire</v>
      </c>
      <c r="B110">
        <f>VLOOKUP(A110,'DfT Data'!$A$2:$D$154,4,FALSE)</f>
        <v>7.04429123055586</v>
      </c>
      <c r="C110">
        <f>'DfT Data'!$V$4</f>
        <v>12.618885602441264</v>
      </c>
      <c r="F110" t="s">
        <v>361</v>
      </c>
      <c r="G110">
        <f>VLOOKUP(F110,'Monthly Rates Actual'!$A$3:$BA$155,51,FALSE)</f>
        <v>1.664562047985306</v>
      </c>
    </row>
    <row r="111" spans="1:7" ht="15">
      <c r="A111" t="str">
        <f>'DfT Data'!A9</f>
        <v>Merton</v>
      </c>
      <c r="B111">
        <f>VLOOKUP(A111,'DfT Data'!$A$2:$D$154,4,FALSE)</f>
        <v>6.928453528416848</v>
      </c>
      <c r="C111">
        <f>'DfT Data'!$V$4</f>
        <v>12.618885602441264</v>
      </c>
      <c r="F111" t="s">
        <v>257</v>
      </c>
      <c r="G111">
        <f>VLOOKUP(F111,'Monthly Rates Actual'!$A$3:$BA$155,51,FALSE)</f>
        <v>1.63553790213058</v>
      </c>
    </row>
    <row r="112" spans="1:7" ht="15">
      <c r="A112" t="str">
        <f>'DfT Data'!A22</f>
        <v>Stockton On Tees UA</v>
      </c>
      <c r="B112">
        <f>VLOOKUP(A112,'DfT Data'!$A$2:$D$154,4,FALSE)</f>
        <v>6.6332889705727025</v>
      </c>
      <c r="C112">
        <f>'DfT Data'!$V$4</f>
        <v>12.618885602441264</v>
      </c>
      <c r="F112" t="s">
        <v>16</v>
      </c>
      <c r="G112">
        <f>VLOOKUP(F112,'Monthly Rates Actual'!$A$3:$BA$155,51,FALSE)</f>
        <v>1.6261571714041025</v>
      </c>
    </row>
    <row r="113" spans="1:7" ht="15">
      <c r="A113" t="str">
        <f>'DfT Data'!A20</f>
        <v>Lambeth</v>
      </c>
      <c r="B113">
        <f>VLOOKUP(A113,'DfT Data'!$A$2:$D$154,4,FALSE)</f>
        <v>6.495484845899802</v>
      </c>
      <c r="C113">
        <f>'DfT Data'!$V$4</f>
        <v>12.618885602441264</v>
      </c>
      <c r="F113" t="s">
        <v>165</v>
      </c>
      <c r="G113">
        <f>VLOOKUP(F113,'Monthly Rates Actual'!$A$3:$BA$155,51,FALSE)</f>
        <v>1.539029795616843</v>
      </c>
    </row>
    <row r="114" spans="1:7" ht="15">
      <c r="A114" t="str">
        <f>'DfT Data'!A95</f>
        <v>Derbyshire</v>
      </c>
      <c r="B114">
        <f>VLOOKUP(A114,'DfT Data'!$A$2:$D$154,4,FALSE)</f>
        <v>6.468944985930427</v>
      </c>
      <c r="C114">
        <f>'DfT Data'!$V$4</f>
        <v>12.618885602441264</v>
      </c>
      <c r="F114" t="s">
        <v>168</v>
      </c>
      <c r="G114">
        <f>VLOOKUP(F114,'Monthly Rates Actual'!$A$3:$BA$155,51,FALSE)</f>
        <v>1.5360983102918588</v>
      </c>
    </row>
    <row r="115" spans="1:7" ht="15">
      <c r="A115" t="str">
        <f>'DfT Data'!A146</f>
        <v>Solihull</v>
      </c>
      <c r="B115">
        <f>VLOOKUP(A115,'DfT Data'!$A$2:$D$154,4,FALSE)</f>
        <v>6.4399392972489204</v>
      </c>
      <c r="C115">
        <f>'DfT Data'!$V$4</f>
        <v>12.618885602441264</v>
      </c>
      <c r="F115" t="s">
        <v>303</v>
      </c>
      <c r="G115">
        <f>VLOOKUP(F115,'Monthly Rates Actual'!$A$3:$BA$155,51,FALSE)</f>
        <v>1.486754370156785</v>
      </c>
    </row>
    <row r="116" spans="1:7" ht="15">
      <c r="A116" t="str">
        <f>'DfT Data'!A28</f>
        <v>Derby UA</v>
      </c>
      <c r="B116">
        <f>VLOOKUP(A116,'DfT Data'!$A$2:$D$154,4,FALSE)</f>
        <v>6.343430369787569</v>
      </c>
      <c r="C116">
        <f>'DfT Data'!$V$4</f>
        <v>12.618885602441264</v>
      </c>
      <c r="F116" t="s">
        <v>147</v>
      </c>
      <c r="G116">
        <f>VLOOKUP(F116,'Monthly Rates Actual'!$A$3:$BA$155,51,FALSE)</f>
        <v>1.3882578625877127</v>
      </c>
    </row>
    <row r="117" spans="1:7" ht="15">
      <c r="A117" t="str">
        <f>'DfT Data'!A118</f>
        <v>Enfield</v>
      </c>
      <c r="B117">
        <f>VLOOKUP(A117,'DfT Data'!$A$2:$D$154,4,FALSE)</f>
        <v>6.305695971650425</v>
      </c>
      <c r="C117">
        <f>'DfT Data'!$V$4</f>
        <v>12.618885602441264</v>
      </c>
      <c r="F117" t="s">
        <v>389</v>
      </c>
      <c r="G117">
        <f>VLOOKUP(F117,'Monthly Rates Actual'!$A$3:$BA$155,51,FALSE)</f>
        <v>1.364988625094791</v>
      </c>
    </row>
    <row r="118" spans="1:7" ht="15">
      <c r="A118" t="str">
        <f>'DfT Data'!A119</f>
        <v>Hillingdon</v>
      </c>
      <c r="B118">
        <f>VLOOKUP(A118,'DfT Data'!$A$2:$D$154,4,FALSE)</f>
        <v>6.300403225806452</v>
      </c>
      <c r="C118">
        <f>'DfT Data'!$V$4</f>
        <v>12.618885602441264</v>
      </c>
      <c r="F118" t="s">
        <v>193</v>
      </c>
      <c r="G118">
        <f>VLOOKUP(F118,'Monthly Rates Actual'!$A$3:$BA$155,51,FALSE)</f>
        <v>1.3482165870293632</v>
      </c>
    </row>
    <row r="119" spans="1:7" ht="15">
      <c r="A119" t="str">
        <f>'DfT Data'!A122</f>
        <v>South Tyneside</v>
      </c>
      <c r="B119">
        <f>VLOOKUP(A119,'DfT Data'!$A$2:$D$154,4,FALSE)</f>
        <v>6.161048185315719</v>
      </c>
      <c r="C119">
        <f>'DfT Data'!$V$4</f>
        <v>12.618885602441264</v>
      </c>
      <c r="F119" t="s">
        <v>111</v>
      </c>
      <c r="G119">
        <f>VLOOKUP(F119,'Monthly Rates Actual'!$A$3:$BA$155,51,FALSE)</f>
        <v>1.3385089010841924</v>
      </c>
    </row>
    <row r="120" spans="1:7" ht="15">
      <c r="A120" t="str">
        <f>'DfT Data'!A114</f>
        <v>Rotherham</v>
      </c>
      <c r="B120">
        <f>VLOOKUP(A120,'DfT Data'!$A$2:$D$154,4,FALSE)</f>
        <v>6.143645019876499</v>
      </c>
      <c r="C120">
        <f>'DfT Data'!$V$4</f>
        <v>12.618885602441264</v>
      </c>
      <c r="F120" t="s">
        <v>47</v>
      </c>
      <c r="G120">
        <f>VLOOKUP(F120,'Monthly Rates Actual'!$A$3:$BA$155,51,FALSE)</f>
        <v>1.3163538477466685</v>
      </c>
    </row>
    <row r="121" spans="1:7" ht="15">
      <c r="A121" t="str">
        <f>'DfT Data'!A87</f>
        <v>Telford &amp; Wrekin UA</v>
      </c>
      <c r="B121">
        <f>VLOOKUP(A121,'DfT Data'!$A$2:$D$154,4,FALSE)</f>
        <v>6.132895499323932</v>
      </c>
      <c r="C121">
        <f>'DfT Data'!$V$4</f>
        <v>12.618885602441264</v>
      </c>
      <c r="F121" t="s">
        <v>202</v>
      </c>
      <c r="G121">
        <f>VLOOKUP(F121,'Monthly Rates Actual'!$A$3:$BA$155,51,FALSE)</f>
        <v>1.23759046517259</v>
      </c>
    </row>
    <row r="122" spans="1:7" ht="15">
      <c r="A122" t="str">
        <f>'DfT Data'!A29</f>
        <v>Newcastle Upon Tyne</v>
      </c>
      <c r="B122">
        <f>VLOOKUP(A122,'DfT Data'!$A$2:$D$154,4,FALSE)</f>
        <v>6.103969601422912</v>
      </c>
      <c r="C122">
        <f>'DfT Data'!$V$4</f>
        <v>12.618885602441264</v>
      </c>
      <c r="F122" t="s">
        <v>162</v>
      </c>
      <c r="G122">
        <f>VLOOKUP(F122,'Monthly Rates Actual'!$A$3:$BA$155,51,FALSE)</f>
        <v>1.194240503752358</v>
      </c>
    </row>
    <row r="123" spans="1:7" ht="15">
      <c r="A123" t="str">
        <f>'DfT Data'!A61</f>
        <v>Slough UA</v>
      </c>
      <c r="B123">
        <f>VLOOKUP(A123,'DfT Data'!$A$2:$D$154,4,FALSE)</f>
        <v>5.914994816757119</v>
      </c>
      <c r="C123">
        <f>'DfT Data'!$V$4</f>
        <v>12.618885602441264</v>
      </c>
      <c r="F123" t="s">
        <v>208</v>
      </c>
      <c r="G123">
        <f>VLOOKUP(F123,'Monthly Rates Actual'!$A$3:$BA$155,51,FALSE)</f>
        <v>1.0670973510029274</v>
      </c>
    </row>
    <row r="124" spans="1:7" ht="15">
      <c r="A124" t="str">
        <f>'DfT Data'!A5</f>
        <v>Barnsley</v>
      </c>
      <c r="B124">
        <f>VLOOKUP(A124,'DfT Data'!$A$2:$D$154,4,FALSE)</f>
        <v>5.898810125728925</v>
      </c>
      <c r="C124">
        <f>'DfT Data'!$V$4</f>
        <v>12.618885602441264</v>
      </c>
      <c r="F124" t="s">
        <v>432</v>
      </c>
      <c r="G124">
        <f>VLOOKUP(F124,'Monthly Rates Actual'!$A$3:$BA$155,51,FALSE)</f>
        <v>1.0667892106580448</v>
      </c>
    </row>
    <row r="125" spans="1:7" ht="15">
      <c r="A125" t="str">
        <f>'DfT Data'!A74</f>
        <v>Hounslow</v>
      </c>
      <c r="B125">
        <f>VLOOKUP(A125,'DfT Data'!$A$2:$D$154,4,FALSE)</f>
        <v>5.829770695685969</v>
      </c>
      <c r="C125">
        <f>'DfT Data'!$V$4</f>
        <v>12.618885602441264</v>
      </c>
      <c r="F125" t="s">
        <v>171</v>
      </c>
      <c r="G125">
        <f>VLOOKUP(F125,'Monthly Rates Actual'!$A$3:$BA$155,51,FALSE)</f>
        <v>1.0625812795381737</v>
      </c>
    </row>
    <row r="126" spans="1:7" ht="15">
      <c r="A126" t="str">
        <f>'DfT Data'!A24</f>
        <v>Wandsworth</v>
      </c>
      <c r="B126">
        <f>VLOOKUP(A126,'DfT Data'!$A$2:$D$154,4,FALSE)</f>
        <v>5.814322529865052</v>
      </c>
      <c r="C126">
        <f>'DfT Data'!$V$4</f>
        <v>12.618885602441264</v>
      </c>
      <c r="F126" t="s">
        <v>413</v>
      </c>
      <c r="G126">
        <f>VLOOKUP(F126,'Monthly Rates Actual'!$A$3:$BA$155,51,FALSE)</f>
        <v>1.0623913463395789</v>
      </c>
    </row>
    <row r="127" spans="1:7" ht="15">
      <c r="A127" t="str">
        <f>'DfT Data'!A145</f>
        <v>North Somerset UA</v>
      </c>
      <c r="B127">
        <f>VLOOKUP(A127,'DfT Data'!$A$2:$D$154,4,FALSE)</f>
        <v>5.778134925190373</v>
      </c>
      <c r="C127">
        <f>'DfT Data'!$V$4</f>
        <v>12.618885602441264</v>
      </c>
      <c r="F127" t="s">
        <v>187</v>
      </c>
      <c r="G127">
        <f>VLOOKUP(F127,'Monthly Rates Actual'!$A$3:$BA$155,51,FALSE)</f>
        <v>1.0434678910023254</v>
      </c>
    </row>
    <row r="128" spans="1:7" ht="15">
      <c r="A128" t="str">
        <f>'DfT Data'!A41</f>
        <v>Lewisham</v>
      </c>
      <c r="B128">
        <f>VLOOKUP(A128,'DfT Data'!$A$2:$D$154,4,FALSE)</f>
        <v>5.634114007954044</v>
      </c>
      <c r="C128">
        <f>'DfT Data'!$V$4</f>
        <v>12.618885602441264</v>
      </c>
      <c r="F128" t="s">
        <v>318</v>
      </c>
      <c r="G128">
        <f>VLOOKUP(F128,'Monthly Rates Actual'!$A$3:$BA$155,51,FALSE)</f>
        <v>0.9451795841209829</v>
      </c>
    </row>
    <row r="129" spans="1:7" ht="15">
      <c r="A129" t="str">
        <f>'DfT Data'!A14</f>
        <v>Rochdale</v>
      </c>
      <c r="B129">
        <f>VLOOKUP(A129,'DfT Data'!$A$2:$D$154,4,FALSE)</f>
        <v>5.6015825449987275</v>
      </c>
      <c r="C129">
        <f>'DfT Data'!$V$4</f>
        <v>12.618885602441264</v>
      </c>
      <c r="F129" t="s">
        <v>156</v>
      </c>
      <c r="G129">
        <f>VLOOKUP(F129,'Monthly Rates Actual'!$A$3:$BA$155,51,FALSE)</f>
        <v>0.8931807590741987</v>
      </c>
    </row>
    <row r="130" spans="1:7" ht="15">
      <c r="A130" t="str">
        <f>'DfT Data'!A126</f>
        <v>Hammersmith &amp; Fulham</v>
      </c>
      <c r="B130">
        <f>VLOOKUP(A130,'DfT Data'!$A$2:$D$154,4,FALSE)</f>
        <v>5.599428902868872</v>
      </c>
      <c r="C130">
        <f>'DfT Data'!$V$4</f>
        <v>12.618885602441264</v>
      </c>
      <c r="F130" t="s">
        <v>401</v>
      </c>
      <c r="G130">
        <f>VLOOKUP(F130,'Monthly Rates Actual'!$A$3:$BA$155,51,FALSE)</f>
        <v>0.762001524003048</v>
      </c>
    </row>
    <row r="131" spans="1:7" ht="15">
      <c r="A131" t="str">
        <f>'DfT Data'!A45</f>
        <v>Bromley</v>
      </c>
      <c r="B131">
        <f>VLOOKUP(A131,'DfT Data'!$A$2:$D$154,4,FALSE)</f>
        <v>5.482344560903632</v>
      </c>
      <c r="C131">
        <f>'DfT Data'!$V$4</f>
        <v>12.618885602441264</v>
      </c>
      <c r="F131" t="s">
        <v>178</v>
      </c>
      <c r="G131">
        <f>VLOOKUP(F131,'Monthly Rates Actual'!$A$3:$BA$155,51,FALSE)</f>
        <v>0.7492984884049881</v>
      </c>
    </row>
    <row r="132" spans="1:7" ht="15">
      <c r="A132" t="str">
        <f>'DfT Data'!A66</f>
        <v>Sandwell</v>
      </c>
      <c r="B132">
        <f>VLOOKUP(A132,'DfT Data'!$A$2:$D$154,4,FALSE)</f>
        <v>5.378557484163137</v>
      </c>
      <c r="C132">
        <f>'DfT Data'!$V$4</f>
        <v>12.618885602441264</v>
      </c>
      <c r="F132" t="s">
        <v>25</v>
      </c>
      <c r="G132">
        <f>VLOOKUP(F132,'Monthly Rates Actual'!$A$3:$BA$155,51,FALSE)</f>
        <v>0.6562420995443958</v>
      </c>
    </row>
    <row r="133" spans="1:7" ht="15">
      <c r="A133" t="str">
        <f>'DfT Data'!A100</f>
        <v>Wigan</v>
      </c>
      <c r="B133">
        <f>VLOOKUP(A133,'DfT Data'!$A$2:$D$154,4,FALSE)</f>
        <v>5.131964809384164</v>
      </c>
      <c r="C133">
        <f>'DfT Data'!$V$4</f>
        <v>12.618885602441264</v>
      </c>
      <c r="F133" t="s">
        <v>181</v>
      </c>
      <c r="G133">
        <f>VLOOKUP(F133,'Monthly Rates Actual'!$A$3:$BA$155,51,FALSE)</f>
        <v>0.6387735547748322</v>
      </c>
    </row>
    <row r="134" spans="1:7" ht="15">
      <c r="A134" t="str">
        <f>'DfT Data'!A72</f>
        <v>Westminster</v>
      </c>
      <c r="B134">
        <f>VLOOKUP(A134,'DfT Data'!$A$2:$D$154,4,FALSE)</f>
        <v>5.0750150664509786</v>
      </c>
      <c r="C134">
        <f>'DfT Data'!$V$4</f>
        <v>12.618885602441264</v>
      </c>
      <c r="F134" t="s">
        <v>135</v>
      </c>
      <c r="G134">
        <f>VLOOKUP(F134,'Monthly Rates Actual'!$A$3:$BA$155,51,FALSE)</f>
        <v>0.6082013614353552</v>
      </c>
    </row>
    <row r="135" spans="1:7" ht="15">
      <c r="A135" t="str">
        <f>'DfT Data'!A148</f>
        <v>Isle Of Wight UA</v>
      </c>
      <c r="B135">
        <f>VLOOKUP(A135,'DfT Data'!$A$2:$D$154,4,FALSE)</f>
        <v>5.038563305747903</v>
      </c>
      <c r="C135">
        <f>'DfT Data'!$V$4</f>
        <v>12.618885602441264</v>
      </c>
      <c r="F135" t="s">
        <v>404</v>
      </c>
      <c r="G135">
        <f>VLOOKUP(F135,'Monthly Rates Actual'!$A$3:$BA$155,51,FALSE)</f>
        <v>0.583680298844313</v>
      </c>
    </row>
    <row r="136" spans="1:7" ht="15">
      <c r="A136" t="str">
        <f>'DfT Data'!A23</f>
        <v>Bradford</v>
      </c>
      <c r="B136">
        <f>VLOOKUP(A136,'DfT Data'!$A$2:$D$154,4,FALSE)</f>
        <v>4.964672864985516</v>
      </c>
      <c r="C136">
        <f>'DfT Data'!$V$4</f>
        <v>12.618885602441264</v>
      </c>
      <c r="F136" t="s">
        <v>190</v>
      </c>
      <c r="G136">
        <f>VLOOKUP(F136,'Monthly Rates Actual'!$A$3:$BA$155,51,FALSE)</f>
        <v>0.5120327700972862</v>
      </c>
    </row>
    <row r="137" spans="1:7" ht="15">
      <c r="A137" t="str">
        <f>'DfT Data'!A73</f>
        <v>Tower Hamlets</v>
      </c>
      <c r="B137">
        <f>VLOOKUP(A137,'DfT Data'!$A$2:$D$154,4,FALSE)</f>
        <v>4.84481658908627</v>
      </c>
      <c r="C137">
        <f>'DfT Data'!$V$4</f>
        <v>12.618885602441264</v>
      </c>
      <c r="F137" t="s">
        <v>456</v>
      </c>
      <c r="G137">
        <f>VLOOKUP(F137,'Monthly Rates Actual'!$A$3:$BA$155,51,FALSE)</f>
        <v>0.4526611712012198</v>
      </c>
    </row>
    <row r="138" spans="1:7" ht="15">
      <c r="A138" t="str">
        <f>'DfT Data'!A107</f>
        <v>Kingston Upon Thames</v>
      </c>
      <c r="B138">
        <f>VLOOKUP(A138,'DfT Data'!$A$2:$D$154,4,FALSE)</f>
        <v>4.842218531427636</v>
      </c>
      <c r="C138">
        <f>'DfT Data'!$V$4</f>
        <v>12.618885602441264</v>
      </c>
      <c r="F138" t="s">
        <v>34</v>
      </c>
      <c r="G138">
        <f>VLOOKUP(F138,'Monthly Rates Actual'!$A$3:$BA$155,51,FALSE)</f>
        <v>0.4140766091615697</v>
      </c>
    </row>
    <row r="139" spans="1:7" ht="15">
      <c r="A139" t="str">
        <f>'DfT Data'!A35</f>
        <v>Rutland UA</v>
      </c>
      <c r="B139">
        <f>VLOOKUP(A139,'DfT Data'!$A$2:$D$154,4,FALSE)</f>
        <v>4.697776385844034</v>
      </c>
      <c r="C139">
        <f>'DfT Data'!$V$4</f>
        <v>12.618885602441264</v>
      </c>
      <c r="F139" t="s">
        <v>13</v>
      </c>
      <c r="G139">
        <f>VLOOKUP(F139,'Monthly Rates Actual'!$A$3:$BA$155,51,FALSE)</f>
        <v>0.3933910306845004</v>
      </c>
    </row>
    <row r="140" spans="1:7" ht="15">
      <c r="A140" t="str">
        <f>'DfT Data'!A40</f>
        <v>Oldham</v>
      </c>
      <c r="B140">
        <f>VLOOKUP(A140,'DfT Data'!$A$2:$D$154,4,FALSE)</f>
        <v>4.674544139197536</v>
      </c>
      <c r="C140">
        <f>'DfT Data'!$V$4</f>
        <v>12.618885602441264</v>
      </c>
      <c r="F140" t="s">
        <v>468</v>
      </c>
      <c r="G140">
        <f>VLOOKUP(F140,'Monthly Rates Actual'!$A$3:$BA$155,51,FALSE)</f>
        <v>0.37537537537537535</v>
      </c>
    </row>
    <row r="141" spans="1:7" ht="15">
      <c r="A141" t="str">
        <f>'DfT Data'!A94</f>
        <v>Havering</v>
      </c>
      <c r="B141">
        <f>VLOOKUP(A141,'DfT Data'!$A$2:$D$154,4,FALSE)</f>
        <v>4.580252568213048</v>
      </c>
      <c r="C141">
        <f>'DfT Data'!$V$4</f>
        <v>12.618885602441264</v>
      </c>
      <c r="F141" t="s">
        <v>205</v>
      </c>
      <c r="G141">
        <f>VLOOKUP(F141,'Monthly Rates Actual'!$A$3:$BA$155,51,FALSE)</f>
        <v>0.33800198576166635</v>
      </c>
    </row>
    <row r="142" spans="1:7" ht="15">
      <c r="A142" t="str">
        <f>'DfT Data'!A97</f>
        <v>Sutton</v>
      </c>
      <c r="B142">
        <f>VLOOKUP(A142,'DfT Data'!$A$2:$D$154,4,FALSE)</f>
        <v>4.424319215669984</v>
      </c>
      <c r="C142">
        <f>'DfT Data'!$V$4</f>
        <v>12.618885602441264</v>
      </c>
      <c r="F142" t="s">
        <v>37</v>
      </c>
      <c r="G142">
        <f>VLOOKUP(F142,'Monthly Rates Actual'!$A$3:$BA$155,51,FALSE)</f>
        <v>0.31318509238960224</v>
      </c>
    </row>
    <row r="143" spans="1:7" ht="15">
      <c r="A143" t="str">
        <f>'DfT Data'!A121</f>
        <v>North Lincolnshire UA</v>
      </c>
      <c r="B143">
        <f>VLOOKUP(A143,'DfT Data'!$A$2:$D$154,4,FALSE)</f>
        <v>4.2168961738218895</v>
      </c>
      <c r="C143">
        <f>'DfT Data'!$V$4</f>
        <v>12.618885602441264</v>
      </c>
      <c r="F143" t="s">
        <v>56</v>
      </c>
      <c r="G143">
        <f>VLOOKUP(F143,'Monthly Rates Actual'!$A$3:$BA$155,51,FALSE)</f>
        <v>0.26226068712300027</v>
      </c>
    </row>
    <row r="144" spans="1:7" ht="15">
      <c r="A144" t="str">
        <f>'DfT Data'!A105</f>
        <v>Waltham Forest</v>
      </c>
      <c r="B144">
        <f>VLOOKUP(A144,'DfT Data'!$A$2:$D$154,4,FALSE)</f>
        <v>4.047648362472297</v>
      </c>
      <c r="C144">
        <f>'DfT Data'!$V$4</f>
        <v>12.618885602441264</v>
      </c>
      <c r="F144" t="s">
        <v>196</v>
      </c>
      <c r="G144">
        <f>VLOOKUP(F144,'Monthly Rates Actual'!$A$3:$BA$155,51,FALSE)</f>
        <v>0.251035521526296</v>
      </c>
    </row>
    <row r="145" spans="1:7" ht="15">
      <c r="A145" t="str">
        <f>'DfT Data'!A53</f>
        <v>Newham</v>
      </c>
      <c r="B145">
        <f>VLOOKUP(A145,'DfT Data'!$A$2:$D$154,4,FALSE)</f>
        <v>4.013327275480842</v>
      </c>
      <c r="C145">
        <f>'DfT Data'!$V$4</f>
        <v>12.618885602441264</v>
      </c>
      <c r="F145" t="s">
        <v>150</v>
      </c>
      <c r="G145">
        <f>VLOOKUP(F145,'Monthly Rates Actual'!$A$3:$BA$155,51,FALSE)</f>
        <v>0.2164970772894566</v>
      </c>
    </row>
    <row r="146" spans="1:7" ht="15">
      <c r="A146" t="str">
        <f>'DfT Data'!A44</f>
        <v>Durham</v>
      </c>
      <c r="B146">
        <f>VLOOKUP(A146,'DfT Data'!$A$2:$D$154,4,FALSE)</f>
        <v>3.9911613361979983</v>
      </c>
      <c r="C146">
        <f>'DfT Data'!$V$4</f>
        <v>12.618885602441264</v>
      </c>
      <c r="F146" t="s">
        <v>453</v>
      </c>
      <c r="G146">
        <f>VLOOKUP(F146,'Monthly Rates Actual'!$A$3:$BA$155,51,FALSE)</f>
        <v>0.20661690642836847</v>
      </c>
    </row>
    <row r="147" spans="1:7" ht="15">
      <c r="A147" t="str">
        <f>'DfT Data'!A110</f>
        <v>Southwark</v>
      </c>
      <c r="B147">
        <f>VLOOKUP(A147,'DfT Data'!$A$2:$D$154,4,FALSE)</f>
        <v>3.7151141718013774</v>
      </c>
      <c r="C147">
        <f>'DfT Data'!$V$4</f>
        <v>12.618885602441264</v>
      </c>
      <c r="F147" t="s">
        <v>429</v>
      </c>
      <c r="G147">
        <f>VLOOKUP(F147,'Monthly Rates Actual'!$A$3:$BA$155,51,FALSE)</f>
        <v>0.20224491859642027</v>
      </c>
    </row>
    <row r="148" spans="1:7" ht="15">
      <c r="A148" t="str">
        <f>'DfT Data'!A50</f>
        <v>North Tyneside</v>
      </c>
      <c r="B148">
        <f>VLOOKUP(A148,'DfT Data'!$A$2:$D$154,4,FALSE)</f>
        <v>3.6679421853004737</v>
      </c>
      <c r="C148">
        <f>'DfT Data'!$V$4</f>
        <v>12.618885602441264</v>
      </c>
      <c r="F148" t="s">
        <v>120</v>
      </c>
      <c r="G148">
        <f>VLOOKUP(F148,'Monthly Rates Actual'!$A$3:$BA$155,51,FALSE)</f>
        <v>0.11450631420532618</v>
      </c>
    </row>
    <row r="149" spans="1:7" ht="15">
      <c r="A149" t="str">
        <f>'DfT Data'!A108</f>
        <v>Northumberland</v>
      </c>
      <c r="B149">
        <f>VLOOKUP(A149,'DfT Data'!$A$2:$D$154,4,FALSE)</f>
        <v>3.5019455252918292</v>
      </c>
      <c r="C149">
        <f>'DfT Data'!$V$4</f>
        <v>12.618885602441264</v>
      </c>
      <c r="F149" t="s">
        <v>41</v>
      </c>
      <c r="G149">
        <f>VLOOKUP(F149,'Monthly Rates Actual'!$A$3:$BA$155,51,FALSE)</f>
        <v>0.09917929136396321</v>
      </c>
    </row>
    <row r="150" spans="1:7" ht="15">
      <c r="A150" t="str">
        <f>'DfT Data'!A51</f>
        <v>Sunderland</v>
      </c>
      <c r="B150">
        <f>VLOOKUP(A150,'DfT Data'!$A$2:$D$154,4,FALSE)</f>
        <v>3.4175955701039697</v>
      </c>
      <c r="C150">
        <f>'DfT Data'!$V$4</f>
        <v>12.618885602441264</v>
      </c>
      <c r="F150" t="s">
        <v>75</v>
      </c>
      <c r="G150">
        <f>VLOOKUP(F150,'Monthly Rates Actual'!$A$3:$BA$155,51,FALSE)</f>
        <v>0.08917225851037741</v>
      </c>
    </row>
    <row r="151" spans="1:7" ht="15">
      <c r="A151" t="str">
        <f>'DfT Data'!A109</f>
        <v>Barking &amp; Dagenham</v>
      </c>
      <c r="B151">
        <f>VLOOKUP(A151,'DfT Data'!$A$2:$D$154,4,FALSE)</f>
        <v>3.2324943710011818</v>
      </c>
      <c r="C151">
        <f>'DfT Data'!$V$4</f>
        <v>12.618885602441264</v>
      </c>
      <c r="F151" t="s">
        <v>19</v>
      </c>
      <c r="G151">
        <f>VLOOKUP(F151,'Monthly Rates Actual'!$A$3:$BA$155,51,FALSE)</f>
        <v>0.04867305094851608</v>
      </c>
    </row>
    <row r="152" spans="1:7" ht="15">
      <c r="A152" t="str">
        <f>'DfT Data'!A129</f>
        <v>Gateshead</v>
      </c>
      <c r="B152">
        <f>VLOOKUP(A152,'DfT Data'!$A$2:$D$154,4,FALSE)</f>
        <v>2.9543276908335994</v>
      </c>
      <c r="C152">
        <f>'DfT Data'!$V$4</f>
        <v>12.618885602441264</v>
      </c>
      <c r="F152" t="s">
        <v>367</v>
      </c>
      <c r="G152">
        <f>VLOOKUP(F152,'Monthly Rates Actual'!$A$3:$BA$155,51,FALSE)</f>
        <v>0.026593622849240748</v>
      </c>
    </row>
    <row r="153" spans="1:7" ht="15">
      <c r="A153" t="str">
        <f>'DfT Data'!A91</f>
        <v>Luton UA</v>
      </c>
      <c r="B153">
        <f>VLOOKUP(A153,'DfT Data'!$A$2:$D$154,4,FALSE)</f>
        <v>2.6226068712300026</v>
      </c>
      <c r="C153">
        <f>'DfT Data'!$V$4</f>
        <v>12.618885602441264</v>
      </c>
      <c r="F153" t="s">
        <v>62</v>
      </c>
      <c r="G153">
        <f>VLOOKUP(F153,'Monthly Rates Actual'!$A$3:$BA$155,51,FALSE)</f>
        <v>0</v>
      </c>
    </row>
    <row r="154" spans="1:7" ht="15">
      <c r="A154" t="str">
        <f>'DfT Data'!A113</f>
        <v>Redbridge</v>
      </c>
      <c r="B154">
        <f>VLOOKUP(A154,'DfT Data'!$A$2:$D$154,4,FALSE)</f>
        <v>2.4680666810998053</v>
      </c>
      <c r="C154">
        <f>'DfT Data'!$V$4</f>
        <v>12.618885602441264</v>
      </c>
      <c r="F154" t="s">
        <v>175</v>
      </c>
      <c r="G154">
        <f>VLOOKUP(F154,'Monthly Rates Actual'!$A$3:$BA$155,51,FALSE)</f>
        <v>0</v>
      </c>
    </row>
  </sheetData>
  <printOptions/>
  <pageMargins left="0.7" right="0.7" top="0.75" bottom="0.75" header="0.3" footer="0.3"/>
  <pageSetup orientation="portrait" paperSize="9"/>
  <customProperties>
    <customPr name="SSC_SHEET_GU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C154"/>
  <sheetViews>
    <sheetView workbookViewId="0" topLeftCell="A1">
      <selection activeCell="C3" sqref="C3"/>
    </sheetView>
  </sheetViews>
  <sheetFormatPr defaultColWidth="9.140625" defaultRowHeight="15"/>
  <cols>
    <col min="1" max="1" width="27.140625" style="0" bestFit="1" customWidth="1"/>
  </cols>
  <sheetData>
    <row r="2" spans="1:3" ht="15">
      <c r="A2" t="s">
        <v>481</v>
      </c>
      <c r="B2" t="s">
        <v>496</v>
      </c>
      <c r="C2" t="s">
        <v>497</v>
      </c>
    </row>
    <row r="3" spans="1:3" ht="15">
      <c r="A3" t="s">
        <v>230</v>
      </c>
      <c r="B3">
        <f>VLOOKUP(A3,'DfT Data'!$A$2:$I$154,9,FALSE)</f>
        <v>26.423722770070754</v>
      </c>
      <c r="C3">
        <f>'DfT Data'!$V$3</f>
        <v>3.2188856024412633</v>
      </c>
    </row>
    <row r="4" spans="1:3" ht="15">
      <c r="A4" t="s">
        <v>269</v>
      </c>
      <c r="B4">
        <f>VLOOKUP(A4,'DfT Data'!$A$2:$I$154,9,FALSE)</f>
        <v>23.881275243685714</v>
      </c>
      <c r="C4">
        <f>'DfT Data'!$V$3</f>
        <v>3.2188856024412633</v>
      </c>
    </row>
    <row r="5" spans="1:3" ht="15">
      <c r="A5" t="s">
        <v>294</v>
      </c>
      <c r="B5">
        <f>VLOOKUP(A5,'DfT Data'!$A$2:$I$154,9,FALSE)</f>
        <v>18.400728021649066</v>
      </c>
      <c r="C5">
        <f>'DfT Data'!$V$3</f>
        <v>3.2188856024412633</v>
      </c>
    </row>
    <row r="6" spans="1:3" ht="15">
      <c r="A6" t="s">
        <v>221</v>
      </c>
      <c r="B6">
        <f>VLOOKUP(A6,'DfT Data'!$A$2:$I$154,9,FALSE)</f>
        <v>18.101216868003007</v>
      </c>
      <c r="C6">
        <f>'DfT Data'!$V$3</f>
        <v>3.2188856024412633</v>
      </c>
    </row>
    <row r="7" spans="1:3" ht="15">
      <c r="A7" t="s">
        <v>410</v>
      </c>
      <c r="B7">
        <f>VLOOKUP(A7,'DfT Data'!$A$2:$I$154,9,FALSE)</f>
        <v>17.769005991956007</v>
      </c>
      <c r="C7">
        <f>'DfT Data'!$V$3</f>
        <v>3.2188856024412633</v>
      </c>
    </row>
    <row r="8" spans="1:3" ht="15">
      <c r="A8" t="s">
        <v>309</v>
      </c>
      <c r="B8">
        <f>VLOOKUP(A8,'DfT Data'!$A$2:$I$154,9,FALSE)</f>
        <v>17.102600108661257</v>
      </c>
      <c r="C8">
        <f>'DfT Data'!$V$3</f>
        <v>3.2188856024412633</v>
      </c>
    </row>
    <row r="9" spans="1:3" ht="15">
      <c r="A9" t="s">
        <v>349</v>
      </c>
      <c r="B9">
        <f>VLOOKUP(A9,'DfT Data'!$A$2:$I$154,9,FALSE)</f>
        <v>16.660134336533197</v>
      </c>
      <c r="C9">
        <f>'DfT Data'!$V$3</f>
        <v>3.2188856024412633</v>
      </c>
    </row>
    <row r="10" spans="1:3" ht="15">
      <c r="A10" t="s">
        <v>28</v>
      </c>
      <c r="B10">
        <f>VLOOKUP(A10,'DfT Data'!$A$2:$I$154,9,FALSE)</f>
        <v>15.814570943316914</v>
      </c>
      <c r="C10">
        <f>'DfT Data'!$V$3</f>
        <v>3.2188856024412633</v>
      </c>
    </row>
    <row r="11" spans="1:3" ht="15">
      <c r="A11" t="s">
        <v>306</v>
      </c>
      <c r="B11">
        <f>VLOOKUP(A11,'DfT Data'!$A$2:$I$154,9,FALSE)</f>
        <v>15.042882134623872</v>
      </c>
      <c r="C11">
        <f>'DfT Data'!$V$3</f>
        <v>3.2188856024412633</v>
      </c>
    </row>
    <row r="12" spans="1:3" ht="15">
      <c r="A12" t="s">
        <v>364</v>
      </c>
      <c r="B12">
        <f>VLOOKUP(A12,'DfT Data'!$A$2:$I$154,9,FALSE)</f>
        <v>13.35427213743946</v>
      </c>
      <c r="C12">
        <f>'DfT Data'!$V$3</f>
        <v>3.2188856024412633</v>
      </c>
    </row>
    <row r="13" spans="1:3" ht="15">
      <c r="A13" t="s">
        <v>327</v>
      </c>
      <c r="B13">
        <f>VLOOKUP(A13,'DfT Data'!$A$2:$I$154,9,FALSE)</f>
        <v>12.612326903065716</v>
      </c>
      <c r="C13">
        <f>'DfT Data'!$V$3</f>
        <v>3.2188856024412633</v>
      </c>
    </row>
    <row r="14" spans="1:3" ht="15">
      <c r="A14" t="s">
        <v>321</v>
      </c>
      <c r="B14">
        <f>VLOOKUP(A14,'DfT Data'!$A$2:$I$154,9,FALSE)</f>
        <v>11.842345811501799</v>
      </c>
      <c r="C14">
        <f>'DfT Data'!$V$3</f>
        <v>3.2188856024412633</v>
      </c>
    </row>
    <row r="15" spans="1:3" ht="15">
      <c r="A15" t="s">
        <v>450</v>
      </c>
      <c r="B15">
        <f>VLOOKUP(A15,'DfT Data'!$A$2:$I$154,9,FALSE)</f>
        <v>10.219429091346433</v>
      </c>
      <c r="C15">
        <f>'DfT Data'!$V$3</f>
        <v>3.2188856024412633</v>
      </c>
    </row>
    <row r="16" spans="1:3" ht="15">
      <c r="A16" t="s">
        <v>386</v>
      </c>
      <c r="B16">
        <f>VLOOKUP(A16,'DfT Data'!$A$2:$I$154,9,FALSE)</f>
        <v>9.997156981553081</v>
      </c>
      <c r="C16">
        <f>'DfT Data'!$V$3</f>
        <v>3.2188856024412633</v>
      </c>
    </row>
    <row r="17" spans="1:3" ht="15">
      <c r="A17" t="s">
        <v>272</v>
      </c>
      <c r="B17">
        <f>VLOOKUP(A17,'DfT Data'!$A$2:$I$154,9,FALSE)</f>
        <v>9.982359300976979</v>
      </c>
      <c r="C17">
        <f>'DfT Data'!$V$3</f>
        <v>3.2188856024412633</v>
      </c>
    </row>
    <row r="18" spans="1:3" ht="15">
      <c r="A18" t="s">
        <v>31</v>
      </c>
      <c r="B18">
        <f>VLOOKUP(A18,'DfT Data'!$A$2:$I$154,9,FALSE)</f>
        <v>9.590030234127083</v>
      </c>
      <c r="C18">
        <f>'DfT Data'!$V$3</f>
        <v>3.2188856024412633</v>
      </c>
    </row>
    <row r="19" spans="1:3" ht="15">
      <c r="A19" t="s">
        <v>233</v>
      </c>
      <c r="B19">
        <f>VLOOKUP(A19,'DfT Data'!$A$2:$I$154,9,FALSE)</f>
        <v>9.01915854217104</v>
      </c>
      <c r="C19">
        <f>'DfT Data'!$V$3</f>
        <v>3.2188856024412633</v>
      </c>
    </row>
    <row r="20" spans="1:3" ht="15">
      <c r="A20" t="s">
        <v>315</v>
      </c>
      <c r="B20">
        <f>VLOOKUP(A20,'DfT Data'!$A$2:$I$154,9,FALSE)</f>
        <v>8.77716333845366</v>
      </c>
      <c r="C20">
        <f>'DfT Data'!$V$3</f>
        <v>3.2188856024412633</v>
      </c>
    </row>
    <row r="21" spans="1:3" ht="15">
      <c r="A21" t="s">
        <v>355</v>
      </c>
      <c r="B21">
        <f>VLOOKUP(A21,'DfT Data'!$A$2:$I$154,9,FALSE)</f>
        <v>8.56781660692951</v>
      </c>
      <c r="C21">
        <f>'DfT Data'!$V$3</f>
        <v>3.2188856024412633</v>
      </c>
    </row>
    <row r="22" spans="1:3" ht="15">
      <c r="A22" t="s">
        <v>199</v>
      </c>
      <c r="B22">
        <f>VLOOKUP(A22,'DfT Data'!$A$2:$I$154,9,FALSE)</f>
        <v>7.997272537375787</v>
      </c>
      <c r="C22">
        <f>'DfT Data'!$V$3</f>
        <v>3.2188856024412633</v>
      </c>
    </row>
    <row r="23" spans="1:3" ht="15">
      <c r="A23" t="s">
        <v>435</v>
      </c>
      <c r="B23">
        <f>VLOOKUP(A23,'DfT Data'!$A$2:$I$154,9,FALSE)</f>
        <v>7.972265726228972</v>
      </c>
      <c r="C23">
        <f>'DfT Data'!$V$3</f>
        <v>3.2188856024412633</v>
      </c>
    </row>
    <row r="24" spans="1:3" ht="15">
      <c r="A24" t="s">
        <v>382</v>
      </c>
      <c r="B24">
        <f>VLOOKUP(A24,'DfT Data'!$A$2:$I$154,9,FALSE)</f>
        <v>7.919879147976401</v>
      </c>
      <c r="C24">
        <f>'DfT Data'!$V$3</f>
        <v>3.2188856024412633</v>
      </c>
    </row>
    <row r="25" spans="1:3" ht="15">
      <c r="A25" t="s">
        <v>346</v>
      </c>
      <c r="B25">
        <f>VLOOKUP(A25,'DfT Data'!$A$2:$I$154,9,FALSE)</f>
        <v>7.766729286314925</v>
      </c>
      <c r="C25">
        <f>'DfT Data'!$V$3</f>
        <v>3.2188856024412633</v>
      </c>
    </row>
    <row r="26" spans="1:3" ht="15">
      <c r="A26" t="s">
        <v>330</v>
      </c>
      <c r="B26">
        <f>VLOOKUP(A26,'DfT Data'!$A$2:$I$154,9,FALSE)</f>
        <v>7.6506912442396295</v>
      </c>
      <c r="C26">
        <f>'DfT Data'!$V$3</f>
        <v>3.2188856024412633</v>
      </c>
    </row>
    <row r="27" spans="1:3" ht="15">
      <c r="A27" t="s">
        <v>407</v>
      </c>
      <c r="B27">
        <f>VLOOKUP(A27,'DfT Data'!$A$2:$I$154,9,FALSE)</f>
        <v>7.604430113686233</v>
      </c>
      <c r="C27">
        <f>'DfT Data'!$V$3</f>
        <v>3.2188856024412633</v>
      </c>
    </row>
    <row r="28" spans="1:3" ht="15">
      <c r="A28" t="s">
        <v>425</v>
      </c>
      <c r="B28">
        <f>VLOOKUP(A28,'DfT Data'!$A$2:$I$154,9,FALSE)</f>
        <v>7.260910409615255</v>
      </c>
      <c r="C28">
        <f>'DfT Data'!$V$3</f>
        <v>3.2188856024412633</v>
      </c>
    </row>
    <row r="29" spans="1:3" ht="15">
      <c r="A29" t="s">
        <v>444</v>
      </c>
      <c r="B29">
        <f>VLOOKUP(A29,'DfT Data'!$A$2:$I$154,9,FALSE)</f>
        <v>6.966604530662539</v>
      </c>
      <c r="C29">
        <f>'DfT Data'!$V$3</f>
        <v>3.2188856024412633</v>
      </c>
    </row>
    <row r="30" spans="1:3" ht="15">
      <c r="A30" t="s">
        <v>215</v>
      </c>
      <c r="B30">
        <f>VLOOKUP(A30,'DfT Data'!$A$2:$I$154,9,FALSE)</f>
        <v>6.75819868167765</v>
      </c>
      <c r="C30">
        <f>'DfT Data'!$V$3</f>
        <v>3.2188856024412633</v>
      </c>
    </row>
    <row r="31" spans="1:3" ht="15">
      <c r="A31" t="s">
        <v>218</v>
      </c>
      <c r="B31">
        <f>VLOOKUP(A31,'DfT Data'!$A$2:$I$154,9,FALSE)</f>
        <v>6.624588940944767</v>
      </c>
      <c r="C31">
        <f>'DfT Data'!$V$3</f>
        <v>3.2188856024412633</v>
      </c>
    </row>
    <row r="32" spans="1:3" ht="15">
      <c r="A32" t="s">
        <v>239</v>
      </c>
      <c r="B32">
        <f>VLOOKUP(A32,'DfT Data'!$A$2:$I$154,9,FALSE)</f>
        <v>6.556221198156683</v>
      </c>
      <c r="C32">
        <f>'DfT Data'!$V$3</f>
        <v>3.2188856024412633</v>
      </c>
    </row>
    <row r="33" spans="1:3" ht="15">
      <c r="A33" t="s">
        <v>352</v>
      </c>
      <c r="B33">
        <f>VLOOKUP(A33,'DfT Data'!$A$2:$I$154,9,FALSE)</f>
        <v>6.336135825564121</v>
      </c>
      <c r="C33">
        <f>'DfT Data'!$V$3</f>
        <v>3.2188856024412633</v>
      </c>
    </row>
    <row r="34" spans="1:3" ht="15">
      <c r="A34" t="s">
        <v>285</v>
      </c>
      <c r="B34">
        <f>VLOOKUP(A34,'DfT Data'!$A$2:$I$154,9,FALSE)</f>
        <v>6.3290268342621605</v>
      </c>
      <c r="C34">
        <f>'DfT Data'!$V$3</f>
        <v>3.2188856024412633</v>
      </c>
    </row>
    <row r="35" spans="1:3" ht="15">
      <c r="A35" t="s">
        <v>105</v>
      </c>
      <c r="B35">
        <f>VLOOKUP(A35,'DfT Data'!$A$2:$I$154,9,FALSE)</f>
        <v>6.199718815902523</v>
      </c>
      <c r="C35">
        <f>'DfT Data'!$V$3</f>
        <v>3.2188856024412633</v>
      </c>
    </row>
    <row r="36" spans="1:3" ht="15">
      <c r="A36" t="s">
        <v>333</v>
      </c>
      <c r="B36">
        <f>VLOOKUP(A36,'DfT Data'!$A$2:$I$154,9,FALSE)</f>
        <v>5.940877104092779</v>
      </c>
      <c r="C36">
        <f>'DfT Data'!$V$3</f>
        <v>3.2188856024412633</v>
      </c>
    </row>
    <row r="37" spans="1:3" ht="15">
      <c r="A37" t="s">
        <v>291</v>
      </c>
      <c r="B37">
        <f>VLOOKUP(A37,'DfT Data'!$A$2:$I$154,9,FALSE)</f>
        <v>5.579304907693318</v>
      </c>
      <c r="C37">
        <f>'DfT Data'!$V$3</f>
        <v>3.2188856024412633</v>
      </c>
    </row>
    <row r="38" spans="1:3" ht="15">
      <c r="A38" t="s">
        <v>44</v>
      </c>
      <c r="B38">
        <f>VLOOKUP(A38,'DfT Data'!$A$2:$I$154,9,FALSE)</f>
        <v>5.569835967492645</v>
      </c>
      <c r="C38">
        <f>'DfT Data'!$V$3</f>
        <v>3.2188856024412633</v>
      </c>
    </row>
    <row r="39" spans="1:3" ht="15">
      <c r="A39" t="s">
        <v>184</v>
      </c>
      <c r="B39">
        <f>VLOOKUP(A39,'DfT Data'!$A$2:$I$154,9,FALSE)</f>
        <v>5.48833746898263</v>
      </c>
      <c r="C39">
        <f>'DfT Data'!$V$3</f>
        <v>3.2188856024412633</v>
      </c>
    </row>
    <row r="40" spans="1:3" ht="15">
      <c r="A40" t="s">
        <v>245</v>
      </c>
      <c r="B40">
        <f>VLOOKUP(A40,'DfT Data'!$A$2:$I$154,9,FALSE)</f>
        <v>5.420031538496868</v>
      </c>
      <c r="C40">
        <f>'DfT Data'!$V$3</f>
        <v>3.2188856024412633</v>
      </c>
    </row>
    <row r="41" spans="1:3" ht="15">
      <c r="A41" t="s">
        <v>343</v>
      </c>
      <c r="B41">
        <f>VLOOKUP(A41,'DfT Data'!$A$2:$I$154,9,FALSE)</f>
        <v>5.385775407454577</v>
      </c>
      <c r="C41">
        <f>'DfT Data'!$V$3</f>
        <v>3.2188856024412633</v>
      </c>
    </row>
    <row r="42" spans="1:3" ht="15">
      <c r="A42" t="s">
        <v>257</v>
      </c>
      <c r="B42">
        <f>VLOOKUP(A42,'DfT Data'!$A$2:$I$154,9,FALSE)</f>
        <v>5.115398881408897</v>
      </c>
      <c r="C42">
        <f>'DfT Data'!$V$3</f>
        <v>3.2188856024412633</v>
      </c>
    </row>
    <row r="43" spans="1:3" ht="15">
      <c r="A43" t="s">
        <v>62</v>
      </c>
      <c r="B43">
        <f>VLOOKUP(A43,'DfT Data'!$A$2:$I$154,9,FALSE)</f>
        <v>4.95385855241663</v>
      </c>
      <c r="C43">
        <f>'DfT Data'!$V$3</f>
        <v>3.2188856024412633</v>
      </c>
    </row>
    <row r="44" spans="1:3" ht="15">
      <c r="A44" t="s">
        <v>389</v>
      </c>
      <c r="B44">
        <f>VLOOKUP(A44,'DfT Data'!$A$2:$I$154,9,FALSE)</f>
        <v>4.949880417663186</v>
      </c>
      <c r="C44">
        <f>'DfT Data'!$V$3</f>
        <v>3.2188856024412633</v>
      </c>
    </row>
    <row r="45" spans="1:3" ht="15">
      <c r="A45" t="s">
        <v>59</v>
      </c>
      <c r="B45">
        <f>VLOOKUP(A45,'DfT Data'!$A$2:$I$154,9,FALSE)</f>
        <v>4.8299256406141335</v>
      </c>
      <c r="C45">
        <f>'DfT Data'!$V$3</f>
        <v>3.2188856024412633</v>
      </c>
    </row>
    <row r="46" spans="1:3" ht="15">
      <c r="A46" t="s">
        <v>260</v>
      </c>
      <c r="B46">
        <f>VLOOKUP(A46,'DfT Data'!$A$2:$I$154,9,FALSE)</f>
        <v>4.813414321711523</v>
      </c>
      <c r="C46">
        <f>'DfT Data'!$V$3</f>
        <v>3.2188856024412633</v>
      </c>
    </row>
    <row r="47" spans="1:3" ht="15">
      <c r="A47" t="s">
        <v>53</v>
      </c>
      <c r="B47">
        <f>VLOOKUP(A47,'DfT Data'!$A$2:$I$154,9,FALSE)</f>
        <v>4.787591088164479</v>
      </c>
      <c r="C47">
        <f>'DfT Data'!$V$3</f>
        <v>3.2188856024412633</v>
      </c>
    </row>
    <row r="48" spans="1:3" ht="15">
      <c r="A48" t="s">
        <v>266</v>
      </c>
      <c r="B48">
        <f>VLOOKUP(A48,'DfT Data'!$A$2:$I$154,9,FALSE)</f>
        <v>4.631701250974423</v>
      </c>
      <c r="C48">
        <f>'DfT Data'!$V$3</f>
        <v>3.2188856024412633</v>
      </c>
    </row>
    <row r="49" spans="1:3" ht="15">
      <c r="A49" t="s">
        <v>392</v>
      </c>
      <c r="B49">
        <f>VLOOKUP(A49,'DfT Data'!$A$2:$I$154,9,FALSE)</f>
        <v>4.266041760941235</v>
      </c>
      <c r="C49">
        <f>'DfT Data'!$V$3</f>
        <v>3.2188856024412633</v>
      </c>
    </row>
    <row r="50" spans="1:3" ht="15">
      <c r="A50" t="s">
        <v>370</v>
      </c>
      <c r="B50">
        <f>VLOOKUP(A50,'DfT Data'!$A$2:$I$154,9,FALSE)</f>
        <v>4.264568938960524</v>
      </c>
      <c r="C50">
        <f>'DfT Data'!$V$3</f>
        <v>3.2188856024412633</v>
      </c>
    </row>
    <row r="51" spans="1:3" ht="15">
      <c r="A51" t="s">
        <v>99</v>
      </c>
      <c r="B51">
        <f>VLOOKUP(A51,'DfT Data'!$A$2:$I$154,9,FALSE)</f>
        <v>4.2538152907916995</v>
      </c>
      <c r="C51">
        <f>'DfT Data'!$V$3</f>
        <v>3.2188856024412633</v>
      </c>
    </row>
    <row r="52" spans="1:3" ht="15">
      <c r="A52" t="s">
        <v>68</v>
      </c>
      <c r="B52">
        <f>VLOOKUP(A52,'DfT Data'!$A$2:$I$154,9,FALSE)</f>
        <v>4.235300580329707</v>
      </c>
      <c r="C52">
        <f>'DfT Data'!$V$3</f>
        <v>3.2188856024412633</v>
      </c>
    </row>
    <row r="53" spans="1:3" ht="15">
      <c r="A53" t="s">
        <v>471</v>
      </c>
      <c r="B53">
        <f>VLOOKUP(A53,'DfT Data'!$A$2:$I$154,9,FALSE)</f>
        <v>4.126969395231743</v>
      </c>
      <c r="C53">
        <f>'DfT Data'!$V$3</f>
        <v>3.2188856024412633</v>
      </c>
    </row>
    <row r="54" spans="1:3" ht="15">
      <c r="A54" t="s">
        <v>263</v>
      </c>
      <c r="B54">
        <f>VLOOKUP(A54,'DfT Data'!$A$2:$I$154,9,FALSE)</f>
        <v>4.014944446015097</v>
      </c>
      <c r="C54">
        <f>'DfT Data'!$V$3</f>
        <v>3.2188856024412633</v>
      </c>
    </row>
    <row r="55" spans="1:3" ht="15">
      <c r="A55" t="s">
        <v>282</v>
      </c>
      <c r="B55">
        <f>VLOOKUP(A55,'DfT Data'!$A$2:$I$154,9,FALSE)</f>
        <v>3.9908066282726207</v>
      </c>
      <c r="C55">
        <f>'DfT Data'!$V$3</f>
        <v>3.2188856024412633</v>
      </c>
    </row>
    <row r="56" spans="1:3" ht="15">
      <c r="A56" t="s">
        <v>242</v>
      </c>
      <c r="B56">
        <f>VLOOKUP(A56,'DfT Data'!$A$2:$I$154,9,FALSE)</f>
        <v>3.75465137298079</v>
      </c>
      <c r="C56">
        <f>'DfT Data'!$V$3</f>
        <v>3.2188856024412633</v>
      </c>
    </row>
    <row r="57" spans="1:3" ht="15">
      <c r="A57" t="s">
        <v>416</v>
      </c>
      <c r="B57">
        <f>VLOOKUP(A57,'DfT Data'!$A$2:$I$154,9,FALSE)</f>
        <v>3.51637180226383</v>
      </c>
      <c r="C57">
        <f>'DfT Data'!$V$3</f>
        <v>3.2188856024412633</v>
      </c>
    </row>
    <row r="58" spans="1:3" ht="15">
      <c r="A58" t="s">
        <v>376</v>
      </c>
      <c r="B58">
        <f>VLOOKUP(A58,'DfT Data'!$A$2:$I$154,9,FALSE)</f>
        <v>3.3767987127423176</v>
      </c>
      <c r="C58">
        <f>'DfT Data'!$V$3</f>
        <v>3.2188856024412633</v>
      </c>
    </row>
    <row r="59" spans="1:3" ht="15">
      <c r="A59" t="s">
        <v>144</v>
      </c>
      <c r="B59">
        <f>VLOOKUP(A59,'DfT Data'!$A$2:$I$154,9,FALSE)</f>
        <v>3.250987595739292</v>
      </c>
      <c r="C59">
        <f>'DfT Data'!$V$3</f>
        <v>3.2188856024412633</v>
      </c>
    </row>
    <row r="60" spans="1:3" ht="15">
      <c r="A60" t="s">
        <v>340</v>
      </c>
      <c r="B60">
        <f>VLOOKUP(A60,'DfT Data'!$A$2:$I$154,9,FALSE)</f>
        <v>3.241102608548598</v>
      </c>
      <c r="C60">
        <f>'DfT Data'!$V$3</f>
        <v>3.2188856024412633</v>
      </c>
    </row>
    <row r="61" spans="1:3" ht="15">
      <c r="A61" t="s">
        <v>429</v>
      </c>
      <c r="B61">
        <f>VLOOKUP(A61,'DfT Data'!$A$2:$I$154,9,FALSE)</f>
        <v>3.230501422937464</v>
      </c>
      <c r="C61">
        <f>'DfT Data'!$V$3</f>
        <v>3.2188856024412633</v>
      </c>
    </row>
    <row r="62" spans="1:3" ht="15">
      <c r="A62" t="s">
        <v>9</v>
      </c>
      <c r="B62">
        <f>VLOOKUP(A62,'DfT Data'!$A$2:$I$154,9,FALSE)</f>
        <v>3.2188856024412633</v>
      </c>
      <c r="C62">
        <f>'DfT Data'!$V$3</f>
        <v>3.2188856024412633</v>
      </c>
    </row>
    <row r="63" spans="1:3" ht="15">
      <c r="A63" t="s">
        <v>129</v>
      </c>
      <c r="B63">
        <f>VLOOKUP(A63,'DfT Data'!$A$2:$I$154,9,FALSE)</f>
        <v>3.149001536098309</v>
      </c>
      <c r="C63">
        <f>'DfT Data'!$V$3</f>
        <v>3.2188856024412633</v>
      </c>
    </row>
    <row r="64" spans="1:3" ht="15">
      <c r="A64" t="s">
        <v>373</v>
      </c>
      <c r="B64">
        <f>VLOOKUP(A64,'DfT Data'!$A$2:$I$154,9,FALSE)</f>
        <v>2.922316595519959</v>
      </c>
      <c r="C64">
        <f>'DfT Data'!$V$3</f>
        <v>3.2188856024412633</v>
      </c>
    </row>
    <row r="65" spans="1:3" ht="15">
      <c r="A65" t="s">
        <v>468</v>
      </c>
      <c r="B65">
        <f>VLOOKUP(A65,'DfT Data'!$A$2:$I$154,9,FALSE)</f>
        <v>2.8178630243146365</v>
      </c>
      <c r="C65">
        <f>'DfT Data'!$V$3</f>
        <v>3.2188856024412633</v>
      </c>
    </row>
    <row r="66" spans="1:3" ht="15">
      <c r="A66" t="s">
        <v>25</v>
      </c>
      <c r="B66">
        <f>VLOOKUP(A66,'DfT Data'!$A$2:$I$154,9,FALSE)</f>
        <v>2.77275304318826</v>
      </c>
      <c r="C66">
        <f>'DfT Data'!$V$3</f>
        <v>3.2188856024412633</v>
      </c>
    </row>
    <row r="67" spans="1:3" ht="15">
      <c r="A67" t="s">
        <v>153</v>
      </c>
      <c r="B67">
        <f>VLOOKUP(A67,'DfT Data'!$A$2:$I$154,9,FALSE)</f>
        <v>2.7635776737424926</v>
      </c>
      <c r="C67">
        <f>'DfT Data'!$V$3</f>
        <v>3.2188856024412633</v>
      </c>
    </row>
    <row r="68" spans="1:3" ht="15">
      <c r="A68" t="s">
        <v>65</v>
      </c>
      <c r="B68">
        <f>VLOOKUP(A68,'DfT Data'!$A$2:$I$154,9,FALSE)</f>
        <v>2.5567453876225965</v>
      </c>
      <c r="C68">
        <f>'DfT Data'!$V$3</f>
        <v>3.2188856024412633</v>
      </c>
    </row>
    <row r="69" spans="1:3" ht="15">
      <c r="A69" t="s">
        <v>419</v>
      </c>
      <c r="B69">
        <f>VLOOKUP(A69,'DfT Data'!$A$2:$I$154,9,FALSE)</f>
        <v>2.453166177026672</v>
      </c>
      <c r="C69">
        <f>'DfT Data'!$V$3</f>
        <v>3.2188856024412633</v>
      </c>
    </row>
    <row r="70" spans="1:3" ht="15">
      <c r="A70" t="s">
        <v>19</v>
      </c>
      <c r="B70">
        <f>VLOOKUP(A70,'DfT Data'!$A$2:$I$154,9,FALSE)</f>
        <v>2.245027439432473</v>
      </c>
      <c r="C70">
        <f>'DfT Data'!$V$3</f>
        <v>3.2188856024412633</v>
      </c>
    </row>
    <row r="71" spans="1:3" ht="15">
      <c r="A71" t="s">
        <v>251</v>
      </c>
      <c r="B71">
        <f>VLOOKUP(A71,'DfT Data'!$A$2:$I$154,9,FALSE)</f>
        <v>2.0670175350238815</v>
      </c>
      <c r="C71">
        <f>'DfT Data'!$V$3</f>
        <v>3.2188856024412633</v>
      </c>
    </row>
    <row r="72" spans="1:3" ht="15">
      <c r="A72" t="s">
        <v>300</v>
      </c>
      <c r="B72">
        <f>VLOOKUP(A72,'DfT Data'!$A$2:$I$154,9,FALSE)</f>
        <v>1.9655771653039</v>
      </c>
      <c r="C72">
        <f>'DfT Data'!$V$3</f>
        <v>3.2188856024412633</v>
      </c>
    </row>
    <row r="73" spans="1:3" ht="15">
      <c r="A73" t="s">
        <v>379</v>
      </c>
      <c r="B73">
        <f>VLOOKUP(A73,'DfT Data'!$A$2:$I$154,9,FALSE)</f>
        <v>1.8433179723502313</v>
      </c>
      <c r="C73">
        <f>'DfT Data'!$V$3</f>
        <v>3.2188856024412633</v>
      </c>
    </row>
    <row r="74" spans="1:3" ht="15">
      <c r="A74" t="s">
        <v>459</v>
      </c>
      <c r="B74">
        <f>VLOOKUP(A74,'DfT Data'!$A$2:$I$154,9,FALSE)</f>
        <v>1.8201963534361845</v>
      </c>
      <c r="C74">
        <f>'DfT Data'!$V$3</f>
        <v>3.2188856024412633</v>
      </c>
    </row>
    <row r="75" spans="1:3" ht="15">
      <c r="A75" t="s">
        <v>236</v>
      </c>
      <c r="B75">
        <f>VLOOKUP(A75,'DfT Data'!$A$2:$I$154,9,FALSE)</f>
        <v>1.7727150537634415</v>
      </c>
      <c r="C75">
        <f>'DfT Data'!$V$3</f>
        <v>3.2188856024412633</v>
      </c>
    </row>
    <row r="76" spans="1:3" ht="15">
      <c r="A76" t="s">
        <v>138</v>
      </c>
      <c r="B76">
        <f>VLOOKUP(A76,'DfT Data'!$A$2:$I$154,9,FALSE)</f>
        <v>1.746172956429242</v>
      </c>
      <c r="C76">
        <f>'DfT Data'!$V$3</f>
        <v>3.2188856024412633</v>
      </c>
    </row>
    <row r="77" spans="1:3" ht="15">
      <c r="A77" t="s">
        <v>224</v>
      </c>
      <c r="B77">
        <f>VLOOKUP(A77,'DfT Data'!$A$2:$I$154,9,FALSE)</f>
        <v>1.734545999593161</v>
      </c>
      <c r="C77">
        <f>'DfT Data'!$V$3</f>
        <v>3.2188856024412633</v>
      </c>
    </row>
    <row r="78" spans="1:3" ht="15">
      <c r="A78" t="s">
        <v>22</v>
      </c>
      <c r="B78">
        <f>VLOOKUP(A78,'DfT Data'!$A$2:$I$154,9,FALSE)</f>
        <v>1.6835401157981806</v>
      </c>
      <c r="C78">
        <f>'DfT Data'!$V$3</f>
        <v>3.2188856024412633</v>
      </c>
    </row>
    <row r="79" spans="1:3" ht="15">
      <c r="A79" t="s">
        <v>90</v>
      </c>
      <c r="B79">
        <f>VLOOKUP(A79,'DfT Data'!$A$2:$I$154,9,FALSE)</f>
        <v>1.6767461026825607</v>
      </c>
      <c r="C79">
        <f>'DfT Data'!$V$3</f>
        <v>3.2188856024412633</v>
      </c>
    </row>
    <row r="80" spans="1:3" ht="15">
      <c r="A80" t="s">
        <v>41</v>
      </c>
      <c r="B80">
        <f>VLOOKUP(A80,'DfT Data'!$A$2:$I$154,9,FALSE)</f>
        <v>1.6435425426028178</v>
      </c>
      <c r="C80">
        <f>'DfT Data'!$V$3</f>
        <v>3.2188856024412633</v>
      </c>
    </row>
    <row r="81" spans="1:3" ht="15">
      <c r="A81" t="s">
        <v>205</v>
      </c>
      <c r="B81">
        <f>VLOOKUP(A81,'DfT Data'!$A$2:$I$154,9,FALSE)</f>
        <v>1.5813664333849387</v>
      </c>
      <c r="C81">
        <f>'DfT Data'!$V$3</f>
        <v>3.2188856024412633</v>
      </c>
    </row>
    <row r="82" spans="1:3" ht="15">
      <c r="A82" t="s">
        <v>187</v>
      </c>
      <c r="B82">
        <f>VLOOKUP(A82,'DfT Data'!$A$2:$I$154,9,FALSE)</f>
        <v>1.5713195396815927</v>
      </c>
      <c r="C82">
        <f>'DfT Data'!$V$3</f>
        <v>3.2188856024412633</v>
      </c>
    </row>
    <row r="83" spans="1:3" ht="15">
      <c r="A83" t="s">
        <v>288</v>
      </c>
      <c r="B83">
        <f>VLOOKUP(A83,'DfT Data'!$A$2:$I$154,9,FALSE)</f>
        <v>1.4934506353861199</v>
      </c>
      <c r="C83">
        <f>'DfT Data'!$V$3</f>
        <v>3.2188856024412633</v>
      </c>
    </row>
    <row r="84" spans="1:3" ht="15">
      <c r="A84" t="s">
        <v>108</v>
      </c>
      <c r="B84">
        <f>VLOOKUP(A84,'DfT Data'!$A$2:$I$154,9,FALSE)</f>
        <v>1.4189055790712235</v>
      </c>
      <c r="C84">
        <f>'DfT Data'!$V$3</f>
        <v>3.2188856024412633</v>
      </c>
    </row>
    <row r="85" spans="1:3" ht="15">
      <c r="A85" t="s">
        <v>168</v>
      </c>
      <c r="B85">
        <f>VLOOKUP(A85,'DfT Data'!$A$2:$I$154,9,FALSE)</f>
        <v>1.3447661122566856</v>
      </c>
      <c r="C85">
        <f>'DfT Data'!$V$3</f>
        <v>3.2188856024412633</v>
      </c>
    </row>
    <row r="86" spans="1:3" ht="15">
      <c r="A86" t="s">
        <v>324</v>
      </c>
      <c r="B86">
        <f>VLOOKUP(A86,'DfT Data'!$A$2:$I$154,9,FALSE)</f>
        <v>1.3397980707033774</v>
      </c>
      <c r="C86">
        <f>'DfT Data'!$V$3</f>
        <v>3.2188856024412633</v>
      </c>
    </row>
    <row r="87" spans="1:3" ht="15">
      <c r="A87" t="s">
        <v>13</v>
      </c>
      <c r="B87">
        <f>VLOOKUP(A87,'DfT Data'!$A$2:$I$154,9,FALSE)</f>
        <v>1.207687048068637</v>
      </c>
      <c r="C87">
        <f>'DfT Data'!$V$3</f>
        <v>3.2188856024412633</v>
      </c>
    </row>
    <row r="88" spans="1:3" ht="15">
      <c r="A88" t="s">
        <v>432</v>
      </c>
      <c r="B88">
        <f>VLOOKUP(A88,'DfT Data'!$A$2:$I$154,9,FALSE)</f>
        <v>1.1670205046264654</v>
      </c>
      <c r="C88">
        <f>'DfT Data'!$V$3</f>
        <v>3.2188856024412633</v>
      </c>
    </row>
    <row r="89" spans="1:3" ht="15">
      <c r="A89" t="s">
        <v>312</v>
      </c>
      <c r="B89">
        <f>VLOOKUP(A89,'DfT Data'!$A$2:$I$154,9,FALSE)</f>
        <v>1.157528140817405</v>
      </c>
      <c r="C89">
        <f>'DfT Data'!$V$3</f>
        <v>3.2188856024412633</v>
      </c>
    </row>
    <row r="90" spans="1:3" ht="15">
      <c r="A90" t="s">
        <v>190</v>
      </c>
      <c r="B90">
        <f>VLOOKUP(A90,'DfT Data'!$A$2:$I$154,9,FALSE)</f>
        <v>1.1361930171049748</v>
      </c>
      <c r="C90">
        <f>'DfT Data'!$V$3</f>
        <v>3.2188856024412633</v>
      </c>
    </row>
    <row r="91" spans="1:3" ht="15">
      <c r="A91" t="s">
        <v>50</v>
      </c>
      <c r="B91">
        <f>VLOOKUP(A91,'DfT Data'!$A$2:$I$154,9,FALSE)</f>
        <v>1.1067360943558207</v>
      </c>
      <c r="C91">
        <f>'DfT Data'!$V$3</f>
        <v>3.2188856024412633</v>
      </c>
    </row>
    <row r="92" spans="1:3" ht="15">
      <c r="A92" t="s">
        <v>465</v>
      </c>
      <c r="B92">
        <f>VLOOKUP(A92,'DfT Data'!$A$2:$I$154,9,FALSE)</f>
        <v>1.1044230998939017</v>
      </c>
      <c r="C92">
        <f>'DfT Data'!$V$3</f>
        <v>3.2188856024412633</v>
      </c>
    </row>
    <row r="93" spans="1:3" ht="15">
      <c r="A93" t="s">
        <v>441</v>
      </c>
      <c r="B93">
        <f>VLOOKUP(A93,'DfT Data'!$A$2:$I$154,9,FALSE)</f>
        <v>0.7855220080029088</v>
      </c>
      <c r="C93">
        <f>'DfT Data'!$V$3</f>
        <v>3.2188856024412633</v>
      </c>
    </row>
    <row r="94" spans="1:3" ht="15">
      <c r="A94" t="s">
        <v>37</v>
      </c>
      <c r="B94">
        <f>VLOOKUP(A94,'DfT Data'!$A$2:$I$154,9,FALSE)</f>
        <v>0.7680491551459299</v>
      </c>
      <c r="C94">
        <f>'DfT Data'!$V$3</f>
        <v>3.2188856024412633</v>
      </c>
    </row>
    <row r="95" spans="1:3" ht="15">
      <c r="A95" t="s">
        <v>141</v>
      </c>
      <c r="B95">
        <f>VLOOKUP(A95,'DfT Data'!$A$2:$I$154,9,FALSE)</f>
        <v>0.5277050059970962</v>
      </c>
      <c r="C95">
        <f>'DfT Data'!$V$3</f>
        <v>3.2188856024412633</v>
      </c>
    </row>
    <row r="96" spans="1:3" ht="15">
      <c r="A96" t="s">
        <v>132</v>
      </c>
      <c r="B96">
        <f>VLOOKUP(A96,'DfT Data'!$A$2:$I$154,9,FALSE)</f>
        <v>0.4690971048980197</v>
      </c>
      <c r="C96">
        <f>'DfT Data'!$V$3</f>
        <v>3.2188856024412633</v>
      </c>
    </row>
    <row r="97" spans="1:3" ht="15">
      <c r="A97" t="s">
        <v>248</v>
      </c>
      <c r="B97">
        <f>VLOOKUP(A97,'DfT Data'!$A$2:$I$154,9,FALSE)</f>
        <v>0.4644069503369437</v>
      </c>
      <c r="C97">
        <f>'DfT Data'!$V$3</f>
        <v>3.2188856024412633</v>
      </c>
    </row>
    <row r="98" spans="1:3" ht="15">
      <c r="A98" t="s">
        <v>87</v>
      </c>
      <c r="B98">
        <f>VLOOKUP(A98,'DfT Data'!$A$2:$I$154,9,FALSE)</f>
        <v>0.38432743607262765</v>
      </c>
      <c r="C98">
        <f>'DfT Data'!$V$3</f>
        <v>3.2188856024412633</v>
      </c>
    </row>
    <row r="99" spans="1:3" ht="15">
      <c r="A99" t="s">
        <v>175</v>
      </c>
      <c r="B99">
        <f>VLOOKUP(A99,'DfT Data'!$A$2:$I$154,9,FALSE)</f>
        <v>0.35491080093385996</v>
      </c>
      <c r="C99">
        <f>'DfT Data'!$V$3</f>
        <v>3.2188856024412633</v>
      </c>
    </row>
    <row r="100" spans="1:3" ht="15">
      <c r="A100" t="s">
        <v>212</v>
      </c>
      <c r="B100">
        <f>VLOOKUP(A100,'DfT Data'!$A$2:$I$154,9,FALSE)</f>
        <v>0.33380419621924773</v>
      </c>
      <c r="C100">
        <f>'DfT Data'!$V$3</f>
        <v>3.2188856024412633</v>
      </c>
    </row>
    <row r="101" spans="1:3" ht="15">
      <c r="A101" t="s">
        <v>178</v>
      </c>
      <c r="B101">
        <f>VLOOKUP(A101,'DfT Data'!$A$2:$I$154,9,FALSE)</f>
        <v>0.28344454481209125</v>
      </c>
      <c r="C101">
        <f>'DfT Data'!$V$3</f>
        <v>3.2188856024412633</v>
      </c>
    </row>
    <row r="102" spans="1:3" ht="15">
      <c r="A102" t="s">
        <v>447</v>
      </c>
      <c r="B102">
        <f>VLOOKUP(A102,'DfT Data'!$A$2:$I$154,9,FALSE)</f>
        <v>0.17320315366120198</v>
      </c>
      <c r="C102">
        <f>'DfT Data'!$V$3</f>
        <v>3.2188856024412633</v>
      </c>
    </row>
    <row r="103" spans="1:3" ht="15">
      <c r="A103" t="s">
        <v>193</v>
      </c>
      <c r="B103">
        <f>VLOOKUP(A103,'DfT Data'!$A$2:$I$154,9,FALSE)</f>
        <v>0.15578132833322433</v>
      </c>
      <c r="C103">
        <f>'DfT Data'!$V$3</f>
        <v>3.2188856024412633</v>
      </c>
    </row>
    <row r="104" spans="1:3" ht="15">
      <c r="A104" t="s">
        <v>147</v>
      </c>
      <c r="B104">
        <f>VLOOKUP(A104,'DfT Data'!$A$2:$I$154,9,FALSE)</f>
        <v>0.12890965866885917</v>
      </c>
      <c r="C104">
        <f>'DfT Data'!$V$3</f>
        <v>3.2188856024412633</v>
      </c>
    </row>
    <row r="105" spans="1:3" ht="15">
      <c r="A105" t="s">
        <v>208</v>
      </c>
      <c r="B105">
        <f>VLOOKUP(A105,'DfT Data'!$A$2:$I$154,9,FALSE)</f>
        <v>0.1287520935090405</v>
      </c>
      <c r="C105">
        <f>'DfT Data'!$V$3</f>
        <v>3.2188856024412633</v>
      </c>
    </row>
    <row r="106" spans="1:3" ht="15">
      <c r="A106" t="s">
        <v>438</v>
      </c>
      <c r="B106">
        <f>VLOOKUP(A106,'DfT Data'!$A$2:$I$154,9,FALSE)</f>
        <v>0.053562581180786495</v>
      </c>
      <c r="C106">
        <f>'DfT Data'!$V$3</f>
        <v>3.2188856024412633</v>
      </c>
    </row>
    <row r="107" spans="1:3" ht="15">
      <c r="A107" t="s">
        <v>278</v>
      </c>
      <c r="B107">
        <f>VLOOKUP(A107,'DfT Data'!$A$2:$I$154,9,FALSE)</f>
        <v>-0.10163834333977739</v>
      </c>
      <c r="C107">
        <f>'DfT Data'!$V$3</f>
        <v>3.2188856024412633</v>
      </c>
    </row>
    <row r="108" spans="1:3" ht="15">
      <c r="A108" t="s">
        <v>422</v>
      </c>
      <c r="B108">
        <f>VLOOKUP(A108,'DfT Data'!$A$2:$I$154,9,FALSE)</f>
        <v>-0.16008880762700883</v>
      </c>
      <c r="C108">
        <f>'DfT Data'!$V$3</f>
        <v>3.2188856024412633</v>
      </c>
    </row>
    <row r="109" spans="1:3" ht="15">
      <c r="A109" t="s">
        <v>367</v>
      </c>
      <c r="B109">
        <f>VLOOKUP(A109,'DfT Data'!$A$2:$I$154,9,FALSE)</f>
        <v>-0.22520011701194242</v>
      </c>
      <c r="C109">
        <f>'DfT Data'!$V$3</f>
        <v>3.2188856024412633</v>
      </c>
    </row>
    <row r="110" spans="1:3" ht="15">
      <c r="A110" t="s">
        <v>318</v>
      </c>
      <c r="B110">
        <f>VLOOKUP(A110,'DfT Data'!$A$2:$I$154,9,FALSE)</f>
        <v>-0.2624288937478765</v>
      </c>
      <c r="C110">
        <f>'DfT Data'!$V$3</f>
        <v>3.2188856024412633</v>
      </c>
    </row>
    <row r="111" spans="1:3" ht="15">
      <c r="A111" t="s">
        <v>398</v>
      </c>
      <c r="B111">
        <f>VLOOKUP(A111,'DfT Data'!$A$2:$I$154,9,FALSE)</f>
        <v>-0.35572470133354095</v>
      </c>
      <c r="C111">
        <f>'DfT Data'!$V$3</f>
        <v>3.2188856024412633</v>
      </c>
    </row>
    <row r="112" spans="1:3" ht="15">
      <c r="A112" t="s">
        <v>358</v>
      </c>
      <c r="B112">
        <f>VLOOKUP(A112,'DfT Data'!$A$2:$I$154,9,FALSE)</f>
        <v>-0.36150849306529587</v>
      </c>
      <c r="C112">
        <f>'DfT Data'!$V$3</f>
        <v>3.2188856024412633</v>
      </c>
    </row>
    <row r="113" spans="1:3" ht="15">
      <c r="A113" t="s">
        <v>254</v>
      </c>
      <c r="B113">
        <f>VLOOKUP(A113,'DfT Data'!$A$2:$I$154,9,FALSE)</f>
        <v>-0.49490995039781716</v>
      </c>
      <c r="C113">
        <f>'DfT Data'!$V$3</f>
        <v>3.2188856024412633</v>
      </c>
    </row>
    <row r="114" spans="1:3" ht="15">
      <c r="A114" t="s">
        <v>227</v>
      </c>
      <c r="B114">
        <f>VLOOKUP(A114,'DfT Data'!$A$2:$I$154,9,FALSE)</f>
        <v>-0.6731806139940772</v>
      </c>
      <c r="C114">
        <f>'DfT Data'!$V$3</f>
        <v>3.2188856024412633</v>
      </c>
    </row>
    <row r="115" spans="1:3" ht="15">
      <c r="A115" t="s">
        <v>162</v>
      </c>
      <c r="B115">
        <f>VLOOKUP(A115,'DfT Data'!$A$2:$I$154,9,FALSE)</f>
        <v>-0.804561378339657</v>
      </c>
      <c r="C115">
        <f>'DfT Data'!$V$3</f>
        <v>3.2188856024412633</v>
      </c>
    </row>
    <row r="116" spans="1:3" ht="15">
      <c r="A116" t="s">
        <v>47</v>
      </c>
      <c r="B116">
        <f>VLOOKUP(A116,'DfT Data'!$A$2:$I$154,9,FALSE)</f>
        <v>-0.8250981983066987</v>
      </c>
      <c r="C116">
        <f>'DfT Data'!$V$3</f>
        <v>3.2188856024412633</v>
      </c>
    </row>
    <row r="117" spans="1:3" ht="15">
      <c r="A117" t="s">
        <v>171</v>
      </c>
      <c r="B117">
        <f>VLOOKUP(A117,'DfT Data'!$A$2:$I$154,9,FALSE)</f>
        <v>-0.8422485941755147</v>
      </c>
      <c r="C117">
        <f>'DfT Data'!$V$3</f>
        <v>3.2188856024412633</v>
      </c>
    </row>
    <row r="118" spans="1:3" ht="15">
      <c r="A118" t="s">
        <v>395</v>
      </c>
      <c r="B118">
        <f>VLOOKUP(A118,'DfT Data'!$A$2:$I$154,9,FALSE)</f>
        <v>-0.8567683016644558</v>
      </c>
      <c r="C118">
        <f>'DfT Data'!$V$3</f>
        <v>3.2188856024412633</v>
      </c>
    </row>
    <row r="119" spans="1:3" ht="15">
      <c r="A119" t="s">
        <v>81</v>
      </c>
      <c r="B119">
        <f>VLOOKUP(A119,'DfT Data'!$A$2:$I$154,9,FALSE)</f>
        <v>-0.9312035163027916</v>
      </c>
      <c r="C119">
        <f>'DfT Data'!$V$3</f>
        <v>3.2188856024412633</v>
      </c>
    </row>
    <row r="120" spans="1:3" ht="15">
      <c r="A120" t="s">
        <v>84</v>
      </c>
      <c r="B120">
        <f>VLOOKUP(A120,'DfT Data'!$A$2:$I$154,9,FALSE)</f>
        <v>-0.9602903024410949</v>
      </c>
      <c r="C120">
        <f>'DfT Data'!$V$3</f>
        <v>3.2188856024412633</v>
      </c>
    </row>
    <row r="121" spans="1:3" ht="15">
      <c r="A121" t="s">
        <v>126</v>
      </c>
      <c r="B121">
        <f>VLOOKUP(A121,'DfT Data'!$A$2:$I$154,9,FALSE)</f>
        <v>-0.9688523679973349</v>
      </c>
      <c r="C121">
        <f>'DfT Data'!$V$3</f>
        <v>3.2188856024412633</v>
      </c>
    </row>
    <row r="122" spans="1:3" ht="15">
      <c r="A122" t="s">
        <v>56</v>
      </c>
      <c r="B122">
        <f>VLOOKUP(A122,'DfT Data'!$A$2:$I$154,9,FALSE)</f>
        <v>-1.0180614035846136</v>
      </c>
      <c r="C122">
        <f>'DfT Data'!$V$3</f>
        <v>3.2188856024412633</v>
      </c>
    </row>
    <row r="123" spans="1:3" ht="15">
      <c r="A123" t="s">
        <v>78</v>
      </c>
      <c r="B123">
        <f>VLOOKUP(A123,'DfT Data'!$A$2:$I$154,9,FALSE)</f>
        <v>-1.0218486478230986</v>
      </c>
      <c r="C123">
        <f>'DfT Data'!$V$3</f>
        <v>3.2188856024412633</v>
      </c>
    </row>
    <row r="124" spans="1:3" ht="15">
      <c r="A124" t="s">
        <v>93</v>
      </c>
      <c r="B124">
        <f>VLOOKUP(A124,'DfT Data'!$A$2:$I$154,9,FALSE)</f>
        <v>-1.1387883556254934</v>
      </c>
      <c r="C124">
        <f>'DfT Data'!$V$3</f>
        <v>3.2188856024412633</v>
      </c>
    </row>
    <row r="125" spans="1:3" ht="15">
      <c r="A125" t="s">
        <v>114</v>
      </c>
      <c r="B125">
        <f>VLOOKUP(A125,'DfT Data'!$A$2:$I$154,9,FALSE)</f>
        <v>-1.4934485761005751</v>
      </c>
      <c r="C125">
        <f>'DfT Data'!$V$3</f>
        <v>3.2188856024412633</v>
      </c>
    </row>
    <row r="126" spans="1:3" ht="15">
      <c r="A126" t="s">
        <v>453</v>
      </c>
      <c r="B126">
        <f>VLOOKUP(A126,'DfT Data'!$A$2:$I$154,9,FALSE)</f>
        <v>-1.6260388956326368</v>
      </c>
      <c r="C126">
        <f>'DfT Data'!$V$3</f>
        <v>3.2188856024412633</v>
      </c>
    </row>
    <row r="127" spans="1:3" ht="15">
      <c r="A127" t="s">
        <v>303</v>
      </c>
      <c r="B127">
        <f>VLOOKUP(A127,'DfT Data'!$A$2:$I$154,9,FALSE)</f>
        <v>-1.8911395446627033</v>
      </c>
      <c r="C127">
        <f>'DfT Data'!$V$3</f>
        <v>3.2188856024412633</v>
      </c>
    </row>
    <row r="128" spans="1:3" ht="15">
      <c r="A128" t="s">
        <v>96</v>
      </c>
      <c r="B128">
        <f>VLOOKUP(A128,'DfT Data'!$A$2:$I$154,9,FALSE)</f>
        <v>-2.027368373875338</v>
      </c>
      <c r="C128">
        <f>'DfT Data'!$V$3</f>
        <v>3.2188856024412633</v>
      </c>
    </row>
    <row r="129" spans="1:3" ht="15">
      <c r="A129" t="s">
        <v>120</v>
      </c>
      <c r="B129">
        <f>VLOOKUP(A129,'DfT Data'!$A$2:$I$154,9,FALSE)</f>
        <v>-2.0301502135893283</v>
      </c>
      <c r="C129">
        <f>'DfT Data'!$V$3</f>
        <v>3.2188856024412633</v>
      </c>
    </row>
    <row r="130" spans="1:3" ht="15">
      <c r="A130" t="s">
        <v>34</v>
      </c>
      <c r="B130">
        <f>VLOOKUP(A130,'DfT Data'!$A$2:$I$154,9,FALSE)</f>
        <v>-2.0858841925363585</v>
      </c>
      <c r="C130">
        <f>'DfT Data'!$V$3</f>
        <v>3.2188856024412633</v>
      </c>
    </row>
    <row r="131" spans="1:3" ht="15">
      <c r="A131" t="s">
        <v>401</v>
      </c>
      <c r="B131">
        <f>VLOOKUP(A131,'DfT Data'!$A$2:$I$154,9,FALSE)</f>
        <v>-2.1101854203708417</v>
      </c>
      <c r="C131">
        <f>'DfT Data'!$V$3</f>
        <v>3.2188856024412633</v>
      </c>
    </row>
    <row r="132" spans="1:3" ht="15">
      <c r="A132" t="s">
        <v>117</v>
      </c>
      <c r="B132">
        <f>VLOOKUP(A132,'DfT Data'!$A$2:$I$154,9,FALSE)</f>
        <v>-2.136036673745239</v>
      </c>
      <c r="C132">
        <f>'DfT Data'!$V$3</f>
        <v>3.2188856024412633</v>
      </c>
    </row>
    <row r="133" spans="1:3" ht="15">
      <c r="A133" t="s">
        <v>413</v>
      </c>
      <c r="B133">
        <f>VLOOKUP(A133,'DfT Data'!$A$2:$I$154,9,FALSE)</f>
        <v>-2.1808341841662306</v>
      </c>
      <c r="C133">
        <f>'DfT Data'!$V$3</f>
        <v>3.2188856024412633</v>
      </c>
    </row>
    <row r="134" spans="1:3" ht="15">
      <c r="A134" t="s">
        <v>336</v>
      </c>
      <c r="B134">
        <f>VLOOKUP(A134,'DfT Data'!$A$2:$I$154,9,FALSE)</f>
        <v>-2.1881486110026307</v>
      </c>
      <c r="C134">
        <f>'DfT Data'!$V$3</f>
        <v>3.2188856024412633</v>
      </c>
    </row>
    <row r="135" spans="1:3" ht="15">
      <c r="A135" t="s">
        <v>159</v>
      </c>
      <c r="B135">
        <f>VLOOKUP(A135,'DfT Data'!$A$2:$I$154,9,FALSE)</f>
        <v>-2.2218034961320585</v>
      </c>
      <c r="C135">
        <f>'DfT Data'!$V$3</f>
        <v>3.2188856024412633</v>
      </c>
    </row>
    <row r="136" spans="1:3" ht="15">
      <c r="A136" t="s">
        <v>71</v>
      </c>
      <c r="B136">
        <f>VLOOKUP(A136,'DfT Data'!$A$2:$I$154,9,FALSE)</f>
        <v>-2.257327041592532</v>
      </c>
      <c r="C136">
        <f>'DfT Data'!$V$3</f>
        <v>3.2188856024412633</v>
      </c>
    </row>
    <row r="137" spans="1:3" ht="15">
      <c r="A137" t="s">
        <v>165</v>
      </c>
      <c r="B137">
        <f>VLOOKUP(A137,'DfT Data'!$A$2:$I$154,9,FALSE)</f>
        <v>-2.512466141344497</v>
      </c>
      <c r="C137">
        <f>'DfT Data'!$V$3</f>
        <v>3.2188856024412633</v>
      </c>
    </row>
    <row r="138" spans="1:3" ht="15">
      <c r="A138" t="s">
        <v>196</v>
      </c>
      <c r="B138">
        <f>VLOOKUP(A138,'DfT Data'!$A$2:$I$154,9,FALSE)</f>
        <v>-2.668148971650917</v>
      </c>
      <c r="C138">
        <f>'DfT Data'!$V$3</f>
        <v>3.2188856024412633</v>
      </c>
    </row>
    <row r="139" spans="1:3" ht="15">
      <c r="A139" t="s">
        <v>275</v>
      </c>
      <c r="B139">
        <f>VLOOKUP(A139,'DfT Data'!$A$2:$I$154,9,FALSE)</f>
        <v>-2.677036534099937</v>
      </c>
      <c r="C139">
        <f>'DfT Data'!$V$3</f>
        <v>3.2188856024412633</v>
      </c>
    </row>
    <row r="140" spans="1:3" ht="15">
      <c r="A140" t="s">
        <v>150</v>
      </c>
      <c r="B140">
        <f>VLOOKUP(A140,'DfT Data'!$A$2:$I$154,9,FALSE)</f>
        <v>-2.67734718914628</v>
      </c>
      <c r="C140">
        <f>'DfT Data'!$V$3</f>
        <v>3.2188856024412633</v>
      </c>
    </row>
    <row r="141" spans="1:3" ht="15">
      <c r="A141" t="s">
        <v>16</v>
      </c>
      <c r="B141">
        <f>VLOOKUP(A141,'DfT Data'!$A$2:$I$154,9,FALSE)</f>
        <v>-2.894202928102442</v>
      </c>
      <c r="C141">
        <f>'DfT Data'!$V$3</f>
        <v>3.2188856024412633</v>
      </c>
    </row>
    <row r="142" spans="1:3" ht="15">
      <c r="A142" t="s">
        <v>404</v>
      </c>
      <c r="B142">
        <f>VLOOKUP(A142,'DfT Data'!$A$2:$I$154,9,FALSE)</f>
        <v>-2.96006070275108</v>
      </c>
      <c r="C142">
        <f>'DfT Data'!$V$3</f>
        <v>3.2188856024412633</v>
      </c>
    </row>
    <row r="143" spans="1:3" ht="15">
      <c r="A143" t="s">
        <v>75</v>
      </c>
      <c r="B143">
        <f>VLOOKUP(A143,'DfT Data'!$A$2:$I$154,9,FALSE)</f>
        <v>-2.962589052831378</v>
      </c>
      <c r="C143">
        <f>'DfT Data'!$V$3</f>
        <v>3.2188856024412633</v>
      </c>
    </row>
    <row r="144" spans="1:3" ht="15">
      <c r="A144" t="s">
        <v>102</v>
      </c>
      <c r="B144">
        <f>VLOOKUP(A144,'DfT Data'!$A$2:$I$154,9,FALSE)</f>
        <v>-3.0943040283495753</v>
      </c>
      <c r="C144">
        <f>'DfT Data'!$V$3</f>
        <v>3.2188856024412633</v>
      </c>
    </row>
    <row r="145" spans="1:3" ht="15">
      <c r="A145" t="s">
        <v>123</v>
      </c>
      <c r="B145">
        <f>VLOOKUP(A145,'DfT Data'!$A$2:$I$154,9,FALSE)</f>
        <v>-3.0995967741935484</v>
      </c>
      <c r="C145">
        <f>'DfT Data'!$V$3</f>
        <v>3.2188856024412633</v>
      </c>
    </row>
    <row r="146" spans="1:3" ht="15">
      <c r="A146" t="s">
        <v>202</v>
      </c>
      <c r="B146">
        <f>VLOOKUP(A146,'DfT Data'!$A$2:$I$154,9,FALSE)</f>
        <v>-3.238951814684281</v>
      </c>
      <c r="C146">
        <f>'DfT Data'!$V$3</f>
        <v>3.2188856024412633</v>
      </c>
    </row>
    <row r="147" spans="1:3" ht="15">
      <c r="A147" t="s">
        <v>462</v>
      </c>
      <c r="B147">
        <f>VLOOKUP(A147,'DfT Data'!$A$2:$I$154,9,FALSE)</f>
        <v>-3.2563549801235014</v>
      </c>
      <c r="C147">
        <f>'DfT Data'!$V$3</f>
        <v>3.2188856024412633</v>
      </c>
    </row>
    <row r="148" spans="1:3" ht="15">
      <c r="A148" t="s">
        <v>135</v>
      </c>
      <c r="B148">
        <f>VLOOKUP(A148,'DfT Data'!$A$2:$I$154,9,FALSE)</f>
        <v>-3.3676644065191157</v>
      </c>
      <c r="C148">
        <f>'DfT Data'!$V$3</f>
        <v>3.2188856024412633</v>
      </c>
    </row>
    <row r="149" spans="1:3" ht="15">
      <c r="A149" t="s">
        <v>361</v>
      </c>
      <c r="B149">
        <f>VLOOKUP(A149,'DfT Data'!$A$2:$I$154,9,FALSE)</f>
        <v>-3.6218650748096275</v>
      </c>
      <c r="C149">
        <f>'DfT Data'!$V$3</f>
        <v>3.2188856024412633</v>
      </c>
    </row>
    <row r="150" spans="1:3" ht="15">
      <c r="A150" t="s">
        <v>111</v>
      </c>
      <c r="B150">
        <f>VLOOKUP(A150,'DfT Data'!$A$2:$I$154,9,FALSE)</f>
        <v>-3.8005710971311286</v>
      </c>
      <c r="C150">
        <f>'DfT Data'!$V$3</f>
        <v>3.2188856024412633</v>
      </c>
    </row>
    <row r="151" spans="1:3" ht="15">
      <c r="A151" t="s">
        <v>156</v>
      </c>
      <c r="B151">
        <f>VLOOKUP(A151,'DfT Data'!$A$2:$I$154,9,FALSE)</f>
        <v>-3.8376260254011</v>
      </c>
      <c r="C151">
        <f>'DfT Data'!$V$3</f>
        <v>3.2188856024412633</v>
      </c>
    </row>
    <row r="152" spans="1:3" ht="15">
      <c r="A152" t="s">
        <v>297</v>
      </c>
      <c r="B152">
        <f>VLOOKUP(A152,'DfT Data'!$A$2:$I$154,9,FALSE)</f>
        <v>-4.361436694252097</v>
      </c>
      <c r="C152">
        <f>'DfT Data'!$V$3</f>
        <v>3.2188856024412633</v>
      </c>
    </row>
    <row r="153" spans="1:3" ht="15">
      <c r="A153" t="s">
        <v>456</v>
      </c>
      <c r="B153">
        <f>VLOOKUP(A153,'DfT Data'!$A$2:$I$154,9,FALSE)</f>
        <v>-5.183103826178111</v>
      </c>
      <c r="C153">
        <f>'DfT Data'!$V$3</f>
        <v>3.2188856024412633</v>
      </c>
    </row>
    <row r="154" spans="1:3" ht="15">
      <c r="A154" t="s">
        <v>181</v>
      </c>
      <c r="B154">
        <f>VLOOKUP(A154,'DfT Data'!$A$2:$I$154,9,FALSE)</f>
        <v>-6.445672309166401</v>
      </c>
      <c r="C154">
        <f>'DfT Data'!$V$3</f>
        <v>3.2188856024412633</v>
      </c>
    </row>
  </sheetData>
  <printOptions/>
  <pageMargins left="0.7" right="0.7" top="0.75" bottom="0.75" header="0.3" footer="0.3"/>
  <pageSetup orientation="portrait" paperSize="9"/>
  <customProperties>
    <customPr name="SSC_SHEET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2017-12-15T00:16:47Z</dcterms:modified>
  <cp:category/>
  <cp:version/>
  <cp:contentType/>
  <cp:contentStatus/>
</cp:coreProperties>
</file>