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harts/colors9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7.xml" ContentType="application/vnd.ms-office.chartcolorstyle+xml"/>
  <Override PartName="/xl/charts/style9.xml" ContentType="application/vnd.ms-office.chartstyle+xml"/>
  <Override PartName="/xl/charts/colors2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style7.xml" ContentType="application/vnd.ms-office.chartstyle+xml"/>
  <Override PartName="/xl/charts/style1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3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filterPrivacy="1"/>
  <bookViews>
    <workbookView xWindow="0" yWindow="0" windowWidth="23040" windowHeight="8472" tabRatio="596" firstSheet="2" activeTab="2"/>
  </bookViews>
  <sheets>
    <sheet name="Monthly Data" sheetId="1" state="hidden" r:id="rId1"/>
    <sheet name="Monthly Rates Actual" sheetId="2" state="hidden" r:id="rId2"/>
    <sheet name="DTOC" sheetId="5" r:id="rId3"/>
    <sheet name="Monthly Rate Target" sheetId="4" state="hidden" r:id="rId4"/>
    <sheet name="Three Month Average" sheetId="3" state="hidden" r:id="rId5"/>
    <sheet name="DfT Data" sheetId="7" state="hidden" r:id="rId6"/>
    <sheet name="Actual" sheetId="12" state="hidden" r:id="rId7"/>
    <sheet name="DfT2 " sheetId="11" state="hidden" r:id="rId8"/>
    <sheet name="Quadrants" sheetId="13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'Monthly Data'!$A$2:$AC$154</definedName>
    <definedName name="_xlnm._FilterDatabase" localSheetId="3" hidden="1">'Monthly Rate Target'!$A$2:$Y$154</definedName>
    <definedName name="_xlnm._FilterDatabase" localSheetId="1" hidden="1">'Monthly Rates Actual'!$A$3:$Y$155</definedName>
    <definedName name="LA" localSheetId="8">'[1]Monthly Data'!$D$3:$D$154</definedName>
    <definedName name="LA">'Monthly Data'!$D$3:$D$154</definedName>
    <definedName name="_xlnm.Print_Area" localSheetId="2">'DTOC'!$A$3:$U$83,'DTOC'!$A$84:$X$196,'DTOC'!$B$197:$X$254</definedName>
    <definedName name="Quartile">#REF!</definedName>
    <definedName name="Target">#REF!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<sst xmlns="http://schemas.openxmlformats.org/spreadsheetml/2006/main" count="1407" uniqueCount="670">
  <si>
    <t>Region</t>
  </si>
  <si>
    <t>ONS Geography</t>
  </si>
  <si>
    <t>Code</t>
  </si>
  <si>
    <t>Name</t>
  </si>
  <si>
    <t>NHS</t>
  </si>
  <si>
    <t>Social Care</t>
  </si>
  <si>
    <t>Both</t>
  </si>
  <si>
    <t>Total</t>
  </si>
  <si>
    <t>-</t>
  </si>
  <si>
    <t>England</t>
  </si>
  <si>
    <t>East Midlands</t>
  </si>
  <si>
    <t>E06000015</t>
  </si>
  <si>
    <t>507</t>
  </si>
  <si>
    <t>Derby UA</t>
  </si>
  <si>
    <t>E10000007</t>
  </si>
  <si>
    <t>506</t>
  </si>
  <si>
    <t>Derbyshire</t>
  </si>
  <si>
    <t>E06000016</t>
  </si>
  <si>
    <t>509</t>
  </si>
  <si>
    <t>Leicester UA</t>
  </si>
  <si>
    <t>E10000018</t>
  </si>
  <si>
    <t>508</t>
  </si>
  <si>
    <t>Leicestershire</t>
  </si>
  <si>
    <t>E10000019</t>
  </si>
  <si>
    <t>503</t>
  </si>
  <si>
    <t>Lincolnshire</t>
  </si>
  <si>
    <t>E10000021</t>
  </si>
  <si>
    <t>504</t>
  </si>
  <si>
    <t>Northamptonshire</t>
  </si>
  <si>
    <t>E06000018</t>
  </si>
  <si>
    <t>512</t>
  </si>
  <si>
    <t>Nottingham UA</t>
  </si>
  <si>
    <t>E10000024</t>
  </si>
  <si>
    <t>511</t>
  </si>
  <si>
    <t>Nottinghamshire</t>
  </si>
  <si>
    <t>E06000017</t>
  </si>
  <si>
    <t>510</t>
  </si>
  <si>
    <t>Rutland UA</t>
  </si>
  <si>
    <t>East of England</t>
  </si>
  <si>
    <t>E06000055</t>
  </si>
  <si>
    <t>00KB</t>
  </si>
  <si>
    <t>Bedford</t>
  </si>
  <si>
    <t>E10000003</t>
  </si>
  <si>
    <t>623</t>
  </si>
  <si>
    <t>Cambridgeshire</t>
  </si>
  <si>
    <t>E06000056</t>
  </si>
  <si>
    <t>00KC</t>
  </si>
  <si>
    <t>Central Bedfordshire</t>
  </si>
  <si>
    <t>E10000012</t>
  </si>
  <si>
    <t>620</t>
  </si>
  <si>
    <t>Essex</t>
  </si>
  <si>
    <t>E10000015</t>
  </si>
  <si>
    <t>606</t>
  </si>
  <si>
    <t>Hertfordshire</t>
  </si>
  <si>
    <t>E06000032</t>
  </si>
  <si>
    <t>611</t>
  </si>
  <si>
    <t>Luton UA</t>
  </si>
  <si>
    <t>E10000020</t>
  </si>
  <si>
    <t>607</t>
  </si>
  <si>
    <t>Norfolk</t>
  </si>
  <si>
    <t>E06000031</t>
  </si>
  <si>
    <t>624</t>
  </si>
  <si>
    <t>Peterborough UA</t>
  </si>
  <si>
    <t>E06000033</t>
  </si>
  <si>
    <t>621</t>
  </si>
  <si>
    <t>Southend UA</t>
  </si>
  <si>
    <t>E10000029</t>
  </si>
  <si>
    <t>609</t>
  </si>
  <si>
    <t>Suffolk</t>
  </si>
  <si>
    <t>E06000034</t>
  </si>
  <si>
    <t>622</t>
  </si>
  <si>
    <t>Thurrock UA</t>
  </si>
  <si>
    <t>London</t>
  </si>
  <si>
    <t>E09000002</t>
  </si>
  <si>
    <t>716</t>
  </si>
  <si>
    <t>Barking &amp; Dagenham</t>
  </si>
  <si>
    <t>E09000003</t>
  </si>
  <si>
    <t>717</t>
  </si>
  <si>
    <t>Barnet</t>
  </si>
  <si>
    <t>E09000004</t>
  </si>
  <si>
    <t>718</t>
  </si>
  <si>
    <t>Bexley</t>
  </si>
  <si>
    <t>E09000005</t>
  </si>
  <si>
    <t>719</t>
  </si>
  <si>
    <t>Brent</t>
  </si>
  <si>
    <t>E09000006</t>
  </si>
  <si>
    <t>720</t>
  </si>
  <si>
    <t>Bromley</t>
  </si>
  <si>
    <t>E09000007</t>
  </si>
  <si>
    <t>702</t>
  </si>
  <si>
    <t>Camden</t>
  </si>
  <si>
    <t>E09000001</t>
  </si>
  <si>
    <t>714</t>
  </si>
  <si>
    <t>City Of London</t>
  </si>
  <si>
    <t>E09000008</t>
  </si>
  <si>
    <t>721</t>
  </si>
  <si>
    <t>Croydon</t>
  </si>
  <si>
    <t>E09000009</t>
  </si>
  <si>
    <t>722</t>
  </si>
  <si>
    <t>Ealing</t>
  </si>
  <si>
    <t>E09000010</t>
  </si>
  <si>
    <t>723</t>
  </si>
  <si>
    <t>Enfield</t>
  </si>
  <si>
    <t>E09000011</t>
  </si>
  <si>
    <t>703</t>
  </si>
  <si>
    <t>Greenwich</t>
  </si>
  <si>
    <t>E09000012</t>
  </si>
  <si>
    <t>704</t>
  </si>
  <si>
    <t>Hackney</t>
  </si>
  <si>
    <t>E09000013</t>
  </si>
  <si>
    <t>705</t>
  </si>
  <si>
    <t>Hammersmith &amp; Fulham</t>
  </si>
  <si>
    <t>E09000014</t>
  </si>
  <si>
    <t>724</t>
  </si>
  <si>
    <t>Haringey</t>
  </si>
  <si>
    <t>E09000015</t>
  </si>
  <si>
    <t>725</t>
  </si>
  <si>
    <t>Harrow</t>
  </si>
  <si>
    <t>E09000016</t>
  </si>
  <si>
    <t>726</t>
  </si>
  <si>
    <t>Havering</t>
  </si>
  <si>
    <t>E09000017</t>
  </si>
  <si>
    <t>727</t>
  </si>
  <si>
    <t>Hillingdon</t>
  </si>
  <si>
    <t>E09000018</t>
  </si>
  <si>
    <t>728</t>
  </si>
  <si>
    <t>Hounslow</t>
  </si>
  <si>
    <t>E09000019</t>
  </si>
  <si>
    <t>706</t>
  </si>
  <si>
    <t>Islington</t>
  </si>
  <si>
    <t>E09000020</t>
  </si>
  <si>
    <t>707</t>
  </si>
  <si>
    <t>Kensington &amp; Chelsea</t>
  </si>
  <si>
    <t>E09000021</t>
  </si>
  <si>
    <t>729</t>
  </si>
  <si>
    <t>Kingston Upon Thames</t>
  </si>
  <si>
    <t>E09000022</t>
  </si>
  <si>
    <t>708</t>
  </si>
  <si>
    <t>Lambeth</t>
  </si>
  <si>
    <t>E09000023</t>
  </si>
  <si>
    <t>709</t>
  </si>
  <si>
    <t>Lewisham</t>
  </si>
  <si>
    <t>E09000024</t>
  </si>
  <si>
    <t>730</t>
  </si>
  <si>
    <t>Merton</t>
  </si>
  <si>
    <t>E09000025</t>
  </si>
  <si>
    <t>731</t>
  </si>
  <si>
    <t>Newham</t>
  </si>
  <si>
    <t>E09000026</t>
  </si>
  <si>
    <t>732</t>
  </si>
  <si>
    <t>Redbridge</t>
  </si>
  <si>
    <t>E09000027</t>
  </si>
  <si>
    <t>733</t>
  </si>
  <si>
    <t>Richmond Upon Thames</t>
  </si>
  <si>
    <t>E09000028</t>
  </si>
  <si>
    <t>710</t>
  </si>
  <si>
    <t>Southwark</t>
  </si>
  <si>
    <t>E09000029</t>
  </si>
  <si>
    <t>734</t>
  </si>
  <si>
    <t>Sutton</t>
  </si>
  <si>
    <t>E09000030</t>
  </si>
  <si>
    <t>711</t>
  </si>
  <si>
    <t>Tower Hamlets</t>
  </si>
  <si>
    <t>E09000031</t>
  </si>
  <si>
    <t>735</t>
  </si>
  <si>
    <t>Waltham Forest</t>
  </si>
  <si>
    <t>E09000032</t>
  </si>
  <si>
    <t>712</t>
  </si>
  <si>
    <t>Wandsworth</t>
  </si>
  <si>
    <t>E09000033</t>
  </si>
  <si>
    <t>713</t>
  </si>
  <si>
    <t>Westminster</t>
  </si>
  <si>
    <t>North East</t>
  </si>
  <si>
    <t>E06000005</t>
  </si>
  <si>
    <t>117</t>
  </si>
  <si>
    <t>Darlington UA</t>
  </si>
  <si>
    <t>E06000047</t>
  </si>
  <si>
    <t>116</t>
  </si>
  <si>
    <t>Durham</t>
  </si>
  <si>
    <t>E08000037</t>
  </si>
  <si>
    <t>106</t>
  </si>
  <si>
    <t>Gateshead</t>
  </si>
  <si>
    <t>E06000001</t>
  </si>
  <si>
    <t>111</t>
  </si>
  <si>
    <t>Hartlepool UA</t>
  </si>
  <si>
    <t>E06000002</t>
  </si>
  <si>
    <t>112</t>
  </si>
  <si>
    <t>Middlesbrough UA</t>
  </si>
  <si>
    <t>E08000021</t>
  </si>
  <si>
    <t>107</t>
  </si>
  <si>
    <t>Newcastle Upon Tyne</t>
  </si>
  <si>
    <t>E08000022</t>
  </si>
  <si>
    <t>108</t>
  </si>
  <si>
    <t>North Tyneside</t>
  </si>
  <si>
    <t>E06000057</t>
  </si>
  <si>
    <t>104</t>
  </si>
  <si>
    <t>Northumberland</t>
  </si>
  <si>
    <t>E06000003</t>
  </si>
  <si>
    <t>113</t>
  </si>
  <si>
    <t>Redcar &amp; Cleveland UA</t>
  </si>
  <si>
    <t>E08000023</t>
  </si>
  <si>
    <t>109</t>
  </si>
  <si>
    <t>South Tyneside</t>
  </si>
  <si>
    <t>E06000004</t>
  </si>
  <si>
    <t>114</t>
  </si>
  <si>
    <t>Stockton On Tees UA</t>
  </si>
  <si>
    <t>E08000024</t>
  </si>
  <si>
    <t>110</t>
  </si>
  <si>
    <t>Sunderland</t>
  </si>
  <si>
    <t>North West</t>
  </si>
  <si>
    <t>E06000008</t>
  </si>
  <si>
    <t>324</t>
  </si>
  <si>
    <t>Blackburn With Darwen UA</t>
  </si>
  <si>
    <t>E06000009</t>
  </si>
  <si>
    <t>325</t>
  </si>
  <si>
    <t>Blackpool UA</t>
  </si>
  <si>
    <t>E08000001</t>
  </si>
  <si>
    <t>304</t>
  </si>
  <si>
    <t>Bolton</t>
  </si>
  <si>
    <t>E08000002</t>
  </si>
  <si>
    <t>305</t>
  </si>
  <si>
    <t>Bury</t>
  </si>
  <si>
    <t>E06000049</t>
  </si>
  <si>
    <t>00EQ</t>
  </si>
  <si>
    <t>Cheshire East</t>
  </si>
  <si>
    <t>E06000050</t>
  </si>
  <si>
    <t>00EW</t>
  </si>
  <si>
    <t>Cheshire West And Chester</t>
  </si>
  <si>
    <t>E10000006</t>
  </si>
  <si>
    <t>102</t>
  </si>
  <si>
    <t>Cumbria</t>
  </si>
  <si>
    <t>E06000006</t>
  </si>
  <si>
    <t>321</t>
  </si>
  <si>
    <t>Halton UA</t>
  </si>
  <si>
    <t>E08000011</t>
  </si>
  <si>
    <t>315</t>
  </si>
  <si>
    <t>Knowsley</t>
  </si>
  <si>
    <t>E10000017</t>
  </si>
  <si>
    <t>323</t>
  </si>
  <si>
    <t>Lancashire</t>
  </si>
  <si>
    <t>E08000012</t>
  </si>
  <si>
    <t>316</t>
  </si>
  <si>
    <t>Liverpool</t>
  </si>
  <si>
    <t>E08000003</t>
  </si>
  <si>
    <t>306</t>
  </si>
  <si>
    <t>Manchester</t>
  </si>
  <si>
    <t>E08000004</t>
  </si>
  <si>
    <t>307</t>
  </si>
  <si>
    <t>Oldham</t>
  </si>
  <si>
    <t>E08000005</t>
  </si>
  <si>
    <t>308</t>
  </si>
  <si>
    <t>Rochdale</t>
  </si>
  <si>
    <t>E08000006</t>
  </si>
  <si>
    <t>309</t>
  </si>
  <si>
    <t>Salford</t>
  </si>
  <si>
    <t>E08000014</t>
  </si>
  <si>
    <t>317</t>
  </si>
  <si>
    <t>Sefton</t>
  </si>
  <si>
    <t>E08000013</t>
  </si>
  <si>
    <t>318</t>
  </si>
  <si>
    <t>St Helens</t>
  </si>
  <si>
    <t>E08000007</t>
  </si>
  <si>
    <t>310</t>
  </si>
  <si>
    <t>Stockport</t>
  </si>
  <si>
    <t>E08000008</t>
  </si>
  <si>
    <t>311</t>
  </si>
  <si>
    <t>Tameside</t>
  </si>
  <si>
    <t>E08000009</t>
  </si>
  <si>
    <t>312</t>
  </si>
  <si>
    <t>Trafford</t>
  </si>
  <si>
    <t>E06000007</t>
  </si>
  <si>
    <t>322</t>
  </si>
  <si>
    <t>Warrington UA</t>
  </si>
  <si>
    <t>E08000010</t>
  </si>
  <si>
    <t>313</t>
  </si>
  <si>
    <t>Wigan</t>
  </si>
  <si>
    <t>E08000015</t>
  </si>
  <si>
    <t>319</t>
  </si>
  <si>
    <t>Wirral</t>
  </si>
  <si>
    <t>South East</t>
  </si>
  <si>
    <t>E06000036</t>
  </si>
  <si>
    <t>614</t>
  </si>
  <si>
    <t>Bracknell Forest UA</t>
  </si>
  <si>
    <t>E06000043</t>
  </si>
  <si>
    <t>816</t>
  </si>
  <si>
    <t>Brighton &amp; Hove UA</t>
  </si>
  <si>
    <t>E10000002</t>
  </si>
  <si>
    <t>612</t>
  </si>
  <si>
    <t>Buckinghamshire</t>
  </si>
  <si>
    <t>E10000011</t>
  </si>
  <si>
    <t>815</t>
  </si>
  <si>
    <t>East Sussex</t>
  </si>
  <si>
    <t>E10000014</t>
  </si>
  <si>
    <t>812</t>
  </si>
  <si>
    <t>Hampshire</t>
  </si>
  <si>
    <t>E06000046</t>
  </si>
  <si>
    <t>803</t>
  </si>
  <si>
    <t>Isle Of Wight UA</t>
  </si>
  <si>
    <t>E10000016</t>
  </si>
  <si>
    <t>820</t>
  </si>
  <si>
    <t>Kent</t>
  </si>
  <si>
    <t>E06000035</t>
  </si>
  <si>
    <t>821</t>
  </si>
  <si>
    <t>Medway Towns UA</t>
  </si>
  <si>
    <t>E06000042</t>
  </si>
  <si>
    <t>613</t>
  </si>
  <si>
    <t>Milton Keynes UA</t>
  </si>
  <si>
    <t>E10000025</t>
  </si>
  <si>
    <t>608</t>
  </si>
  <si>
    <t>Oxfordshire</t>
  </si>
  <si>
    <t>E06000044</t>
  </si>
  <si>
    <t>813</t>
  </si>
  <si>
    <t>Portsmouth UA</t>
  </si>
  <si>
    <t>E06000038</t>
  </si>
  <si>
    <t>616</t>
  </si>
  <si>
    <t>Reading UA</t>
  </si>
  <si>
    <t>E06000039</t>
  </si>
  <si>
    <t>617</t>
  </si>
  <si>
    <t>Slough UA</t>
  </si>
  <si>
    <t>E06000045</t>
  </si>
  <si>
    <t>814</t>
  </si>
  <si>
    <t>Southampton UA</t>
  </si>
  <si>
    <t>E10000030</t>
  </si>
  <si>
    <t>805</t>
  </si>
  <si>
    <t>Surrey</t>
  </si>
  <si>
    <t>E06000037</t>
  </si>
  <si>
    <t>615</t>
  </si>
  <si>
    <t>West Berkshire UA</t>
  </si>
  <si>
    <t>E10000032</t>
  </si>
  <si>
    <t>807</t>
  </si>
  <si>
    <t>West Sussex</t>
  </si>
  <si>
    <t>E06000040</t>
  </si>
  <si>
    <t>618</t>
  </si>
  <si>
    <t>Windsor &amp; Maidenhead UA</t>
  </si>
  <si>
    <t>E06000041</t>
  </si>
  <si>
    <t>619</t>
  </si>
  <si>
    <t>Wokingham UA</t>
  </si>
  <si>
    <t>South West</t>
  </si>
  <si>
    <t>E06000022</t>
  </si>
  <si>
    <t>908</t>
  </si>
  <si>
    <t>Bath &amp; North East Somerset UA</t>
  </si>
  <si>
    <t>E06000028</t>
  </si>
  <si>
    <t>810</t>
  </si>
  <si>
    <t>Bournemouth UA</t>
  </si>
  <si>
    <t>E06000023</t>
  </si>
  <si>
    <t>909</t>
  </si>
  <si>
    <t>Bristol UA</t>
  </si>
  <si>
    <t>E06000052</t>
  </si>
  <si>
    <t>902</t>
  </si>
  <si>
    <t>Cornwall</t>
  </si>
  <si>
    <t>E10000008</t>
  </si>
  <si>
    <t>912</t>
  </si>
  <si>
    <t>Devon</t>
  </si>
  <si>
    <t>E10000009</t>
  </si>
  <si>
    <t>809</t>
  </si>
  <si>
    <t>Dorset</t>
  </si>
  <si>
    <t>E10000013</t>
  </si>
  <si>
    <t>904</t>
  </si>
  <si>
    <t>Gloucestershire</t>
  </si>
  <si>
    <t>E06000024</t>
  </si>
  <si>
    <t>910</t>
  </si>
  <si>
    <t>North Somerset UA</t>
  </si>
  <si>
    <t>E06000026</t>
  </si>
  <si>
    <t>913</t>
  </si>
  <si>
    <t>Plymouth UA</t>
  </si>
  <si>
    <t>E06000029</t>
  </si>
  <si>
    <t>811</t>
  </si>
  <si>
    <t>Poole UA</t>
  </si>
  <si>
    <t>E10000027</t>
  </si>
  <si>
    <t>905</t>
  </si>
  <si>
    <t>Somerset</t>
  </si>
  <si>
    <t>E06000025</t>
  </si>
  <si>
    <t>911</t>
  </si>
  <si>
    <t>South Gloucestershire UA</t>
  </si>
  <si>
    <t>E06000030</t>
  </si>
  <si>
    <t>819</t>
  </si>
  <si>
    <t>Swindon UA</t>
  </si>
  <si>
    <t>E06000027</t>
  </si>
  <si>
    <t>914</t>
  </si>
  <si>
    <t>Torbay UA</t>
  </si>
  <si>
    <t>E06000054</t>
  </si>
  <si>
    <t>817</t>
  </si>
  <si>
    <t>Wiltshire</t>
  </si>
  <si>
    <t>West Midlands</t>
  </si>
  <si>
    <t>E08000025</t>
  </si>
  <si>
    <t>406</t>
  </si>
  <si>
    <t>Birmingham</t>
  </si>
  <si>
    <t>E08000026</t>
  </si>
  <si>
    <t>407</t>
  </si>
  <si>
    <t>Coventry</t>
  </si>
  <si>
    <t>E08000027</t>
  </si>
  <si>
    <t>408</t>
  </si>
  <si>
    <t>Dudley</t>
  </si>
  <si>
    <t>E06000019</t>
  </si>
  <si>
    <t>415</t>
  </si>
  <si>
    <t>Herefordshire UA</t>
  </si>
  <si>
    <t>E08000028</t>
  </si>
  <si>
    <t>409</t>
  </si>
  <si>
    <t>Sandwell</t>
  </si>
  <si>
    <t>E06000051</t>
  </si>
  <si>
    <t>417</t>
  </si>
  <si>
    <t>Shropshire</t>
  </si>
  <si>
    <t>E08000029</t>
  </si>
  <si>
    <t>410</t>
  </si>
  <si>
    <t>Solihull</t>
  </si>
  <si>
    <t>E10000028</t>
  </si>
  <si>
    <t>413</t>
  </si>
  <si>
    <t>Staffordshire</t>
  </si>
  <si>
    <t>E06000021</t>
  </si>
  <si>
    <t>414</t>
  </si>
  <si>
    <t>Stoke-On-Trent UA</t>
  </si>
  <si>
    <t>E06000020</t>
  </si>
  <si>
    <t>418</t>
  </si>
  <si>
    <t>Telford &amp; Wrekin UA</t>
  </si>
  <si>
    <t>E08000030</t>
  </si>
  <si>
    <t>411</t>
  </si>
  <si>
    <t>Walsall</t>
  </si>
  <si>
    <t>E10000031</t>
  </si>
  <si>
    <t>404</t>
  </si>
  <si>
    <t>Warwickshire</t>
  </si>
  <si>
    <t>E08000031</t>
  </si>
  <si>
    <t>412</t>
  </si>
  <si>
    <t>Wolverhampton</t>
  </si>
  <si>
    <t>E10000034</t>
  </si>
  <si>
    <t>416</t>
  </si>
  <si>
    <t>Worcestershire</t>
  </si>
  <si>
    <t>Yorkshire and The Humber</t>
  </si>
  <si>
    <t>E08000016</t>
  </si>
  <si>
    <t>204</t>
  </si>
  <si>
    <t>Barnsley</t>
  </si>
  <si>
    <t>E08000032</t>
  </si>
  <si>
    <t>209</t>
  </si>
  <si>
    <t>Bradford</t>
  </si>
  <si>
    <t>E08000033</t>
  </si>
  <si>
    <t>210</t>
  </si>
  <si>
    <t>Calderdale</t>
  </si>
  <si>
    <t>E08000017</t>
  </si>
  <si>
    <t>205</t>
  </si>
  <si>
    <t>Doncaster</t>
  </si>
  <si>
    <t>E06000011</t>
  </si>
  <si>
    <t>214</t>
  </si>
  <si>
    <t>East Riding Of Yorkshire UA</t>
  </si>
  <si>
    <t>E06000010</t>
  </si>
  <si>
    <t>215</t>
  </si>
  <si>
    <t>Kingston Upon Hull UA</t>
  </si>
  <si>
    <t>E08000034</t>
  </si>
  <si>
    <t>211</t>
  </si>
  <si>
    <t>Kirklees</t>
  </si>
  <si>
    <t>E08000035</t>
  </si>
  <si>
    <t>212</t>
  </si>
  <si>
    <t>Leeds</t>
  </si>
  <si>
    <t>E06000012</t>
  </si>
  <si>
    <t>216</t>
  </si>
  <si>
    <t>North East Lincolnshire UA</t>
  </si>
  <si>
    <t>E06000013</t>
  </si>
  <si>
    <t>217</t>
  </si>
  <si>
    <t>North Lincolnshire UA</t>
  </si>
  <si>
    <t>E10000023</t>
  </si>
  <si>
    <t>218</t>
  </si>
  <si>
    <t>North Yorkshire</t>
  </si>
  <si>
    <t>E08000018</t>
  </si>
  <si>
    <t>206</t>
  </si>
  <si>
    <t>Rotherham</t>
  </si>
  <si>
    <t>E08000019</t>
  </si>
  <si>
    <t>207</t>
  </si>
  <si>
    <t>Sheffield</t>
  </si>
  <si>
    <t>E08000036</t>
  </si>
  <si>
    <t>213</t>
  </si>
  <si>
    <t>Wakefield</t>
  </si>
  <si>
    <t>E06000014</t>
  </si>
  <si>
    <t>219</t>
  </si>
  <si>
    <t>York UA</t>
  </si>
  <si>
    <t>18+ Pop</t>
  </si>
  <si>
    <t xml:space="preserve">Average Feb to Apr </t>
  </si>
  <si>
    <t>Rate Change</t>
  </si>
  <si>
    <t>% Change in Rate Feb - Apr to May - Jul</t>
  </si>
  <si>
    <t>Actuals</t>
  </si>
  <si>
    <t>NHS Rate</t>
  </si>
  <si>
    <t>NHS Target</t>
  </si>
  <si>
    <t>Total Rate</t>
  </si>
  <si>
    <t>Total Target</t>
  </si>
  <si>
    <t>Authority</t>
  </si>
  <si>
    <t>Feb Total</t>
  </si>
  <si>
    <t>Change</t>
  </si>
  <si>
    <t>DfT Feb</t>
  </si>
  <si>
    <t>DfT% Feb</t>
  </si>
  <si>
    <t>Improvement against Target</t>
  </si>
  <si>
    <t>%Change</t>
  </si>
  <si>
    <t>September Total</t>
  </si>
  <si>
    <t>DfT Sep</t>
  </si>
  <si>
    <t>DfT% Sep</t>
  </si>
  <si>
    <t>HITTING TARGET AND IMPROVING (ordered by rate of improvement)</t>
  </si>
  <si>
    <t>NOT HITTING TARGET BUT IMPROVING (ordered by rate of improvement)</t>
  </si>
  <si>
    <t>NOT HITTING TARGET AND GETTING WORSE (ordered by rate of deterioration)</t>
  </si>
  <si>
    <t>Key:</t>
  </si>
  <si>
    <t>Feb position (and therefore target) below 9.4 and still improving</t>
  </si>
  <si>
    <t>Feb position (and therefore target) below 9.4 and performance remains below 9.4</t>
  </si>
  <si>
    <t>Feb position (and therefore target) below 9.4 target but performance deteriorated to above 9.4</t>
  </si>
  <si>
    <t>Feb position above 9.4 target and deteriorating</t>
  </si>
  <si>
    <t>DTOC Rate</t>
  </si>
  <si>
    <t>Selected Authority Rate</t>
  </si>
  <si>
    <t>Population over 18, Mid-2016, Mid Year Population Estimates - ONS</t>
  </si>
  <si>
    <t>Delayed Transfer of Care, NHS Organisations, England. NHS Digital</t>
  </si>
  <si>
    <t xml:space="preserve">Data Sources: </t>
  </si>
  <si>
    <t>Targets calculated as per DoH Local Area Performance Metrics Guidance published 3 July 2017</t>
  </si>
  <si>
    <t>BEACON SITE - Feb position (and therefore target) below 9.4 and still improving</t>
  </si>
  <si>
    <t>Learning Opportunity - Improved by more than 100%</t>
  </si>
  <si>
    <t>Not of immediate concern - Feb position (and therefore target) below 9.4 and performance remains below 9.4</t>
  </si>
  <si>
    <t>Of concern - Feb position (and therefore target) below 9.4 target but performance deteriorated to above 9.4</t>
  </si>
  <si>
    <t>Of extreme concern - Feb position above 9.4 target and deteriorating</t>
  </si>
  <si>
    <t>KEY:</t>
  </si>
  <si>
    <t>Index</t>
  </si>
  <si>
    <t>Social Care Rate</t>
  </si>
  <si>
    <t>Social Care Target</t>
  </si>
  <si>
    <t>AREAS HITTING TARGET AND IMPROVING (ordered from highest rate of improvement to lowest)</t>
  </si>
  <si>
    <t>AREAS NOT HITTING TARGET BUT IMPROVING (ordered by highest rate of improvement to lowest)</t>
  </si>
  <si>
    <t>AREAS NOT HITTING TARGET AND GETTING WORSE (ordered by highest rate of deterioration to lowest)</t>
  </si>
  <si>
    <t>1. Salford</t>
  </si>
  <si>
    <t>2. Isle Of Wight UA</t>
  </si>
  <si>
    <t>3. Solihull</t>
  </si>
  <si>
    <t>4. Shropshire</t>
  </si>
  <si>
    <t>5. North Somerset UA</t>
  </si>
  <si>
    <t>6. Gloucestershire</t>
  </si>
  <si>
    <t>7. South Tyneside</t>
  </si>
  <si>
    <t>8. Enfield</t>
  </si>
  <si>
    <t>9. Redbridge</t>
  </si>
  <si>
    <t>10. Hammersmith &amp; Fulham</t>
  </si>
  <si>
    <t>11. Southwark</t>
  </si>
  <si>
    <t>12. North East Lincolnshire UA</t>
  </si>
  <si>
    <t>13. Middlesbrough UA</t>
  </si>
  <si>
    <t>14. Barnsley</t>
  </si>
  <si>
    <t>15. Kingston Upon Thames</t>
  </si>
  <si>
    <t>16. Barnet</t>
  </si>
  <si>
    <t>17. Medway Towns UA</t>
  </si>
  <si>
    <t>18. Haringey</t>
  </si>
  <si>
    <t>19. Thurrock UA</t>
  </si>
  <si>
    <t>20. Westminster</t>
  </si>
  <si>
    <t>21. Leicestershire</t>
  </si>
  <si>
    <t>22. Northumberland</t>
  </si>
  <si>
    <t>23. Hillingdon</t>
  </si>
  <si>
    <t>24. Derbyshire</t>
  </si>
  <si>
    <t>25. Gateshead</t>
  </si>
  <si>
    <t>26. Sunderland</t>
  </si>
  <si>
    <t>27. North Lincolnshire UA</t>
  </si>
  <si>
    <t>28. Nottinghamshire</t>
  </si>
  <si>
    <t>29. Croydon</t>
  </si>
  <si>
    <t>30. Southend UA</t>
  </si>
  <si>
    <t>31. Telford &amp; Wrekin UA</t>
  </si>
  <si>
    <t>32. Wokingham UA</t>
  </si>
  <si>
    <t>33. Barking &amp; Dagenham</t>
  </si>
  <si>
    <t>34. Sutton</t>
  </si>
  <si>
    <t>35. Kirklees</t>
  </si>
  <si>
    <t>36. Durham</t>
  </si>
  <si>
    <t>37. Newcastle Upon Tyne</t>
  </si>
  <si>
    <t>38. Darlington UA</t>
  </si>
  <si>
    <t>39. Doncaster</t>
  </si>
  <si>
    <t>40. Sandwell</t>
  </si>
  <si>
    <t>41. Wigan</t>
  </si>
  <si>
    <t>42. Bexley</t>
  </si>
  <si>
    <t>43. Derby UA</t>
  </si>
  <si>
    <t>44. Newham</t>
  </si>
  <si>
    <t>1. Sheffield</t>
  </si>
  <si>
    <t>2. Stoke-On-Trent UA</t>
  </si>
  <si>
    <t>3. Trafford</t>
  </si>
  <si>
    <t>4. Oxfordshire</t>
  </si>
  <si>
    <t>5. Stockport</t>
  </si>
  <si>
    <t>6. Coventry</t>
  </si>
  <si>
    <t>7. Northamptonshire</t>
  </si>
  <si>
    <t>8. Cornwall</t>
  </si>
  <si>
    <t>9. Somerset</t>
  </si>
  <si>
    <t>10. Tameside</t>
  </si>
  <si>
    <t>11. Hertfordshire</t>
  </si>
  <si>
    <t>12. Manchester</t>
  </si>
  <si>
    <t>13. Warwickshire</t>
  </si>
  <si>
    <t>14. Devon</t>
  </si>
  <si>
    <t>15. West Berkshire UA</t>
  </si>
  <si>
    <t>16. Brighton &amp; Hove UA</t>
  </si>
  <si>
    <t>17. Cheshire East</t>
  </si>
  <si>
    <t>18. East Sussex</t>
  </si>
  <si>
    <t>19. Herefordshire UA</t>
  </si>
  <si>
    <t>20. Portsmouth UA</t>
  </si>
  <si>
    <t>21. Wiltshire</t>
  </si>
  <si>
    <t>22. Plymouth UA</t>
  </si>
  <si>
    <t>23. Worcestershire</t>
  </si>
  <si>
    <t>24. Ealing</t>
  </si>
  <si>
    <t>25. Dudley</t>
  </si>
  <si>
    <t>26. Kent</t>
  </si>
  <si>
    <t>27. Wolverhampton</t>
  </si>
  <si>
    <t>28. North Yorkshire</t>
  </si>
  <si>
    <t>29. Cumbria</t>
  </si>
  <si>
    <t>30. Reading UA</t>
  </si>
  <si>
    <t>31. Birmingham</t>
  </si>
  <si>
    <t>32. Lincolnshire</t>
  </si>
  <si>
    <t>33. Bracknell Forest UA</t>
  </si>
  <si>
    <t>34. Essex</t>
  </si>
  <si>
    <t>35. Redcar &amp; Cleveland UA</t>
  </si>
  <si>
    <t>36. Blackpool UA</t>
  </si>
  <si>
    <t>37. Staffordshire</t>
  </si>
  <si>
    <t>38. Suffolk</t>
  </si>
  <si>
    <t>39. Leicester UA</t>
  </si>
  <si>
    <t>40. East Riding Of Yorkshire UA</t>
  </si>
  <si>
    <t>41. Hartlepool UA</t>
  </si>
  <si>
    <t>42. Wakefield</t>
  </si>
  <si>
    <t>43. Poole UA</t>
  </si>
  <si>
    <t>44. Blackburn With Darwen UA</t>
  </si>
  <si>
    <t>45. Wirral</t>
  </si>
  <si>
    <t>46. Windsor &amp; Maidenhead UA</t>
  </si>
  <si>
    <t>47. Surrey</t>
  </si>
  <si>
    <t>48. Cheshire West And Chester</t>
  </si>
  <si>
    <t>49. Richmond Upon Thames</t>
  </si>
  <si>
    <t>50. Rotherham</t>
  </si>
  <si>
    <t>51. Halton UA</t>
  </si>
  <si>
    <t>52. West Sussex</t>
  </si>
  <si>
    <t>53. South Gloucestershire UA</t>
  </si>
  <si>
    <t>54. Southampton UA</t>
  </si>
  <si>
    <t>1. Calderdale</t>
  </si>
  <si>
    <t>2. Greenwich</t>
  </si>
  <si>
    <t>3. City Of London</t>
  </si>
  <si>
    <t>4. Merton</t>
  </si>
  <si>
    <t>5. Milton Keynes UA</t>
  </si>
  <si>
    <t>6. Lambeth</t>
  </si>
  <si>
    <t>7. St Helens</t>
  </si>
  <si>
    <t>8. Torbay UA</t>
  </si>
  <si>
    <t>9. Kingston Upon Hull UA</t>
  </si>
  <si>
    <t>10. Peterborough UA</t>
  </si>
  <si>
    <t>11. Luton UA</t>
  </si>
  <si>
    <t>12. Knowsley</t>
  </si>
  <si>
    <t>13. Hampshire</t>
  </si>
  <si>
    <t>14. Bristol UA</t>
  </si>
  <si>
    <t>15. Leeds</t>
  </si>
  <si>
    <t>16. Rochdale</t>
  </si>
  <si>
    <t>17. Nottingham UA</t>
  </si>
  <si>
    <t>18. Stockton On Tees UA</t>
  </si>
  <si>
    <t>19. Warrington UA</t>
  </si>
  <si>
    <t>20. Oldham</t>
  </si>
  <si>
    <t>21. Bedford</t>
  </si>
  <si>
    <t>22. Islington</t>
  </si>
  <si>
    <t>23. York UA</t>
  </si>
  <si>
    <t>24. Havering</t>
  </si>
  <si>
    <t>25. Bradford</t>
  </si>
  <si>
    <t>26. Harrow</t>
  </si>
  <si>
    <t>27. Swindon UA</t>
  </si>
  <si>
    <t>28. Rutland UA</t>
  </si>
  <si>
    <t>29. Wandsworth</t>
  </si>
  <si>
    <t>30. Bournemouth UA</t>
  </si>
  <si>
    <t>31. Bolton</t>
  </si>
  <si>
    <t>32. Slough UA</t>
  </si>
  <si>
    <t>33. Tower Hamlets</t>
  </si>
  <si>
    <t>34. Hackney</t>
  </si>
  <si>
    <t>35. Walsall</t>
  </si>
  <si>
    <t>36. Bromley</t>
  </si>
  <si>
    <t>37. North Tyneside</t>
  </si>
  <si>
    <t>38. Liverpool</t>
  </si>
  <si>
    <t>39. Bury</t>
  </si>
  <si>
    <t>40. Cambridgeshire</t>
  </si>
  <si>
    <t>41. Central Bedfordshire</t>
  </si>
  <si>
    <t>42. Waltham Forest</t>
  </si>
  <si>
    <t>43. Kensington &amp; Chelsea</t>
  </si>
  <si>
    <t>44. Buckinghamshire</t>
  </si>
  <si>
    <t>45. Norfolk</t>
  </si>
  <si>
    <t>46. Sefton</t>
  </si>
  <si>
    <t>47. Dorset</t>
  </si>
  <si>
    <t>48. Brent</t>
  </si>
  <si>
    <t>49. Lewisham</t>
  </si>
  <si>
    <t>50. Lancashire</t>
  </si>
  <si>
    <t>51. Bath &amp; North East Somerset UA</t>
  </si>
  <si>
    <t>52. Hounslow</t>
  </si>
  <si>
    <t>53. Camden</t>
  </si>
  <si>
    <t>Select Authority from yellow drop-down menu:</t>
  </si>
  <si>
    <t>To print individual graphs, click into the one you want and choose print current selection in the print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</si>
</sst>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Arial Rounded MT Bold"/>
      <family val="2"/>
    </font>
    <font>
      <b/>
      <sz val="11"/>
      <color rgb="FF00B0F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  <font>
      <b/>
      <sz val="11"/>
      <name val="Calibri"/>
      <family val="2"/>
    </font>
    <font>
      <b/>
      <sz val="10"/>
      <color theme="1" tint="0.35"/>
      <name val="Calibri"/>
      <family val="2"/>
    </font>
    <font>
      <b/>
      <sz val="9"/>
      <color theme="1" tint="0.35"/>
      <name val="+mn-cs"/>
      <family val="2"/>
    </font>
    <font>
      <sz val="11"/>
      <name val="Calibri"/>
      <family val="2"/>
    </font>
    <font>
      <sz val="6"/>
      <color theme="1" tint="0.35"/>
      <name val="+mn-cs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2" fillId="2" borderId="1" xfId="20" applyFont="1" applyFill="1" applyBorder="1">
      <alignment/>
      <protection/>
    </xf>
    <xf numFmtId="3" fontId="3" fillId="2" borderId="1" xfId="20" applyNumberFormat="1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3" fillId="2" borderId="3" xfId="20" applyFont="1" applyFill="1" applyBorder="1">
      <alignment/>
      <protection/>
    </xf>
    <xf numFmtId="3" fontId="3" fillId="2" borderId="3" xfId="20" applyNumberFormat="1" applyFont="1" applyFill="1" applyBorder="1">
      <alignment/>
      <protection/>
    </xf>
    <xf numFmtId="0" fontId="3" fillId="2" borderId="4" xfId="20" applyFont="1" applyFill="1" applyBorder="1">
      <alignment/>
      <protection/>
    </xf>
    <xf numFmtId="3" fontId="3" fillId="2" borderId="2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vertical="center"/>
      <protection/>
    </xf>
    <xf numFmtId="0" fontId="3" fillId="2" borderId="3" xfId="20" applyFont="1" applyFill="1" applyBorder="1" quotePrefix="1">
      <alignment/>
      <protection/>
    </xf>
    <xf numFmtId="3" fontId="3" fillId="2" borderId="4" xfId="20" applyNumberFormat="1" applyFont="1" applyFill="1" applyBorder="1">
      <alignment/>
      <protection/>
    </xf>
    <xf numFmtId="0" fontId="3" fillId="2" borderId="6" xfId="20" applyFont="1" applyFill="1" applyBorder="1" applyAlignment="1">
      <alignment horizontal="left"/>
      <protection/>
    </xf>
    <xf numFmtId="0" fontId="3" fillId="2" borderId="7" xfId="20" applyFont="1" applyFill="1" applyBorder="1" applyAlignment="1">
      <alignment horizontal="left"/>
      <protection/>
    </xf>
    <xf numFmtId="0" fontId="3" fillId="2" borderId="8" xfId="20" applyFont="1" applyFill="1" applyBorder="1" applyAlignment="1">
      <alignment horizontal="left"/>
      <protection/>
    </xf>
    <xf numFmtId="0" fontId="3" fillId="2" borderId="4" xfId="20" applyFont="1" applyFill="1" applyBorder="1" quotePrefix="1">
      <alignment/>
      <protection/>
    </xf>
    <xf numFmtId="0" fontId="4" fillId="3" borderId="9" xfId="20" applyFont="1" applyFill="1" applyBorder="1" applyAlignment="1">
      <alignment horizontal="left" vertical="center"/>
      <protection/>
    </xf>
    <xf numFmtId="0" fontId="3" fillId="2" borderId="3" xfId="20" applyFont="1" applyFill="1" applyBorder="1" applyAlignment="1">
      <alignment horizontal="left"/>
      <protection/>
    </xf>
    <xf numFmtId="0" fontId="3" fillId="2" borderId="10" xfId="20" applyFont="1" applyFill="1" applyBorder="1" applyAlignment="1">
      <alignment horizontal="left"/>
      <protection/>
    </xf>
    <xf numFmtId="0" fontId="3" fillId="2" borderId="4" xfId="20" applyFont="1" applyFill="1" applyBorder="1" applyAlignment="1">
      <alignment horizontal="left"/>
      <protection/>
    </xf>
    <xf numFmtId="3" fontId="3" fillId="2" borderId="2" xfId="21" applyNumberFormat="1" applyFont="1" applyFill="1" applyBorder="1"/>
    <xf numFmtId="3" fontId="3" fillId="2" borderId="3" xfId="21" applyNumberFormat="1" applyFont="1" applyFill="1" applyBorder="1"/>
    <xf numFmtId="3" fontId="3" fillId="2" borderId="4" xfId="21" applyNumberFormat="1" applyFont="1" applyFill="1" applyBorder="1"/>
    <xf numFmtId="0" fontId="3" fillId="2" borderId="1" xfId="20" applyFont="1" applyFill="1" applyBorder="1">
      <alignment/>
      <protection/>
    </xf>
    <xf numFmtId="0" fontId="3" fillId="2" borderId="11" xfId="20" applyFont="1" applyFill="1" applyBorder="1">
      <alignment/>
      <protection/>
    </xf>
    <xf numFmtId="2" fontId="3" fillId="2" borderId="1" xfId="20" applyNumberFormat="1" applyFont="1" applyFill="1" applyBorder="1">
      <alignment/>
      <protection/>
    </xf>
    <xf numFmtId="164" fontId="2" fillId="2" borderId="1" xfId="20" applyNumberFormat="1" applyFont="1" applyFill="1" applyBorder="1">
      <alignment/>
      <protection/>
    </xf>
    <xf numFmtId="2" fontId="0" fillId="0" borderId="0" xfId="0" applyNumberFormat="1"/>
    <xf numFmtId="0" fontId="4" fillId="3" borderId="12" xfId="20" applyFont="1" applyFill="1" applyBorder="1" applyAlignment="1">
      <alignment vertical="center"/>
      <protection/>
    </xf>
    <xf numFmtId="0" fontId="3" fillId="2" borderId="9" xfId="20" applyFont="1" applyFill="1" applyBorder="1" applyAlignment="1">
      <alignment horizontal="left"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/>
      <protection/>
    </xf>
    <xf numFmtId="0" fontId="2" fillId="2" borderId="3" xfId="20" applyFont="1" applyFill="1" applyBorder="1">
      <alignment/>
      <protection/>
    </xf>
    <xf numFmtId="0" fontId="2" fillId="2" borderId="11" xfId="20" applyFont="1" applyFill="1" applyBorder="1">
      <alignment/>
      <protection/>
    </xf>
    <xf numFmtId="17" fontId="0" fillId="0" borderId="13" xfId="0" applyNumberFormat="1" applyBorder="1" applyAlignment="1">
      <alignment horizontal="center"/>
    </xf>
    <xf numFmtId="9" fontId="3" fillId="2" borderId="10" xfId="15" applyFont="1" applyFill="1" applyBorder="1"/>
    <xf numFmtId="17" fontId="0" fillId="0" borderId="13" xfId="0" applyNumberFormat="1" applyBorder="1" applyAlignment="1">
      <alignment horizontal="center"/>
    </xf>
    <xf numFmtId="164" fontId="3" fillId="2" borderId="1" xfId="20" applyNumberFormat="1" applyFont="1" applyFill="1" applyBorder="1">
      <alignment/>
      <protection/>
    </xf>
    <xf numFmtId="164" fontId="0" fillId="0" borderId="0" xfId="0" applyNumberFormat="1"/>
    <xf numFmtId="3" fontId="3" fillId="2" borderId="1" xfId="22" applyNumberFormat="1" applyFont="1" applyFill="1" applyBorder="1">
      <alignment/>
      <protection/>
    </xf>
    <xf numFmtId="9" fontId="0" fillId="0" borderId="0" xfId="15" applyFont="1"/>
    <xf numFmtId="10" fontId="0" fillId="0" borderId="0" xfId="15" applyNumberFormat="1" applyFont="1"/>
    <xf numFmtId="9" fontId="0" fillId="0" borderId="0" xfId="0" applyNumberFormat="1"/>
    <xf numFmtId="17" fontId="0" fillId="0" borderId="13" xfId="0" applyNumberFormat="1" applyBorder="1" applyAlignment="1">
      <alignment horizontal="center"/>
    </xf>
    <xf numFmtId="3" fontId="3" fillId="2" borderId="1" xfId="0" applyNumberFormat="1" applyFont="1" applyFill="1" applyBorder="1"/>
    <xf numFmtId="0" fontId="0" fillId="4" borderId="0" xfId="0" applyFill="1"/>
    <xf numFmtId="2" fontId="0" fillId="4" borderId="0" xfId="0" applyNumberFormat="1" applyFill="1"/>
    <xf numFmtId="10" fontId="0" fillId="4" borderId="0" xfId="15" applyNumberFormat="1" applyFont="1" applyFill="1"/>
    <xf numFmtId="9" fontId="0" fillId="4" borderId="0" xfId="15" applyFont="1" applyFill="1"/>
    <xf numFmtId="9" fontId="0" fillId="4" borderId="0" xfId="0" applyNumberFormat="1" applyFill="1"/>
    <xf numFmtId="3" fontId="0" fillId="0" borderId="0" xfId="0" applyNumberFormat="1"/>
    <xf numFmtId="0" fontId="7" fillId="0" borderId="0" xfId="0" applyFont="1"/>
    <xf numFmtId="0" fontId="5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4" borderId="1" xfId="0" applyFill="1" applyBorder="1"/>
    <xf numFmtId="0" fontId="6" fillId="4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0" fillId="0" borderId="1" xfId="0" applyFill="1" applyBorder="1"/>
    <xf numFmtId="0" fontId="0" fillId="0" borderId="0" xfId="0" applyBorder="1"/>
    <xf numFmtId="0" fontId="5" fillId="7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0" fillId="8" borderId="0" xfId="0" applyFill="1"/>
    <xf numFmtId="0" fontId="11" fillId="8" borderId="0" xfId="0" applyFont="1" applyFill="1" applyAlignment="1">
      <alignment vertical="center"/>
    </xf>
    <xf numFmtId="17" fontId="0" fillId="8" borderId="0" xfId="0" applyNumberFormat="1" applyFill="1"/>
    <xf numFmtId="2" fontId="0" fillId="8" borderId="0" xfId="0" applyNumberFormat="1" applyFill="1"/>
    <xf numFmtId="0" fontId="11" fillId="4" borderId="0" xfId="0" applyFont="1" applyFill="1" applyAlignment="1">
      <alignment vertical="center"/>
    </xf>
    <xf numFmtId="0" fontId="7" fillId="8" borderId="0" xfId="0" applyFont="1" applyFill="1"/>
    <xf numFmtId="0" fontId="5" fillId="5" borderId="0" xfId="0" applyFont="1" applyFill="1" applyAlignment="1">
      <alignment vertical="center" wrapText="1"/>
    </xf>
    <xf numFmtId="0" fontId="0" fillId="8" borderId="0" xfId="0" applyFill="1" applyAlignment="1">
      <alignment horizontal="left"/>
    </xf>
    <xf numFmtId="0" fontId="12" fillId="8" borderId="0" xfId="0" applyFont="1" applyFill="1" applyAlignment="1">
      <alignment vertical="top"/>
    </xf>
    <xf numFmtId="0" fontId="8" fillId="8" borderId="0" xfId="0" applyFont="1" applyFill="1" applyAlignment="1">
      <alignment wrapText="1"/>
    </xf>
    <xf numFmtId="0" fontId="0" fillId="9" borderId="1" xfId="0" applyFill="1" applyBorder="1"/>
    <xf numFmtId="0" fontId="8" fillId="9" borderId="1" xfId="0" applyFont="1" applyFill="1" applyBorder="1"/>
    <xf numFmtId="0" fontId="13" fillId="0" borderId="1" xfId="0" applyFont="1" applyBorder="1"/>
    <xf numFmtId="17" fontId="0" fillId="0" borderId="13" xfId="0" applyNumberFormat="1" applyBorder="1" applyAlignment="1">
      <alignment horizontal="center"/>
    </xf>
    <xf numFmtId="0" fontId="8" fillId="9" borderId="0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wrapText="1"/>
    </xf>
    <xf numFmtId="0" fontId="10" fillId="8" borderId="0" xfId="0" applyFont="1" applyFill="1" applyAlignment="1">
      <alignment horizontal="left" vertical="center"/>
    </xf>
    <xf numFmtId="0" fontId="7" fillId="8" borderId="0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left"/>
    </xf>
    <xf numFmtId="0" fontId="5" fillId="7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8" fillId="8" borderId="0" xfId="0" applyFont="1" applyFill="1" applyAlignment="1">
      <alignment horizontal="left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Percent 3" xfId="23"/>
    <cellStyle name="Comma 2" xfId="24"/>
    <cellStyle name="Hyperlink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DTOC Rates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- Actual and Targets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12575"/>
          <c:w val="0.933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DTOC!$C$5</c:f>
              <c:strCache>
                <c:ptCount val="1"/>
                <c:pt idx="0">
                  <c:v>NHS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DTOC!$D$5:$K$5</c:f>
              <c:numCache/>
            </c:numRef>
          </c:val>
        </c:ser>
        <c:ser>
          <c:idx val="2"/>
          <c:order val="1"/>
          <c:tx>
            <c:strRef>
              <c:f>DTOC!$C$7</c:f>
              <c:strCache>
                <c:ptCount val="1"/>
                <c:pt idx="0">
                  <c:v>Social Care Rate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DTOC!$D$7:$K$7</c:f>
              <c:numCache/>
            </c:numRef>
          </c:val>
        </c:ser>
        <c:ser>
          <c:idx val="4"/>
          <c:order val="2"/>
          <c:tx>
            <c:strRef>
              <c:f>DTOC!$C$9</c:f>
              <c:strCache>
                <c:ptCount val="1"/>
                <c:pt idx="0">
                  <c:v>Total Rate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h="4445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DTOC!$D$4:$K$4</c:f>
              <c:strCache/>
            </c:strRef>
          </c:cat>
          <c:val>
            <c:numRef>
              <c:f>DTOC!$D$9:$K$9</c:f>
              <c:numCache/>
            </c:numRef>
          </c:val>
        </c:ser>
        <c:gapWidth val="56"/>
        <c:axId val="17385070"/>
        <c:axId val="34404983"/>
      </c:barChart>
      <c:lineChart>
        <c:grouping val="standard"/>
        <c:varyColors val="0"/>
        <c:ser>
          <c:idx val="1"/>
          <c:order val="3"/>
          <c:tx>
            <c:strRef>
              <c:f>DTOC!$C$6</c:f>
              <c:strCache>
                <c:ptCount val="1"/>
                <c:pt idx="0">
                  <c:v>NHS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DTOC!$D$6:$K$6</c:f>
              <c:numCache/>
            </c:numRef>
          </c:val>
          <c:smooth val="0"/>
        </c:ser>
        <c:ser>
          <c:idx val="3"/>
          <c:order val="4"/>
          <c:tx>
            <c:strRef>
              <c:f>DTOC!$C$8</c:f>
              <c:strCache>
                <c:ptCount val="1"/>
                <c:pt idx="0">
                  <c:v>Social Care Target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DTOC!$D$8:$K$8</c:f>
              <c:numCache/>
            </c:numRef>
          </c:val>
          <c:smooth val="0"/>
        </c:ser>
        <c:ser>
          <c:idx val="5"/>
          <c:order val="5"/>
          <c:tx>
            <c:strRef>
              <c:f>DTOC!$C$10</c:f>
              <c:strCache>
                <c:ptCount val="1"/>
                <c:pt idx="0">
                  <c:v>Total Target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DTOC!$D$10:$K$10</c:f>
              <c:numCache/>
            </c:numRef>
          </c:val>
          <c:smooth val="0"/>
        </c:ser>
        <c:axId val="17385070"/>
        <c:axId val="34404983"/>
      </c:lineChart>
      <c:dateAx>
        <c:axId val="1738507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404983"/>
        <c:crosses val="autoZero"/>
        <c:auto val="1"/>
        <c:baseTimeUnit val="months"/>
        <c:noMultiLvlLbl val="0"/>
      </c:dateAx>
      <c:valAx>
        <c:axId val="34404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>
            <c:manualLayout>
              <c:xMode val="edge"/>
              <c:yMode val="edge"/>
              <c:x val="0.01525"/>
              <c:y val="0.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3850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Social Care Attributable DTOC Rate</a:t>
            </a:r>
          </a:p>
        </c:rich>
      </c:tx>
      <c:layout>
        <c:manualLayout>
          <c:xMode val="edge"/>
          <c:yMode val="edge"/>
          <c:x val="0.41875"/>
          <c:y val="0.019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DTOC!$C$7</c:f>
              <c:strCache>
                <c:ptCount val="1"/>
                <c:pt idx="0">
                  <c:v>Social Care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1"/>
            <c:dispEq val="0"/>
            <c:dispRSqr val="0"/>
          </c:trendline>
          <c:cat>
            <c:strRef>
              <c:f>DTOC!$D$4:$K$4</c:f>
              <c:strCache/>
            </c:strRef>
          </c:cat>
          <c:val>
            <c:numRef>
              <c:f>DTOC!$D$7:$K$7</c:f>
              <c:numCache/>
            </c:numRef>
          </c:val>
        </c:ser>
        <c:gapWidth val="25"/>
        <c:axId val="58220412"/>
        <c:axId val="10670349"/>
      </c:barChart>
      <c:lineChart>
        <c:grouping val="standard"/>
        <c:varyColors val="0"/>
        <c:ser>
          <c:idx val="1"/>
          <c:order val="1"/>
          <c:tx>
            <c:strRef>
              <c:f>DTOC!$C$8</c:f>
              <c:strCache>
                <c:ptCount val="1"/>
                <c:pt idx="0">
                  <c:v>Social Care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DTOC!$D$8:$K$8</c:f>
              <c:numCache/>
            </c:numRef>
          </c:val>
          <c:smooth val="0"/>
        </c:ser>
        <c:axId val="58220412"/>
        <c:axId val="10670349"/>
      </c:lineChart>
      <c:dateAx>
        <c:axId val="58220412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670349"/>
        <c:crosses val="autoZero"/>
        <c:auto val="1"/>
        <c:baseTimeUnit val="months"/>
        <c:noMultiLvlLbl val="0"/>
      </c:dateAx>
      <c:valAx>
        <c:axId val="10670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2204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NHS Attributable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DTOC Rate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DTOC!$C$5</c:f>
              <c:strCache>
                <c:ptCount val="1"/>
                <c:pt idx="0">
                  <c:v>NHS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1"/>
            <c:dispEq val="0"/>
            <c:dispRSqr val="0"/>
          </c:trendline>
          <c:cat>
            <c:strRef>
              <c:f>DTOC!$D$4:$K$4</c:f>
              <c:strCache/>
            </c:strRef>
          </c:cat>
          <c:val>
            <c:numRef>
              <c:f>DTOC!$D$5:$K$5</c:f>
              <c:numCache/>
            </c:numRef>
          </c:val>
        </c:ser>
        <c:gapWidth val="25"/>
        <c:axId val="41004666"/>
        <c:axId val="48284627"/>
      </c:barChart>
      <c:lineChart>
        <c:grouping val="standard"/>
        <c:varyColors val="0"/>
        <c:ser>
          <c:idx val="1"/>
          <c:order val="1"/>
          <c:tx>
            <c:strRef>
              <c:f>DTOC!$C$6</c:f>
              <c:strCache>
                <c:ptCount val="1"/>
                <c:pt idx="0">
                  <c:v>NHS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DTOC!$D$6:$K$6</c:f>
              <c:numCache/>
            </c:numRef>
          </c:val>
          <c:smooth val="0"/>
        </c:ser>
        <c:axId val="41004666"/>
        <c:axId val="48284627"/>
      </c:lineChart>
      <c:dateAx>
        <c:axId val="41004666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84627"/>
        <c:crosses val="autoZero"/>
        <c:auto val="1"/>
        <c:baseTimeUnit val="months"/>
        <c:noMultiLvlLbl val="0"/>
      </c:dateAx>
      <c:valAx>
        <c:axId val="48284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0046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DTOC Rate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5675"/>
          <c:w val="0.93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DTOC!$C$9</c:f>
              <c:strCache>
                <c:ptCount val="1"/>
                <c:pt idx="0">
                  <c:v>Total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1"/>
            <c:dispEq val="0"/>
            <c:dispRSqr val="0"/>
          </c:trendline>
          <c:cat>
            <c:strRef>
              <c:f>DTOC!$D$4:$K$4</c:f>
              <c:strCache/>
            </c:strRef>
          </c:cat>
          <c:val>
            <c:numRef>
              <c:f>DTOC!$D$9:$K$9</c:f>
              <c:numCache/>
            </c:numRef>
          </c:val>
        </c:ser>
        <c:gapWidth val="25"/>
        <c:axId val="58076904"/>
        <c:axId val="6508617"/>
      </c:barChart>
      <c:lineChart>
        <c:grouping val="standard"/>
        <c:varyColors val="0"/>
        <c:ser>
          <c:idx val="1"/>
          <c:order val="1"/>
          <c:tx>
            <c:strRef>
              <c:f>DTOC!$C$10</c:f>
              <c:strCache>
                <c:ptCount val="1"/>
                <c:pt idx="0">
                  <c:v>Total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DTOC!$D$10:$K$10</c:f>
              <c:numCache/>
            </c:numRef>
          </c:val>
          <c:smooth val="0"/>
        </c:ser>
        <c:axId val="58076904"/>
        <c:axId val="6508617"/>
      </c:lineChart>
      <c:dateAx>
        <c:axId val="58076904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08617"/>
        <c:crosses val="autoZero"/>
        <c:auto val="1"/>
        <c:baseTimeUnit val="months"/>
        <c:noMultiLvlLbl val="0"/>
      </c:dateAx>
      <c:valAx>
        <c:axId val="6508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0769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DTOC Rate Distance from Target Compared to Change in DTOC Rate since February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105"/>
          <c:w val="0.9507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'DfT Data'!$H$2</c:f>
              <c:strCache>
                <c:ptCount val="1"/>
                <c:pt idx="0">
                  <c:v>DfT Sep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9"/>
            <c:spPr>
              <a:ln w="19050">
                <a:noFill/>
                <a:round/>
              </a:ln>
            </c:spPr>
            <c:marker>
              <c:size val="5"/>
              <c:spPr>
                <a:noFill/>
                <a:ln w="9525">
                  <a:solidFill>
                    <a:schemeClr val="bg1"/>
                  </a:solidFill>
                </a:ln>
              </c:spPr>
            </c:marker>
          </c:dPt>
          <c:dPt>
            <c:idx val="14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'DfT Data'!$E$3:$E$154</c:f>
              <c:numCache/>
            </c:numRef>
          </c:xVal>
          <c:yVal>
            <c:numRef>
              <c:f>'DfT Data'!$H$3:$H$154</c:f>
              <c:numCache/>
            </c:numRef>
          </c:yVal>
          <c:smooth val="0"/>
        </c:ser>
        <c:ser>
          <c:idx val="1"/>
          <c:order val="1"/>
          <c:tx>
            <c:strRef>
              <c:f>'DfT Data'!$O$3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 w="476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'DfT Data'!$P$3</c:f>
              <c:numCache/>
            </c:numRef>
          </c:xVal>
          <c:yVal>
            <c:numRef>
              <c:f>'DfT Data'!$Q$3</c:f>
              <c:numCache/>
            </c:numRef>
          </c:yVal>
          <c:smooth val="0"/>
        </c:ser>
        <c:axId val="54532166"/>
        <c:axId val="37928943"/>
      </c:scatterChart>
      <c:valAx>
        <c:axId val="5453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Change in DTOC Rate since February</a:t>
                </a:r>
              </a:p>
            </c:rich>
          </c:tx>
          <c:layout>
            <c:manualLayout>
              <c:xMode val="edge"/>
              <c:yMode val="edge"/>
              <c:x val="0.6955"/>
              <c:y val="0.8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928943"/>
        <c:crosses val="autoZero"/>
        <c:crossBetween val="midCat"/>
        <c:dispUnits/>
      </c:valAx>
      <c:valAx>
        <c:axId val="37928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 Distance from Target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5321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Each Authority %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Movement against Target as at September 2017</a:t>
            </a:r>
          </a:p>
        </c:rich>
      </c:tx>
      <c:layout>
        <c:manualLayout>
          <c:xMode val="edge"/>
          <c:yMode val="edge"/>
          <c:x val="0.406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01725"/>
          <c:w val="0.934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'DfT Data'!$K$2</c:f>
              <c:strCache>
                <c:ptCount val="1"/>
                <c:pt idx="0">
                  <c:v>Improvement against Target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12700" dir="5400000" algn="ctr" rotWithShape="0">
                <a:prstClr val="black">
                  <a:alpha val="43137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h="1905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'DfT Data'!$A$3:$A$154</c:f>
              <c:strCache/>
            </c:strRef>
          </c:cat>
          <c:val>
            <c:numRef>
              <c:f>'DfT Data'!$K$3:$K$154</c:f>
              <c:numCache/>
            </c:numRef>
          </c:val>
        </c:ser>
        <c:gapWidth val="68"/>
        <c:axId val="26197524"/>
        <c:axId val="21530693"/>
      </c:barChart>
      <c:lineChart>
        <c:grouping val="standard"/>
        <c:varyColors val="0"/>
        <c:ser>
          <c:idx val="1"/>
          <c:order val="1"/>
          <c:tx>
            <c:strRef>
              <c:f>'DfT Data'!$O$3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'DfT Data'!$A$3:$A$154</c:f>
              <c:strCache/>
            </c:strRef>
          </c:cat>
          <c:val>
            <c:numRef>
              <c:f>'DfT Data'!$L$3:$L$154</c:f>
              <c:numCache/>
            </c:numRef>
          </c:val>
          <c:smooth val="0"/>
        </c:ser>
        <c:axId val="26197524"/>
        <c:axId val="21530693"/>
      </c:lineChart>
      <c:catAx>
        <c:axId val="2619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 Authority</a:t>
                </a:r>
              </a:p>
            </c:rich>
          </c:tx>
          <c:layout>
            <c:manualLayout>
              <c:xMode val="edge"/>
              <c:yMode val="edge"/>
              <c:x val="0.46625"/>
              <c:y val="0.8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530693"/>
        <c:crosses val="autoZero"/>
        <c:auto val="1"/>
        <c:lblOffset val="1"/>
        <c:noMultiLvlLbl val="0"/>
      </c:catAx>
      <c:valAx>
        <c:axId val="21530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197524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Each Authority Distance from Target as at September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105"/>
          <c:w val="0.959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'DfT2 '!$B$2</c:f>
              <c:strCache>
                <c:ptCount val="1"/>
                <c:pt idx="0">
                  <c:v>DTOC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'DfT2 '!$A$3:$A$154</c:f>
              <c:strCache/>
            </c:strRef>
          </c:cat>
          <c:val>
            <c:numRef>
              <c:f>'DfT2 '!$B$3:$B$154</c:f>
              <c:numCache/>
            </c:numRef>
          </c:val>
        </c:ser>
        <c:overlap val="-27"/>
        <c:gapWidth val="70"/>
        <c:axId val="20410322"/>
        <c:axId val="55028427"/>
      </c:barChart>
      <c:lineChart>
        <c:grouping val="standard"/>
        <c:varyColors val="0"/>
        <c:ser>
          <c:idx val="1"/>
          <c:order val="1"/>
          <c:tx>
            <c:strRef>
              <c:f>'DfT Data'!$O$3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'DfT2 '!$C$3:$C$154</c:f>
              <c:numCache/>
            </c:numRef>
          </c:val>
          <c:smooth val="0"/>
        </c:ser>
        <c:axId val="20410322"/>
        <c:axId val="55028427"/>
      </c:lineChart>
      <c:catAx>
        <c:axId val="2041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Authority</a:t>
                </a:r>
              </a:p>
            </c:rich>
          </c:tx>
          <c:layout>
            <c:manualLayout>
              <c:xMode val="edge"/>
              <c:yMode val="edge"/>
              <c:x val="0.47275"/>
              <c:y val="0.8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028427"/>
        <c:crosses val="autoZero"/>
        <c:auto val="1"/>
        <c:lblOffset val="100"/>
        <c:noMultiLvlLbl val="0"/>
      </c:catAx>
      <c:valAx>
        <c:axId val="55028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4103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92975"/>
          <c:w val="0.184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Rank of DTOC Rate September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Actual!$B$2</c:f>
              <c:strCache>
                <c:ptCount val="1"/>
                <c:pt idx="0">
                  <c:v>DTOC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Actual!$A$3:$A$154</c:f>
              <c:strCache/>
            </c:strRef>
          </c:cat>
          <c:val>
            <c:numRef>
              <c:f>Actual!$B$3:$B$154</c:f>
              <c:numCache/>
            </c:numRef>
          </c:val>
        </c:ser>
        <c:gapWidth val="62"/>
        <c:axId val="52320512"/>
        <c:axId val="40899841"/>
      </c:barChart>
      <c:lineChart>
        <c:grouping val="standard"/>
        <c:varyColors val="0"/>
        <c:ser>
          <c:idx val="1"/>
          <c:order val="1"/>
          <c:tx>
            <c:strRef>
              <c:f>'DfT Data'!$O$3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Actual!$C$3:$C$154</c:f>
              <c:numCache/>
            </c:numRef>
          </c:val>
          <c:smooth val="0"/>
        </c:ser>
        <c:axId val="52320512"/>
        <c:axId val="40899841"/>
      </c:lineChart>
      <c:catAx>
        <c:axId val="52320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 Authority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899841"/>
        <c:crosses val="autoZero"/>
        <c:auto val="1"/>
        <c:lblOffset val="100"/>
        <c:noMultiLvlLbl val="0"/>
      </c:catAx>
      <c:valAx>
        <c:axId val="4089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205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925"/>
          <c:y val="0.12325"/>
          <c:w val="0.9517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'Three Month Average'!$K$2</c:f>
              <c:strCache>
                <c:ptCount val="1"/>
                <c:pt idx="0">
                  <c:v>% Change in Rate Feb - Apr to May - Jul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'Three Month Average'!$I$3:$I$154</c:f>
              <c:numCache/>
            </c:numRef>
          </c:xVal>
          <c:yVal>
            <c:numRef>
              <c:f>'Three Month Average'!$K$3:$K$154</c:f>
              <c:numCache/>
            </c:numRef>
          </c:yVal>
          <c:smooth val="0"/>
        </c:ser>
        <c:axId val="45244702"/>
        <c:axId val="37027943"/>
      </c:scatterChart>
      <c:valAx>
        <c:axId val="4524470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027943"/>
        <c:crosses val="autoZero"/>
        <c:crossBetween val="midCat"/>
        <c:dispUnits/>
      </c:valAx>
      <c:valAx>
        <c:axId val="370279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447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0.0035</cdr:y>
    </cdr:from>
    <cdr:to>
      <cdr:x>1</cdr:x>
      <cdr:y>0.069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087100" y="9525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27</xdr:col>
      <xdr:colOff>247650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57150"/>
        <a:ext cx="167830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0.84225</cdr:x>
      <cdr:y>0.00125</cdr:y>
    </cdr:from>
    <cdr:to>
      <cdr:x>0.9225</cdr:x>
      <cdr:y>0.06025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0086975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</cdr:y>
    </cdr:from>
    <cdr:to>
      <cdr:x>1</cdr:x>
      <cdr:y>0.0685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049000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</cdr:y>
    </cdr:from>
    <cdr:to>
      <cdr:x>1</cdr:x>
      <cdr:y>0.0645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068050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0.104</cdr:y>
    </cdr:from>
    <cdr:to>
      <cdr:x>0.091</cdr:x>
      <cdr:y>0.2585</cdr:y>
    </cdr:to>
    <cdr:sp macro="" textlink="">
      <cdr:nvSpPr>
        <cdr:cNvPr id="2" name="TextBox 1"/>
        <cdr:cNvSpPr txBox="1"/>
      </cdr:nvSpPr>
      <cdr:spPr>
        <a:xfrm>
          <a:off x="438150" y="723900"/>
          <a:ext cx="771525" cy="10763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Improving</a:t>
          </a:r>
          <a:r>
            <a:rPr lang="en-GB" sz="1100" baseline="0"/>
            <a:t> but not hitting Target</a:t>
          </a:r>
        </a:p>
      </cdr:txBody>
    </cdr:sp>
  </cdr:relSizeAnchor>
  <cdr:relSizeAnchor xmlns:cdr="http://schemas.openxmlformats.org/drawingml/2006/chartDrawing">
    <cdr:from>
      <cdr:x>0.9125</cdr:x>
      <cdr:y>0.11225</cdr:y>
    </cdr:from>
    <cdr:to>
      <cdr:x>0.98475</cdr:x>
      <cdr:y>0.283</cdr:y>
    </cdr:to>
    <cdr:sp macro="" textlink="">
      <cdr:nvSpPr>
        <cdr:cNvPr id="3" name="TextBox 1"/>
        <cdr:cNvSpPr txBox="1"/>
      </cdr:nvSpPr>
      <cdr:spPr>
        <a:xfrm>
          <a:off x="12163425" y="781050"/>
          <a:ext cx="962025" cy="11906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Not hitting target and deteriorating performance</a:t>
          </a:r>
        </a:p>
      </cdr:txBody>
    </cdr:sp>
  </cdr:relSizeAnchor>
  <cdr:relSizeAnchor xmlns:cdr="http://schemas.openxmlformats.org/drawingml/2006/chartDrawing">
    <cdr:from>
      <cdr:x>0.03725</cdr:x>
      <cdr:y>0.882</cdr:y>
    </cdr:from>
    <cdr:to>
      <cdr:x>0.121</cdr:x>
      <cdr:y>0.9665</cdr:y>
    </cdr:to>
    <cdr:sp macro="" textlink="">
      <cdr:nvSpPr>
        <cdr:cNvPr id="4" name="TextBox 1"/>
        <cdr:cNvSpPr txBox="1"/>
      </cdr:nvSpPr>
      <cdr:spPr>
        <a:xfrm>
          <a:off x="495300" y="6134100"/>
          <a:ext cx="1114425" cy="590550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Hitting</a:t>
          </a:r>
          <a:r>
            <a:rPr lang="en-GB" sz="1100" baseline="0"/>
            <a:t> Target and Improving</a:t>
          </a:r>
          <a:endParaRPr lang="en-GB" sz="1100"/>
        </a:p>
      </cdr:txBody>
    </cdr:sp>
  </cdr:relSizeAnchor>
  <cdr:relSizeAnchor xmlns:cdr="http://schemas.openxmlformats.org/drawingml/2006/chartDrawing">
    <cdr:from>
      <cdr:x>0.85625</cdr:x>
      <cdr:y>0.68675</cdr:y>
    </cdr:from>
    <cdr:to>
      <cdr:x>0.98425</cdr:x>
      <cdr:y>0.787</cdr:y>
    </cdr:to>
    <cdr:sp macro="" textlink="">
      <cdr:nvSpPr>
        <cdr:cNvPr id="5" name="TextBox 1"/>
        <cdr:cNvSpPr txBox="1"/>
      </cdr:nvSpPr>
      <cdr:spPr>
        <a:xfrm>
          <a:off x="11410950" y="4781550"/>
          <a:ext cx="1704975" cy="6953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Red Dot indicates selected LA Area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</cdr:y>
    </cdr:from>
    <cdr:to>
      <cdr:x>1</cdr:x>
      <cdr:y>0.0505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2363450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  <cdr:relSizeAnchor xmlns:cdr="http://schemas.openxmlformats.org/drawingml/2006/chartDrawing">
    <cdr:from>
      <cdr:x>0.908</cdr:x>
      <cdr:y>0.101</cdr:y>
    </cdr:from>
    <cdr:to>
      <cdr:x>0.992</cdr:x>
      <cdr:y>0.299</cdr:y>
    </cdr:to>
    <cdr:sp macro="" textlink="">
      <cdr:nvSpPr>
        <cdr:cNvPr id="4" name="TextBox 1"/>
        <cdr:cNvSpPr txBox="1"/>
      </cdr:nvSpPr>
      <cdr:spPr>
        <a:xfrm>
          <a:off x="12106275" y="466725"/>
          <a:ext cx="1123950" cy="9239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</cdr:y>
    </cdr:from>
    <cdr:to>
      <cdr:x>1</cdr:x>
      <cdr:y>0.0505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2353925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  <cdr:relSizeAnchor xmlns:cdr="http://schemas.openxmlformats.org/drawingml/2006/chartDrawing">
    <cdr:from>
      <cdr:x>0.9085</cdr:x>
      <cdr:y>0.1095</cdr:y>
    </cdr:from>
    <cdr:to>
      <cdr:x>0.9925</cdr:x>
      <cdr:y>0.30725</cdr:y>
    </cdr:to>
    <cdr:sp macro="" textlink="">
      <cdr:nvSpPr>
        <cdr:cNvPr id="4" name="TextBox 1"/>
        <cdr:cNvSpPr txBox="1"/>
      </cdr:nvSpPr>
      <cdr:spPr>
        <a:xfrm>
          <a:off x="12096750" y="504825"/>
          <a:ext cx="1123950" cy="9239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0.11725</cdr:y>
    </cdr:from>
    <cdr:to>
      <cdr:x>0.988</cdr:x>
      <cdr:y>0.321</cdr:y>
    </cdr:to>
    <cdr:sp macro="" textlink="">
      <cdr:nvSpPr>
        <cdr:cNvPr id="2" name="TextBox 1"/>
        <cdr:cNvSpPr txBox="1"/>
      </cdr:nvSpPr>
      <cdr:spPr>
        <a:xfrm>
          <a:off x="12068175" y="523875"/>
          <a:ext cx="1123950" cy="9239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  <cdr:relSizeAnchor xmlns:cdr="http://schemas.openxmlformats.org/drawingml/2006/chartDrawing">
    <cdr:from>
      <cdr:x>0.92775</cdr:x>
      <cdr:y>0</cdr:y>
    </cdr:from>
    <cdr:to>
      <cdr:x>1</cdr:x>
      <cdr:y>0.0515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2382500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57150</xdr:rowOff>
    </xdr:from>
    <xdr:to>
      <xdr:col>20</xdr:col>
      <xdr:colOff>114300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171450" y="676275"/>
        <a:ext cx="12058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61</xdr:row>
      <xdr:rowOff>19050</xdr:rowOff>
    </xdr:from>
    <xdr:to>
      <xdr:col>20</xdr:col>
      <xdr:colOff>114300</xdr:colOff>
      <xdr:row>82</xdr:row>
      <xdr:rowOff>28575</xdr:rowOff>
    </xdr:to>
    <xdr:graphicFrame macro="">
      <xdr:nvGraphicFramePr>
        <xdr:cNvPr id="3" name="Chart 2"/>
        <xdr:cNvGraphicFramePr/>
      </xdr:nvGraphicFramePr>
      <xdr:xfrm>
        <a:off x="247650" y="11877675"/>
        <a:ext cx="119824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42</xdr:row>
      <xdr:rowOff>38100</xdr:rowOff>
    </xdr:from>
    <xdr:to>
      <xdr:col>20</xdr:col>
      <xdr:colOff>123825</xdr:colOff>
      <xdr:row>60</xdr:row>
      <xdr:rowOff>57150</xdr:rowOff>
    </xdr:to>
    <xdr:graphicFrame macro="">
      <xdr:nvGraphicFramePr>
        <xdr:cNvPr id="4" name="Chart 3"/>
        <xdr:cNvGraphicFramePr/>
      </xdr:nvGraphicFramePr>
      <xdr:xfrm>
        <a:off x="219075" y="8277225"/>
        <a:ext cx="1202055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22</xdr:row>
      <xdr:rowOff>57150</xdr:rowOff>
    </xdr:from>
    <xdr:to>
      <xdr:col>20</xdr:col>
      <xdr:colOff>142875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219075" y="4486275"/>
        <a:ext cx="120396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159</xdr:row>
      <xdr:rowOff>19050</xdr:rowOff>
    </xdr:from>
    <xdr:to>
      <xdr:col>23</xdr:col>
      <xdr:colOff>323850</xdr:colOff>
      <xdr:row>195</xdr:row>
      <xdr:rowOff>123825</xdr:rowOff>
    </xdr:to>
    <xdr:graphicFrame macro="">
      <xdr:nvGraphicFramePr>
        <xdr:cNvPr id="6" name="Chart 5"/>
        <xdr:cNvGraphicFramePr/>
      </xdr:nvGraphicFramePr>
      <xdr:xfrm>
        <a:off x="219075" y="30546675"/>
        <a:ext cx="13335000" cy="696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83</xdr:row>
      <xdr:rowOff>28575</xdr:rowOff>
    </xdr:from>
    <xdr:to>
      <xdr:col>23</xdr:col>
      <xdr:colOff>285750</xdr:colOff>
      <xdr:row>107</xdr:row>
      <xdr:rowOff>133350</xdr:rowOff>
    </xdr:to>
    <xdr:graphicFrame macro="">
      <xdr:nvGraphicFramePr>
        <xdr:cNvPr id="7" name="Chart 6"/>
        <xdr:cNvGraphicFramePr/>
      </xdr:nvGraphicFramePr>
      <xdr:xfrm>
        <a:off x="180975" y="16078200"/>
        <a:ext cx="13335000" cy="4676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108</xdr:row>
      <xdr:rowOff>95250</xdr:rowOff>
    </xdr:from>
    <xdr:to>
      <xdr:col>23</xdr:col>
      <xdr:colOff>285750</xdr:colOff>
      <xdr:row>133</xdr:row>
      <xdr:rowOff>19050</xdr:rowOff>
    </xdr:to>
    <xdr:graphicFrame macro="">
      <xdr:nvGraphicFramePr>
        <xdr:cNvPr id="8" name="Chart 7"/>
        <xdr:cNvGraphicFramePr/>
      </xdr:nvGraphicFramePr>
      <xdr:xfrm>
        <a:off x="190500" y="20907375"/>
        <a:ext cx="13325475" cy="4686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134</xdr:row>
      <xdr:rowOff>47625</xdr:rowOff>
    </xdr:from>
    <xdr:to>
      <xdr:col>23</xdr:col>
      <xdr:colOff>314325</xdr:colOff>
      <xdr:row>158</xdr:row>
      <xdr:rowOff>19050</xdr:rowOff>
    </xdr:to>
    <xdr:graphicFrame macro="">
      <xdr:nvGraphicFramePr>
        <xdr:cNvPr id="9" name="Chart 8"/>
        <xdr:cNvGraphicFramePr/>
      </xdr:nvGraphicFramePr>
      <xdr:xfrm>
        <a:off x="190500" y="25812750"/>
        <a:ext cx="13354050" cy="4543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13</xdr:col>
      <xdr:colOff>371475</xdr:colOff>
      <xdr:row>0</xdr:row>
      <xdr:rowOff>19050</xdr:rowOff>
    </xdr:from>
    <xdr:to>
      <xdr:col>18</xdr:col>
      <xdr:colOff>28575</xdr:colOff>
      <xdr:row>0</xdr:row>
      <xdr:rowOff>371475</xdr:rowOff>
    </xdr:to>
    <xdr:pic>
      <xdr:nvPicPr>
        <xdr:cNvPr id="10" name="Picture 9" descr="ImpowerLogo_Gra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9886950" y="19050"/>
          <a:ext cx="15144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771525</xdr:colOff>
      <xdr:row>197</xdr:row>
      <xdr:rowOff>0</xdr:rowOff>
    </xdr:to>
    <xdr:pic>
      <xdr:nvPicPr>
        <xdr:cNvPr id="11" name="Picture 10" descr="ImpowerLogo_Gra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885825" y="37576125"/>
          <a:ext cx="7715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95250</xdr:colOff>
      <xdr:row>159</xdr:row>
      <xdr:rowOff>19050</xdr:rowOff>
    </xdr:from>
    <xdr:to>
      <xdr:col>23</xdr:col>
      <xdr:colOff>314325</xdr:colOff>
      <xdr:row>160</xdr:row>
      <xdr:rowOff>66675</xdr:rowOff>
    </xdr:to>
    <xdr:pic>
      <xdr:nvPicPr>
        <xdr:cNvPr id="13" name="Picture 12" descr="ImpowerLogo_Gra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12582525" y="30546675"/>
          <a:ext cx="962025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DTOC%20rates%20v2%20Sep17%20(002)%20S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February-2017-b6q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March-2017-MC3hG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April-2017-mvnN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May-2017-EaFK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June-2017-bh1KP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Collaborative\NHS_social_care_interface_dashboard%20v0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Downloads\LA-Type-B-August-2017-3mbH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tkinson\AppData\Local\Microsoft\Windows\INetCache\Content.Outlook\6JYJX6GM\LA-Type-B-September-2017-5708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Data"/>
      <sheetName val="Monthly Rates Actual"/>
      <sheetName val="Graph"/>
      <sheetName val="Monthly Rate Target"/>
      <sheetName val="Three Month Average"/>
      <sheetName val="DfT Data"/>
      <sheetName val="Quadrants"/>
      <sheetName val="Actual"/>
      <sheetName val="DfT2 "/>
      <sheetName val="_SSC"/>
    </sheetNames>
    <sheetDataSet>
      <sheetData sheetId="0">
        <row r="3">
          <cell r="D3" t="str">
            <v>England</v>
          </cell>
        </row>
        <row r="4">
          <cell r="D4" t="str">
            <v>Barking &amp; Dagenham</v>
          </cell>
        </row>
        <row r="5">
          <cell r="D5" t="str">
            <v>Barnet</v>
          </cell>
        </row>
        <row r="6">
          <cell r="D6" t="str">
            <v>Barnsley</v>
          </cell>
        </row>
        <row r="7">
          <cell r="D7" t="str">
            <v>Bath &amp; North East Somerset UA</v>
          </cell>
        </row>
        <row r="8">
          <cell r="D8" t="str">
            <v>Bedford</v>
          </cell>
        </row>
        <row r="9">
          <cell r="D9" t="str">
            <v>Bexley</v>
          </cell>
        </row>
        <row r="10">
          <cell r="D10" t="str">
            <v>Birmingham</v>
          </cell>
        </row>
        <row r="11">
          <cell r="D11" t="str">
            <v>Blackburn With Darwen UA</v>
          </cell>
        </row>
        <row r="12">
          <cell r="D12" t="str">
            <v>Blackpool UA</v>
          </cell>
        </row>
        <row r="13">
          <cell r="D13" t="str">
            <v>Bolton</v>
          </cell>
        </row>
        <row r="14">
          <cell r="D14" t="str">
            <v>Bournemouth UA</v>
          </cell>
        </row>
        <row r="15">
          <cell r="D15" t="str">
            <v>Bracknell Forest UA</v>
          </cell>
        </row>
        <row r="16">
          <cell r="D16" t="str">
            <v>Bradford</v>
          </cell>
        </row>
        <row r="17">
          <cell r="D17" t="str">
            <v>Brent</v>
          </cell>
        </row>
        <row r="18">
          <cell r="D18" t="str">
            <v>Brighton &amp; Hove UA</v>
          </cell>
        </row>
        <row r="19">
          <cell r="D19" t="str">
            <v>Bristol UA</v>
          </cell>
        </row>
        <row r="20">
          <cell r="D20" t="str">
            <v>Bromley</v>
          </cell>
        </row>
        <row r="21">
          <cell r="D21" t="str">
            <v>Buckinghamshire</v>
          </cell>
        </row>
        <row r="22">
          <cell r="D22" t="str">
            <v>Bury</v>
          </cell>
        </row>
        <row r="23">
          <cell r="D23" t="str">
            <v>Calderdale</v>
          </cell>
        </row>
        <row r="24">
          <cell r="D24" t="str">
            <v>Cambridgeshire</v>
          </cell>
        </row>
        <row r="25">
          <cell r="D25" t="str">
            <v>Camden</v>
          </cell>
        </row>
        <row r="26">
          <cell r="D26" t="str">
            <v>Central Bedfordshire</v>
          </cell>
        </row>
        <row r="27">
          <cell r="D27" t="str">
            <v>Cheshire East</v>
          </cell>
        </row>
        <row r="28">
          <cell r="D28" t="str">
            <v>Cheshire West And Chester</v>
          </cell>
        </row>
        <row r="29">
          <cell r="D29" t="str">
            <v>City Of London</v>
          </cell>
        </row>
        <row r="30">
          <cell r="D30" t="str">
            <v>Cornwall</v>
          </cell>
        </row>
        <row r="31">
          <cell r="D31" t="str">
            <v>Coventry</v>
          </cell>
        </row>
        <row r="32">
          <cell r="D32" t="str">
            <v>Croydon</v>
          </cell>
        </row>
        <row r="33">
          <cell r="D33" t="str">
            <v>Cumbria</v>
          </cell>
        </row>
        <row r="34">
          <cell r="D34" t="str">
            <v>Darlington UA</v>
          </cell>
        </row>
        <row r="35">
          <cell r="D35" t="str">
            <v>Derby UA</v>
          </cell>
        </row>
        <row r="36">
          <cell r="D36" t="str">
            <v>Derbyshire</v>
          </cell>
        </row>
        <row r="37">
          <cell r="D37" t="str">
            <v>Devon</v>
          </cell>
        </row>
        <row r="38">
          <cell r="D38" t="str">
            <v>Doncaster</v>
          </cell>
        </row>
        <row r="39">
          <cell r="D39" t="str">
            <v>Dorset</v>
          </cell>
        </row>
        <row r="40">
          <cell r="D40" t="str">
            <v>Dudley</v>
          </cell>
        </row>
        <row r="41">
          <cell r="D41" t="str">
            <v>Durham</v>
          </cell>
        </row>
        <row r="42">
          <cell r="D42" t="str">
            <v>Ealing</v>
          </cell>
        </row>
        <row r="43">
          <cell r="D43" t="str">
            <v>East Riding Of Yorkshire UA</v>
          </cell>
        </row>
        <row r="44">
          <cell r="D44" t="str">
            <v>East Sussex</v>
          </cell>
        </row>
        <row r="45">
          <cell r="D45" t="str">
            <v>Enfield</v>
          </cell>
        </row>
        <row r="46">
          <cell r="D46" t="str">
            <v>Essex</v>
          </cell>
        </row>
        <row r="47">
          <cell r="D47" t="str">
            <v>Gateshead</v>
          </cell>
        </row>
        <row r="48">
          <cell r="D48" t="str">
            <v>Gloucestershire</v>
          </cell>
        </row>
        <row r="49">
          <cell r="D49" t="str">
            <v>Greenwich</v>
          </cell>
        </row>
        <row r="50">
          <cell r="D50" t="str">
            <v>Hackney</v>
          </cell>
        </row>
        <row r="51">
          <cell r="D51" t="str">
            <v>Halton UA</v>
          </cell>
        </row>
        <row r="52">
          <cell r="D52" t="str">
            <v>Hammersmith &amp; Fulham</v>
          </cell>
        </row>
        <row r="53">
          <cell r="D53" t="str">
            <v>Hampshire</v>
          </cell>
        </row>
        <row r="54">
          <cell r="D54" t="str">
            <v>Haringey</v>
          </cell>
        </row>
        <row r="55">
          <cell r="D55" t="str">
            <v>Harrow</v>
          </cell>
        </row>
        <row r="56">
          <cell r="D56" t="str">
            <v>Hartlepool UA</v>
          </cell>
        </row>
        <row r="57">
          <cell r="D57" t="str">
            <v>Havering</v>
          </cell>
        </row>
        <row r="58">
          <cell r="D58" t="str">
            <v>Herefordshire UA</v>
          </cell>
        </row>
        <row r="59">
          <cell r="D59" t="str">
            <v>Hertfordshire</v>
          </cell>
        </row>
        <row r="60">
          <cell r="D60" t="str">
            <v>Hillingdon</v>
          </cell>
        </row>
        <row r="61">
          <cell r="D61" t="str">
            <v>Hounslow</v>
          </cell>
        </row>
        <row r="62">
          <cell r="D62" t="str">
            <v>Isle Of Wight UA</v>
          </cell>
        </row>
        <row r="63">
          <cell r="D63" t="str">
            <v>Islington</v>
          </cell>
        </row>
        <row r="64">
          <cell r="D64" t="str">
            <v>Kensington &amp; Chelsea</v>
          </cell>
        </row>
        <row r="65">
          <cell r="D65" t="str">
            <v>Kent</v>
          </cell>
        </row>
        <row r="66">
          <cell r="D66" t="str">
            <v>Kingston Upon Hull UA</v>
          </cell>
        </row>
        <row r="67">
          <cell r="D67" t="str">
            <v>Kingston Upon Thames</v>
          </cell>
        </row>
        <row r="68">
          <cell r="D68" t="str">
            <v>Kirklees</v>
          </cell>
        </row>
        <row r="69">
          <cell r="D69" t="str">
            <v>Knowsley</v>
          </cell>
        </row>
        <row r="70">
          <cell r="D70" t="str">
            <v>Lambeth</v>
          </cell>
        </row>
        <row r="71">
          <cell r="D71" t="str">
            <v>Lancashire</v>
          </cell>
        </row>
        <row r="72">
          <cell r="D72" t="str">
            <v>Leeds</v>
          </cell>
        </row>
        <row r="73">
          <cell r="D73" t="str">
            <v>Leicester UA</v>
          </cell>
        </row>
        <row r="74">
          <cell r="D74" t="str">
            <v>Leicestershire</v>
          </cell>
        </row>
        <row r="75">
          <cell r="D75" t="str">
            <v>Lewisham</v>
          </cell>
        </row>
        <row r="76">
          <cell r="D76" t="str">
            <v>Lincolnshire</v>
          </cell>
        </row>
        <row r="77">
          <cell r="D77" t="str">
            <v>Liverpool</v>
          </cell>
        </row>
        <row r="78">
          <cell r="D78" t="str">
            <v>Luton UA</v>
          </cell>
        </row>
        <row r="79">
          <cell r="D79" t="str">
            <v>Manchester</v>
          </cell>
        </row>
        <row r="80">
          <cell r="D80" t="str">
            <v>Medway Towns UA</v>
          </cell>
        </row>
        <row r="81">
          <cell r="D81" t="str">
            <v>Merton</v>
          </cell>
        </row>
        <row r="82">
          <cell r="D82" t="str">
            <v>Middlesbrough UA</v>
          </cell>
        </row>
        <row r="83">
          <cell r="D83" t="str">
            <v>Milton Keynes UA</v>
          </cell>
        </row>
        <row r="84">
          <cell r="D84" t="str">
            <v>Newcastle Upon Tyne</v>
          </cell>
        </row>
        <row r="85">
          <cell r="D85" t="str">
            <v>Newham</v>
          </cell>
        </row>
        <row r="86">
          <cell r="D86" t="str">
            <v>Norfolk</v>
          </cell>
        </row>
        <row r="87">
          <cell r="D87" t="str">
            <v>North East Lincolnshire UA</v>
          </cell>
        </row>
        <row r="88">
          <cell r="D88" t="str">
            <v>North Lincolnshire UA</v>
          </cell>
        </row>
        <row r="89">
          <cell r="D89" t="str">
            <v>North Somerset UA</v>
          </cell>
        </row>
        <row r="90">
          <cell r="D90" t="str">
            <v>North Tyneside</v>
          </cell>
        </row>
        <row r="91">
          <cell r="D91" t="str">
            <v>North Yorkshire</v>
          </cell>
        </row>
        <row r="92">
          <cell r="D92" t="str">
            <v>Northamptonshire</v>
          </cell>
        </row>
        <row r="93">
          <cell r="D93" t="str">
            <v>Northumberland</v>
          </cell>
        </row>
        <row r="94">
          <cell r="D94" t="str">
            <v>Nottingham UA</v>
          </cell>
        </row>
        <row r="95">
          <cell r="D95" t="str">
            <v>Nottinghamshire</v>
          </cell>
        </row>
        <row r="96">
          <cell r="D96" t="str">
            <v>Oldham</v>
          </cell>
        </row>
        <row r="97">
          <cell r="D97" t="str">
            <v>Oxfordshire</v>
          </cell>
        </row>
        <row r="98">
          <cell r="D98" t="str">
            <v>Peterborough UA</v>
          </cell>
        </row>
        <row r="99">
          <cell r="D99" t="str">
            <v>Plymouth UA</v>
          </cell>
        </row>
        <row r="100">
          <cell r="D100" t="str">
            <v>Poole UA</v>
          </cell>
        </row>
        <row r="101">
          <cell r="D101" t="str">
            <v>Portsmouth UA</v>
          </cell>
        </row>
        <row r="102">
          <cell r="D102" t="str">
            <v>Reading UA</v>
          </cell>
        </row>
        <row r="103">
          <cell r="D103" t="str">
            <v>Redbridge</v>
          </cell>
        </row>
        <row r="104">
          <cell r="D104" t="str">
            <v>Redcar &amp; Cleveland UA</v>
          </cell>
        </row>
        <row r="105">
          <cell r="D105" t="str">
            <v>Richmond Upon Thames</v>
          </cell>
        </row>
        <row r="106">
          <cell r="D106" t="str">
            <v>Rochdale</v>
          </cell>
        </row>
        <row r="107">
          <cell r="D107" t="str">
            <v>Rotherham</v>
          </cell>
        </row>
        <row r="108">
          <cell r="D108" t="str">
            <v>Rutland UA</v>
          </cell>
        </row>
        <row r="109">
          <cell r="D109" t="str">
            <v>Salford</v>
          </cell>
        </row>
        <row r="110">
          <cell r="D110" t="str">
            <v>Sandwell</v>
          </cell>
        </row>
        <row r="111">
          <cell r="D111" t="str">
            <v>Sefton</v>
          </cell>
        </row>
        <row r="112">
          <cell r="D112" t="str">
            <v>Sheffield</v>
          </cell>
        </row>
        <row r="113">
          <cell r="D113" t="str">
            <v>Shropshire</v>
          </cell>
        </row>
        <row r="114">
          <cell r="D114" t="str">
            <v>Slough UA</v>
          </cell>
        </row>
        <row r="115">
          <cell r="D115" t="str">
            <v>Solihull</v>
          </cell>
        </row>
        <row r="116">
          <cell r="D116" t="str">
            <v>Somerset</v>
          </cell>
        </row>
        <row r="117">
          <cell r="D117" t="str">
            <v>South Gloucestershire UA</v>
          </cell>
        </row>
        <row r="118">
          <cell r="D118" t="str">
            <v>South Tyneside</v>
          </cell>
        </row>
        <row r="119">
          <cell r="D119" t="str">
            <v>Southampton UA</v>
          </cell>
        </row>
        <row r="120">
          <cell r="D120" t="str">
            <v>Southend UA</v>
          </cell>
        </row>
        <row r="121">
          <cell r="D121" t="str">
            <v>Southwark</v>
          </cell>
        </row>
        <row r="122">
          <cell r="D122" t="str">
            <v>St Helens</v>
          </cell>
        </row>
        <row r="123">
          <cell r="D123" t="str">
            <v>Staffordshire</v>
          </cell>
        </row>
        <row r="124">
          <cell r="D124" t="str">
            <v>Stockport</v>
          </cell>
        </row>
        <row r="125">
          <cell r="D125" t="str">
            <v>Stockton On Tees UA</v>
          </cell>
        </row>
        <row r="126">
          <cell r="D126" t="str">
            <v>Stoke-On-Trent UA</v>
          </cell>
        </row>
        <row r="127">
          <cell r="D127" t="str">
            <v>Suffolk</v>
          </cell>
        </row>
        <row r="128">
          <cell r="D128" t="str">
            <v>Sunderland</v>
          </cell>
        </row>
        <row r="129">
          <cell r="D129" t="str">
            <v>Surrey</v>
          </cell>
        </row>
        <row r="130">
          <cell r="D130" t="str">
            <v>Sutton</v>
          </cell>
        </row>
        <row r="131">
          <cell r="D131" t="str">
            <v>Swindon UA</v>
          </cell>
        </row>
        <row r="132">
          <cell r="D132" t="str">
            <v>Tameside</v>
          </cell>
        </row>
        <row r="133">
          <cell r="D133" t="str">
            <v>Telford &amp; Wrekin UA</v>
          </cell>
        </row>
        <row r="134">
          <cell r="D134" t="str">
            <v>Thurrock UA</v>
          </cell>
        </row>
        <row r="135">
          <cell r="D135" t="str">
            <v>Torbay UA</v>
          </cell>
        </row>
        <row r="136">
          <cell r="D136" t="str">
            <v>Tower Hamlets</v>
          </cell>
        </row>
        <row r="137">
          <cell r="D137" t="str">
            <v>Trafford</v>
          </cell>
        </row>
        <row r="138">
          <cell r="D138" t="str">
            <v>Wakefield</v>
          </cell>
        </row>
        <row r="139">
          <cell r="D139" t="str">
            <v>Walsall</v>
          </cell>
        </row>
        <row r="140">
          <cell r="D140" t="str">
            <v>Waltham Forest</v>
          </cell>
        </row>
        <row r="141">
          <cell r="D141" t="str">
            <v>Wandsworth</v>
          </cell>
        </row>
        <row r="142">
          <cell r="D142" t="str">
            <v>Warrington UA</v>
          </cell>
        </row>
        <row r="143">
          <cell r="D143" t="str">
            <v>Warwickshire</v>
          </cell>
        </row>
        <row r="144">
          <cell r="D144" t="str">
            <v>West Berkshire UA</v>
          </cell>
        </row>
        <row r="145">
          <cell r="D145" t="str">
            <v>West Sussex</v>
          </cell>
        </row>
        <row r="146">
          <cell r="D146" t="str">
            <v>Westminster</v>
          </cell>
        </row>
        <row r="147">
          <cell r="D147" t="str">
            <v>Wigan</v>
          </cell>
        </row>
        <row r="148">
          <cell r="D148" t="str">
            <v>Wiltshire</v>
          </cell>
        </row>
        <row r="149">
          <cell r="D149" t="str">
            <v>Windsor &amp; Maidenhead UA</v>
          </cell>
        </row>
        <row r="150">
          <cell r="D150" t="str">
            <v>Wirral</v>
          </cell>
        </row>
        <row r="151">
          <cell r="D151" t="str">
            <v>Wokingham UA</v>
          </cell>
        </row>
        <row r="152">
          <cell r="D152" t="str">
            <v>Wolverhampton</v>
          </cell>
        </row>
        <row r="153">
          <cell r="D153" t="str">
            <v>Worcestershire</v>
          </cell>
        </row>
        <row r="154">
          <cell r="D154" t="str">
            <v>York UA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103707</v>
          </cell>
          <cell r="G15">
            <v>67794</v>
          </cell>
          <cell r="H15">
            <v>14989</v>
          </cell>
          <cell r="I15">
            <v>186490</v>
          </cell>
        </row>
        <row r="17">
          <cell r="D17" t="str">
            <v>507</v>
          </cell>
          <cell r="E17" t="str">
            <v>Derby UA</v>
          </cell>
          <cell r="F17">
            <v>234</v>
          </cell>
          <cell r="G17">
            <v>49</v>
          </cell>
          <cell r="H17">
            <v>0</v>
          </cell>
          <cell r="I17">
            <v>283</v>
          </cell>
        </row>
        <row r="18">
          <cell r="D18" t="str">
            <v>506</v>
          </cell>
          <cell r="E18" t="str">
            <v>Derbyshire</v>
          </cell>
          <cell r="F18">
            <v>1101</v>
          </cell>
          <cell r="G18">
            <v>492</v>
          </cell>
          <cell r="H18">
            <v>66</v>
          </cell>
          <cell r="I18">
            <v>1659</v>
          </cell>
        </row>
        <row r="19">
          <cell r="D19" t="str">
            <v>509</v>
          </cell>
          <cell r="E19" t="str">
            <v>Leicester UA</v>
          </cell>
          <cell r="F19">
            <v>617</v>
          </cell>
          <cell r="G19">
            <v>66</v>
          </cell>
          <cell r="H19">
            <v>221</v>
          </cell>
          <cell r="I19">
            <v>904</v>
          </cell>
        </row>
        <row r="20">
          <cell r="D20" t="str">
            <v>508</v>
          </cell>
          <cell r="E20" t="str">
            <v>Leicestershire</v>
          </cell>
          <cell r="F20">
            <v>1464</v>
          </cell>
          <cell r="G20">
            <v>203</v>
          </cell>
          <cell r="H20">
            <v>265</v>
          </cell>
          <cell r="I20">
            <v>1932</v>
          </cell>
        </row>
        <row r="21">
          <cell r="D21" t="str">
            <v>503</v>
          </cell>
          <cell r="E21" t="str">
            <v>Lincolnshire</v>
          </cell>
          <cell r="F21">
            <v>1899</v>
          </cell>
          <cell r="G21">
            <v>549</v>
          </cell>
          <cell r="H21">
            <v>143</v>
          </cell>
          <cell r="I21">
            <v>2591</v>
          </cell>
        </row>
        <row r="22">
          <cell r="D22" t="str">
            <v>504</v>
          </cell>
          <cell r="E22" t="str">
            <v>Northamptonshire</v>
          </cell>
          <cell r="F22">
            <v>3164</v>
          </cell>
          <cell r="G22">
            <v>1423</v>
          </cell>
          <cell r="H22">
            <v>1424</v>
          </cell>
          <cell r="I22">
            <v>6011</v>
          </cell>
        </row>
        <row r="23">
          <cell r="D23" t="str">
            <v>512</v>
          </cell>
          <cell r="E23" t="str">
            <v>Nottingham UA</v>
          </cell>
          <cell r="F23">
            <v>802</v>
          </cell>
          <cell r="G23">
            <v>50</v>
          </cell>
          <cell r="H23">
            <v>0</v>
          </cell>
          <cell r="I23">
            <v>852</v>
          </cell>
        </row>
        <row r="24">
          <cell r="D24" t="str">
            <v>511</v>
          </cell>
          <cell r="E24" t="str">
            <v>Nottinghamshire</v>
          </cell>
          <cell r="F24">
            <v>1433</v>
          </cell>
          <cell r="G24">
            <v>120</v>
          </cell>
          <cell r="H24">
            <v>100</v>
          </cell>
          <cell r="I24">
            <v>1653</v>
          </cell>
        </row>
        <row r="25">
          <cell r="D25" t="str">
            <v>510</v>
          </cell>
          <cell r="E25" t="str">
            <v>Rutland UA</v>
          </cell>
          <cell r="F25">
            <v>32</v>
          </cell>
          <cell r="G25">
            <v>2</v>
          </cell>
          <cell r="H25">
            <v>0</v>
          </cell>
          <cell r="I25">
            <v>34</v>
          </cell>
        </row>
        <row r="26">
          <cell r="D26" t="str">
            <v>00KB</v>
          </cell>
          <cell r="E26" t="str">
            <v>Bedford</v>
          </cell>
          <cell r="F26">
            <v>242</v>
          </cell>
          <cell r="G26">
            <v>17</v>
          </cell>
          <cell r="H26">
            <v>37</v>
          </cell>
          <cell r="I26">
            <v>296</v>
          </cell>
        </row>
        <row r="27">
          <cell r="D27" t="str">
            <v>623</v>
          </cell>
          <cell r="E27" t="str">
            <v>Cambridgeshire</v>
          </cell>
          <cell r="F27">
            <v>1409</v>
          </cell>
          <cell r="G27">
            <v>735</v>
          </cell>
          <cell r="H27">
            <v>318</v>
          </cell>
          <cell r="I27">
            <v>2462</v>
          </cell>
        </row>
        <row r="28">
          <cell r="D28" t="str">
            <v>00KC</v>
          </cell>
          <cell r="E28" t="str">
            <v>Central Bedfordshire</v>
          </cell>
          <cell r="F28">
            <v>459</v>
          </cell>
          <cell r="G28">
            <v>55</v>
          </cell>
          <cell r="H28">
            <v>16</v>
          </cell>
          <cell r="I28">
            <v>530</v>
          </cell>
        </row>
        <row r="29">
          <cell r="D29" t="str">
            <v>620</v>
          </cell>
          <cell r="E29" t="str">
            <v>Essex</v>
          </cell>
          <cell r="F29">
            <v>2120</v>
          </cell>
          <cell r="G29">
            <v>1926</v>
          </cell>
          <cell r="H29">
            <v>171</v>
          </cell>
          <cell r="I29">
            <v>4217</v>
          </cell>
        </row>
        <row r="30">
          <cell r="D30" t="str">
            <v>606</v>
          </cell>
          <cell r="E30" t="str">
            <v>Hertfordshire</v>
          </cell>
          <cell r="F30">
            <v>3804</v>
          </cell>
          <cell r="G30">
            <v>1780</v>
          </cell>
          <cell r="H30">
            <v>73</v>
          </cell>
          <cell r="I30">
            <v>5657</v>
          </cell>
        </row>
        <row r="31">
          <cell r="D31" t="str">
            <v>611</v>
          </cell>
          <cell r="E31" t="str">
            <v>Luton UA</v>
          </cell>
          <cell r="F31">
            <v>141</v>
          </cell>
          <cell r="G31">
            <v>22</v>
          </cell>
          <cell r="H31">
            <v>0</v>
          </cell>
          <cell r="I31">
            <v>163</v>
          </cell>
        </row>
        <row r="32">
          <cell r="D32" t="str">
            <v>607</v>
          </cell>
          <cell r="E32" t="str">
            <v>Norfolk</v>
          </cell>
          <cell r="F32">
            <v>1076</v>
          </cell>
          <cell r="G32">
            <v>915</v>
          </cell>
          <cell r="H32">
            <v>40</v>
          </cell>
          <cell r="I32">
            <v>2031</v>
          </cell>
        </row>
        <row r="33">
          <cell r="D33" t="str">
            <v>624</v>
          </cell>
          <cell r="E33" t="str">
            <v>Peterborough UA</v>
          </cell>
          <cell r="F33">
            <v>544</v>
          </cell>
          <cell r="G33">
            <v>0</v>
          </cell>
          <cell r="H33">
            <v>6</v>
          </cell>
          <cell r="I33">
            <v>550</v>
          </cell>
        </row>
        <row r="34">
          <cell r="D34" t="str">
            <v>621</v>
          </cell>
          <cell r="E34" t="str">
            <v>Southend UA</v>
          </cell>
          <cell r="F34">
            <v>300</v>
          </cell>
          <cell r="G34">
            <v>139</v>
          </cell>
          <cell r="H34">
            <v>10</v>
          </cell>
          <cell r="I34">
            <v>449</v>
          </cell>
        </row>
        <row r="35">
          <cell r="D35" t="str">
            <v>609</v>
          </cell>
          <cell r="E35" t="str">
            <v>Suffolk</v>
          </cell>
          <cell r="F35">
            <v>1306</v>
          </cell>
          <cell r="G35">
            <v>1420</v>
          </cell>
          <cell r="H35">
            <v>84</v>
          </cell>
          <cell r="I35">
            <v>2810</v>
          </cell>
        </row>
        <row r="36">
          <cell r="D36" t="str">
            <v>622</v>
          </cell>
          <cell r="E36" t="str">
            <v>Thurrock UA</v>
          </cell>
          <cell r="F36">
            <v>163</v>
          </cell>
          <cell r="G36">
            <v>242</v>
          </cell>
          <cell r="H36">
            <v>21</v>
          </cell>
          <cell r="I36">
            <v>426</v>
          </cell>
        </row>
        <row r="37">
          <cell r="D37" t="str">
            <v>716</v>
          </cell>
          <cell r="E37" t="str">
            <v>Barking &amp; Dagenham</v>
          </cell>
          <cell r="F37">
            <v>196</v>
          </cell>
          <cell r="G37">
            <v>27</v>
          </cell>
          <cell r="H37">
            <v>28</v>
          </cell>
          <cell r="I37">
            <v>251</v>
          </cell>
        </row>
        <row r="38">
          <cell r="D38" t="str">
            <v>717</v>
          </cell>
          <cell r="E38" t="str">
            <v>Barnet</v>
          </cell>
          <cell r="F38">
            <v>467</v>
          </cell>
          <cell r="G38">
            <v>549</v>
          </cell>
          <cell r="H38">
            <v>79</v>
          </cell>
          <cell r="I38">
            <v>1095</v>
          </cell>
        </row>
        <row r="39">
          <cell r="D39" t="str">
            <v>718</v>
          </cell>
          <cell r="E39" t="str">
            <v>Bexley</v>
          </cell>
          <cell r="F39">
            <v>205</v>
          </cell>
          <cell r="G39">
            <v>217</v>
          </cell>
          <cell r="H39">
            <v>20</v>
          </cell>
          <cell r="I39">
            <v>442</v>
          </cell>
        </row>
        <row r="40">
          <cell r="D40" t="str">
            <v>719</v>
          </cell>
          <cell r="E40" t="str">
            <v>Brent</v>
          </cell>
          <cell r="F40">
            <v>274</v>
          </cell>
          <cell r="G40">
            <v>353</v>
          </cell>
          <cell r="H40">
            <v>35</v>
          </cell>
          <cell r="I40">
            <v>662</v>
          </cell>
        </row>
        <row r="41">
          <cell r="D41" t="str">
            <v>720</v>
          </cell>
          <cell r="E41" t="str">
            <v>Bromley</v>
          </cell>
          <cell r="F41">
            <v>97</v>
          </cell>
          <cell r="G41">
            <v>265</v>
          </cell>
          <cell r="H41">
            <v>0</v>
          </cell>
          <cell r="I41">
            <v>362</v>
          </cell>
        </row>
        <row r="42">
          <cell r="D42" t="str">
            <v>702</v>
          </cell>
          <cell r="E42" t="str">
            <v>Camden</v>
          </cell>
          <cell r="F42">
            <v>334</v>
          </cell>
          <cell r="G42">
            <v>103</v>
          </cell>
          <cell r="H42">
            <v>0</v>
          </cell>
          <cell r="I42">
            <v>437</v>
          </cell>
        </row>
        <row r="43">
          <cell r="D43" t="str">
            <v>714</v>
          </cell>
          <cell r="E43" t="str">
            <v>City Of London</v>
          </cell>
          <cell r="F43">
            <v>30</v>
          </cell>
          <cell r="G43">
            <v>29</v>
          </cell>
          <cell r="H43">
            <v>0</v>
          </cell>
          <cell r="I43">
            <v>59</v>
          </cell>
        </row>
        <row r="44">
          <cell r="D44" t="str">
            <v>721</v>
          </cell>
          <cell r="E44" t="str">
            <v>Croydon</v>
          </cell>
          <cell r="F44">
            <v>459</v>
          </cell>
          <cell r="G44">
            <v>354</v>
          </cell>
          <cell r="H44">
            <v>28</v>
          </cell>
          <cell r="I44">
            <v>841</v>
          </cell>
        </row>
        <row r="45">
          <cell r="D45" t="str">
            <v>722</v>
          </cell>
          <cell r="E45" t="str">
            <v>Ealing</v>
          </cell>
          <cell r="F45">
            <v>427</v>
          </cell>
          <cell r="G45">
            <v>1006</v>
          </cell>
          <cell r="H45">
            <v>60</v>
          </cell>
          <cell r="I45">
            <v>1493</v>
          </cell>
        </row>
        <row r="46">
          <cell r="D46" t="str">
            <v>723</v>
          </cell>
          <cell r="E46" t="str">
            <v>Enfield</v>
          </cell>
          <cell r="F46">
            <v>657</v>
          </cell>
          <cell r="G46">
            <v>139</v>
          </cell>
          <cell r="H46">
            <v>0</v>
          </cell>
          <cell r="I46">
            <v>796</v>
          </cell>
        </row>
        <row r="47">
          <cell r="D47" t="str">
            <v>703</v>
          </cell>
          <cell r="E47" t="str">
            <v>Greenwich</v>
          </cell>
          <cell r="F47">
            <v>61</v>
          </cell>
          <cell r="G47">
            <v>161</v>
          </cell>
          <cell r="H47">
            <v>0</v>
          </cell>
          <cell r="I47">
            <v>222</v>
          </cell>
        </row>
        <row r="48">
          <cell r="D48" t="str">
            <v>704</v>
          </cell>
          <cell r="E48" t="str">
            <v>Hackney</v>
          </cell>
          <cell r="F48">
            <v>225</v>
          </cell>
          <cell r="G48">
            <v>379</v>
          </cell>
          <cell r="H48">
            <v>0</v>
          </cell>
          <cell r="I48">
            <v>604</v>
          </cell>
        </row>
        <row r="49">
          <cell r="D49" t="str">
            <v>705</v>
          </cell>
          <cell r="E49" t="str">
            <v>Hammersmith &amp; Fulham</v>
          </cell>
          <cell r="F49">
            <v>227</v>
          </cell>
          <cell r="G49">
            <v>193</v>
          </cell>
          <cell r="H49">
            <v>57</v>
          </cell>
          <cell r="I49">
            <v>477</v>
          </cell>
        </row>
        <row r="50">
          <cell r="D50" t="str">
            <v>724</v>
          </cell>
          <cell r="E50" t="str">
            <v>Haringey</v>
          </cell>
          <cell r="F50">
            <v>340</v>
          </cell>
          <cell r="G50">
            <v>189</v>
          </cell>
          <cell r="H50">
            <v>26</v>
          </cell>
          <cell r="I50">
            <v>555</v>
          </cell>
        </row>
        <row r="51">
          <cell r="D51" t="str">
            <v>725</v>
          </cell>
          <cell r="E51" t="str">
            <v>Harrow</v>
          </cell>
          <cell r="F51">
            <v>358</v>
          </cell>
          <cell r="G51">
            <v>80</v>
          </cell>
          <cell r="H51">
            <v>79</v>
          </cell>
          <cell r="I51">
            <v>517</v>
          </cell>
        </row>
        <row r="52">
          <cell r="D52" t="str">
            <v>726</v>
          </cell>
          <cell r="E52" t="str">
            <v>Havering</v>
          </cell>
          <cell r="F52">
            <v>282</v>
          </cell>
          <cell r="G52">
            <v>79</v>
          </cell>
          <cell r="H52">
            <v>4</v>
          </cell>
          <cell r="I52">
            <v>365</v>
          </cell>
        </row>
        <row r="53">
          <cell r="D53" t="str">
            <v>727</v>
          </cell>
          <cell r="E53" t="str">
            <v>Hillingdon</v>
          </cell>
          <cell r="F53">
            <v>459</v>
          </cell>
          <cell r="G53">
            <v>179</v>
          </cell>
          <cell r="H53">
            <v>112</v>
          </cell>
          <cell r="I53">
            <v>750</v>
          </cell>
        </row>
        <row r="54">
          <cell r="D54" t="str">
            <v>728</v>
          </cell>
          <cell r="E54" t="str">
            <v>Hounslow</v>
          </cell>
          <cell r="F54">
            <v>172</v>
          </cell>
          <cell r="G54">
            <v>195</v>
          </cell>
          <cell r="H54">
            <v>28</v>
          </cell>
          <cell r="I54">
            <v>395</v>
          </cell>
        </row>
        <row r="55">
          <cell r="D55" t="str">
            <v>706</v>
          </cell>
          <cell r="E55" t="str">
            <v>Islington</v>
          </cell>
          <cell r="F55">
            <v>345</v>
          </cell>
          <cell r="G55">
            <v>137</v>
          </cell>
          <cell r="H55">
            <v>18</v>
          </cell>
          <cell r="I55">
            <v>500</v>
          </cell>
        </row>
        <row r="56">
          <cell r="D56" t="str">
            <v>707</v>
          </cell>
          <cell r="E56" t="str">
            <v>Kensington &amp; Chelsea</v>
          </cell>
          <cell r="F56">
            <v>119</v>
          </cell>
          <cell r="G56">
            <v>103</v>
          </cell>
          <cell r="H56">
            <v>52</v>
          </cell>
          <cell r="I56">
            <v>274</v>
          </cell>
        </row>
        <row r="57">
          <cell r="D57" t="str">
            <v>729</v>
          </cell>
          <cell r="E57" t="str">
            <v>Kingston Upon Thames</v>
          </cell>
          <cell r="F57">
            <v>286</v>
          </cell>
          <cell r="G57">
            <v>31</v>
          </cell>
          <cell r="H57">
            <v>0</v>
          </cell>
          <cell r="I57">
            <v>317</v>
          </cell>
        </row>
        <row r="58">
          <cell r="D58" t="str">
            <v>708</v>
          </cell>
          <cell r="E58" t="str">
            <v>Lambeth</v>
          </cell>
          <cell r="F58">
            <v>235</v>
          </cell>
          <cell r="G58">
            <v>89</v>
          </cell>
          <cell r="H58">
            <v>28</v>
          </cell>
          <cell r="I58">
            <v>352</v>
          </cell>
        </row>
        <row r="59">
          <cell r="D59" t="str">
            <v>709</v>
          </cell>
          <cell r="E59" t="str">
            <v>Lewisham</v>
          </cell>
          <cell r="F59">
            <v>207</v>
          </cell>
          <cell r="G59">
            <v>110</v>
          </cell>
          <cell r="H59">
            <v>17</v>
          </cell>
          <cell r="I59">
            <v>334</v>
          </cell>
        </row>
        <row r="60">
          <cell r="D60" t="str">
            <v>730</v>
          </cell>
          <cell r="E60" t="str">
            <v>Merton</v>
          </cell>
          <cell r="F60">
            <v>61</v>
          </cell>
          <cell r="G60">
            <v>74</v>
          </cell>
          <cell r="H60">
            <v>28</v>
          </cell>
          <cell r="I60">
            <v>163</v>
          </cell>
        </row>
        <row r="61">
          <cell r="D61" t="str">
            <v>731</v>
          </cell>
          <cell r="E61" t="str">
            <v>Newham</v>
          </cell>
          <cell r="F61">
            <v>148</v>
          </cell>
          <cell r="G61">
            <v>130</v>
          </cell>
          <cell r="H61">
            <v>0</v>
          </cell>
          <cell r="I61">
            <v>278</v>
          </cell>
        </row>
        <row r="62">
          <cell r="D62" t="str">
            <v>732</v>
          </cell>
          <cell r="E62" t="str">
            <v>Redbridge</v>
          </cell>
          <cell r="F62">
            <v>301</v>
          </cell>
          <cell r="G62">
            <v>21</v>
          </cell>
          <cell r="H62">
            <v>0</v>
          </cell>
          <cell r="I62">
            <v>322</v>
          </cell>
        </row>
        <row r="63">
          <cell r="D63" t="str">
            <v>733</v>
          </cell>
          <cell r="E63" t="str">
            <v>Richmond Upon Thames</v>
          </cell>
          <cell r="F63">
            <v>301</v>
          </cell>
          <cell r="G63">
            <v>140</v>
          </cell>
          <cell r="H63">
            <v>18</v>
          </cell>
          <cell r="I63">
            <v>459</v>
          </cell>
        </row>
        <row r="64">
          <cell r="D64" t="str">
            <v>710</v>
          </cell>
          <cell r="E64" t="str">
            <v>Southwark</v>
          </cell>
          <cell r="F64">
            <v>242</v>
          </cell>
          <cell r="G64">
            <v>257</v>
          </cell>
          <cell r="H64">
            <v>28</v>
          </cell>
          <cell r="I64">
            <v>527</v>
          </cell>
        </row>
        <row r="65">
          <cell r="D65" t="str">
            <v>734</v>
          </cell>
          <cell r="E65" t="str">
            <v>Sutton</v>
          </cell>
          <cell r="F65">
            <v>148</v>
          </cell>
          <cell r="G65">
            <v>141</v>
          </cell>
          <cell r="H65">
            <v>0</v>
          </cell>
          <cell r="I65">
            <v>289</v>
          </cell>
        </row>
        <row r="66">
          <cell r="D66" t="str">
            <v>711</v>
          </cell>
          <cell r="E66" t="str">
            <v>Tower Hamlets</v>
          </cell>
          <cell r="F66">
            <v>299</v>
          </cell>
          <cell r="G66">
            <v>77</v>
          </cell>
          <cell r="H66">
            <v>0</v>
          </cell>
          <cell r="I66">
            <v>376</v>
          </cell>
        </row>
        <row r="67">
          <cell r="D67" t="str">
            <v>735</v>
          </cell>
          <cell r="E67" t="str">
            <v>Waltham Forest</v>
          </cell>
          <cell r="F67">
            <v>156</v>
          </cell>
          <cell r="G67">
            <v>163</v>
          </cell>
          <cell r="H67">
            <v>66</v>
          </cell>
          <cell r="I67">
            <v>385</v>
          </cell>
        </row>
        <row r="68">
          <cell r="D68" t="str">
            <v>712</v>
          </cell>
          <cell r="E68" t="str">
            <v>Wandsworth</v>
          </cell>
          <cell r="F68">
            <v>223</v>
          </cell>
          <cell r="G68">
            <v>95</v>
          </cell>
          <cell r="H68">
            <v>0</v>
          </cell>
          <cell r="I68">
            <v>318</v>
          </cell>
        </row>
        <row r="69">
          <cell r="D69" t="str">
            <v>713</v>
          </cell>
          <cell r="E69" t="str">
            <v>Westminster</v>
          </cell>
          <cell r="F69">
            <v>272</v>
          </cell>
          <cell r="G69">
            <v>65</v>
          </cell>
          <cell r="H69">
            <v>0</v>
          </cell>
          <cell r="I69">
            <v>337</v>
          </cell>
        </row>
        <row r="70">
          <cell r="D70" t="str">
            <v>117</v>
          </cell>
          <cell r="E70" t="str">
            <v>Darlington UA</v>
          </cell>
          <cell r="F70">
            <v>148</v>
          </cell>
          <cell r="G70">
            <v>28</v>
          </cell>
          <cell r="H70">
            <v>0</v>
          </cell>
          <cell r="I70">
            <v>176</v>
          </cell>
        </row>
        <row r="71">
          <cell r="D71" t="str">
            <v>116</v>
          </cell>
          <cell r="E71" t="str">
            <v>Durham</v>
          </cell>
          <cell r="F71">
            <v>349</v>
          </cell>
          <cell r="G71">
            <v>61</v>
          </cell>
          <cell r="H71">
            <v>28</v>
          </cell>
          <cell r="I71">
            <v>438</v>
          </cell>
        </row>
        <row r="72">
          <cell r="D72" t="str">
            <v>106</v>
          </cell>
          <cell r="E72" t="str">
            <v>Gateshead</v>
          </cell>
          <cell r="F72">
            <v>280</v>
          </cell>
          <cell r="G72">
            <v>187</v>
          </cell>
          <cell r="H72">
            <v>0</v>
          </cell>
          <cell r="I72">
            <v>467</v>
          </cell>
        </row>
        <row r="73">
          <cell r="D73" t="str">
            <v>111</v>
          </cell>
          <cell r="E73" t="str">
            <v>Hartlepool UA</v>
          </cell>
          <cell r="F73">
            <v>303</v>
          </cell>
          <cell r="G73">
            <v>5</v>
          </cell>
          <cell r="H73">
            <v>0</v>
          </cell>
          <cell r="I73">
            <v>308</v>
          </cell>
        </row>
        <row r="74">
          <cell r="D74" t="str">
            <v>112</v>
          </cell>
          <cell r="E74" t="str">
            <v>Middlesbrough UA</v>
          </cell>
          <cell r="F74">
            <v>273</v>
          </cell>
          <cell r="G74">
            <v>115</v>
          </cell>
          <cell r="H74">
            <v>0</v>
          </cell>
          <cell r="I74">
            <v>388</v>
          </cell>
        </row>
        <row r="75">
          <cell r="D75" t="str">
            <v>107</v>
          </cell>
          <cell r="E75" t="str">
            <v>Newcastle Upon Tyne</v>
          </cell>
          <cell r="F75">
            <v>271</v>
          </cell>
          <cell r="G75">
            <v>62</v>
          </cell>
          <cell r="H75">
            <v>0</v>
          </cell>
          <cell r="I75">
            <v>333</v>
          </cell>
        </row>
        <row r="76">
          <cell r="D76" t="str">
            <v>108</v>
          </cell>
          <cell r="E76" t="str">
            <v>North Tyneside</v>
          </cell>
          <cell r="F76">
            <v>153</v>
          </cell>
          <cell r="G76">
            <v>7</v>
          </cell>
          <cell r="H76">
            <v>0</v>
          </cell>
          <cell r="I76">
            <v>160</v>
          </cell>
        </row>
        <row r="77">
          <cell r="D77" t="str">
            <v>104</v>
          </cell>
          <cell r="E77" t="str">
            <v>Northumberland</v>
          </cell>
          <cell r="F77">
            <v>366</v>
          </cell>
          <cell r="G77">
            <v>74</v>
          </cell>
          <cell r="H77">
            <v>4</v>
          </cell>
          <cell r="I77">
            <v>444</v>
          </cell>
        </row>
        <row r="78">
          <cell r="D78" t="str">
            <v>113</v>
          </cell>
          <cell r="E78" t="str">
            <v>Redcar &amp; Cleveland UA</v>
          </cell>
          <cell r="F78">
            <v>260</v>
          </cell>
          <cell r="G78">
            <v>209</v>
          </cell>
          <cell r="H78">
            <v>0</v>
          </cell>
          <cell r="I78">
            <v>469</v>
          </cell>
        </row>
        <row r="79">
          <cell r="D79" t="str">
            <v>109</v>
          </cell>
          <cell r="E79" t="str">
            <v>South Tyneside</v>
          </cell>
          <cell r="F79">
            <v>193</v>
          </cell>
          <cell r="G79">
            <v>207</v>
          </cell>
          <cell r="H79">
            <v>0</v>
          </cell>
          <cell r="I79">
            <v>400</v>
          </cell>
        </row>
        <row r="80">
          <cell r="D80" t="str">
            <v>114</v>
          </cell>
          <cell r="E80" t="str">
            <v>Stockton On Tees UA</v>
          </cell>
          <cell r="F80">
            <v>192</v>
          </cell>
          <cell r="G80">
            <v>24</v>
          </cell>
          <cell r="H80">
            <v>0</v>
          </cell>
          <cell r="I80">
            <v>216</v>
          </cell>
        </row>
        <row r="81">
          <cell r="D81" t="str">
            <v>110</v>
          </cell>
          <cell r="E81" t="str">
            <v>Sunderland</v>
          </cell>
          <cell r="F81">
            <v>115</v>
          </cell>
          <cell r="G81">
            <v>91</v>
          </cell>
          <cell r="H81">
            <v>0</v>
          </cell>
          <cell r="I81">
            <v>206</v>
          </cell>
        </row>
        <row r="82">
          <cell r="D82" t="str">
            <v>324</v>
          </cell>
          <cell r="E82" t="str">
            <v>Blackburn With Darwen UA</v>
          </cell>
          <cell r="F82">
            <v>99</v>
          </cell>
          <cell r="G82">
            <v>214</v>
          </cell>
          <cell r="H82">
            <v>0</v>
          </cell>
          <cell r="I82">
            <v>313</v>
          </cell>
        </row>
        <row r="83">
          <cell r="D83" t="str">
            <v>325</v>
          </cell>
          <cell r="E83" t="str">
            <v>Blackpool UA</v>
          </cell>
          <cell r="F83">
            <v>224</v>
          </cell>
          <cell r="G83">
            <v>194</v>
          </cell>
          <cell r="H83">
            <v>88</v>
          </cell>
          <cell r="I83">
            <v>506</v>
          </cell>
        </row>
        <row r="84">
          <cell r="D84" t="str">
            <v>304</v>
          </cell>
          <cell r="E84" t="str">
            <v>Bolton</v>
          </cell>
          <cell r="F84">
            <v>478</v>
          </cell>
          <cell r="G84">
            <v>245</v>
          </cell>
          <cell r="H84">
            <v>7</v>
          </cell>
          <cell r="I84">
            <v>730</v>
          </cell>
        </row>
        <row r="85">
          <cell r="D85" t="str">
            <v>305</v>
          </cell>
          <cell r="E85" t="str">
            <v>Bury</v>
          </cell>
          <cell r="F85">
            <v>318</v>
          </cell>
          <cell r="G85">
            <v>519</v>
          </cell>
          <cell r="H85">
            <v>68</v>
          </cell>
          <cell r="I85">
            <v>905</v>
          </cell>
        </row>
        <row r="86">
          <cell r="D86" t="str">
            <v>00EQ</v>
          </cell>
          <cell r="E86" t="str">
            <v>Cheshire East</v>
          </cell>
          <cell r="F86">
            <v>1042</v>
          </cell>
          <cell r="G86">
            <v>621</v>
          </cell>
          <cell r="H86">
            <v>9</v>
          </cell>
          <cell r="I86">
            <v>1672</v>
          </cell>
        </row>
        <row r="87">
          <cell r="D87" t="str">
            <v>00EW</v>
          </cell>
          <cell r="E87" t="str">
            <v>Cheshire West And Chester</v>
          </cell>
          <cell r="F87">
            <v>512</v>
          </cell>
          <cell r="G87">
            <v>344</v>
          </cell>
          <cell r="H87">
            <v>57</v>
          </cell>
          <cell r="I87">
            <v>913</v>
          </cell>
        </row>
        <row r="88">
          <cell r="D88" t="str">
            <v>102</v>
          </cell>
          <cell r="E88" t="str">
            <v>Cumbria</v>
          </cell>
          <cell r="F88">
            <v>1515</v>
          </cell>
          <cell r="G88">
            <v>2644</v>
          </cell>
          <cell r="H88">
            <v>458</v>
          </cell>
          <cell r="I88">
            <v>4617</v>
          </cell>
        </row>
        <row r="89">
          <cell r="D89" t="str">
            <v>321</v>
          </cell>
          <cell r="E89" t="str">
            <v>Halton UA</v>
          </cell>
          <cell r="F89">
            <v>417</v>
          </cell>
          <cell r="G89">
            <v>126</v>
          </cell>
          <cell r="H89">
            <v>12</v>
          </cell>
          <cell r="I89">
            <v>555</v>
          </cell>
        </row>
        <row r="90">
          <cell r="D90" t="str">
            <v>315</v>
          </cell>
          <cell r="E90" t="str">
            <v>Knowsley</v>
          </cell>
          <cell r="F90">
            <v>151</v>
          </cell>
          <cell r="G90">
            <v>170</v>
          </cell>
          <cell r="H90">
            <v>28</v>
          </cell>
          <cell r="I90">
            <v>349</v>
          </cell>
        </row>
        <row r="91">
          <cell r="D91" t="str">
            <v>323</v>
          </cell>
          <cell r="E91" t="str">
            <v>Lancashire</v>
          </cell>
          <cell r="F91">
            <v>1984</v>
          </cell>
          <cell r="G91">
            <v>1905</v>
          </cell>
          <cell r="H91">
            <v>166</v>
          </cell>
          <cell r="I91">
            <v>4055</v>
          </cell>
        </row>
        <row r="92">
          <cell r="D92" t="str">
            <v>316</v>
          </cell>
          <cell r="E92" t="str">
            <v>Liverpool</v>
          </cell>
          <cell r="F92">
            <v>753</v>
          </cell>
          <cell r="G92">
            <v>392</v>
          </cell>
          <cell r="H92">
            <v>68</v>
          </cell>
          <cell r="I92">
            <v>1213</v>
          </cell>
        </row>
        <row r="93">
          <cell r="D93" t="str">
            <v>306</v>
          </cell>
          <cell r="E93" t="str">
            <v>Manchester</v>
          </cell>
          <cell r="F93">
            <v>1137</v>
          </cell>
          <cell r="G93">
            <v>1360</v>
          </cell>
          <cell r="H93">
            <v>113</v>
          </cell>
          <cell r="I93">
            <v>2610</v>
          </cell>
        </row>
        <row r="94">
          <cell r="D94" t="str">
            <v>307</v>
          </cell>
          <cell r="E94" t="str">
            <v>Oldham</v>
          </cell>
          <cell r="F94">
            <v>130</v>
          </cell>
          <cell r="G94">
            <v>75</v>
          </cell>
          <cell r="H94">
            <v>0</v>
          </cell>
          <cell r="I94">
            <v>205</v>
          </cell>
        </row>
        <row r="95">
          <cell r="D95" t="str">
            <v>308</v>
          </cell>
          <cell r="E95" t="str">
            <v>Rochdale</v>
          </cell>
          <cell r="F95">
            <v>110</v>
          </cell>
          <cell r="G95">
            <v>53</v>
          </cell>
          <cell r="H95">
            <v>0</v>
          </cell>
          <cell r="I95">
            <v>163</v>
          </cell>
        </row>
        <row r="96">
          <cell r="D96" t="str">
            <v>309</v>
          </cell>
          <cell r="E96" t="str">
            <v>Salford</v>
          </cell>
          <cell r="F96">
            <v>763</v>
          </cell>
          <cell r="G96">
            <v>729</v>
          </cell>
          <cell r="H96">
            <v>197</v>
          </cell>
          <cell r="I96">
            <v>1689</v>
          </cell>
        </row>
        <row r="97">
          <cell r="D97" t="str">
            <v>317</v>
          </cell>
          <cell r="E97" t="str">
            <v>Sefton</v>
          </cell>
          <cell r="F97">
            <v>557</v>
          </cell>
          <cell r="G97">
            <v>199</v>
          </cell>
          <cell r="H97">
            <v>27</v>
          </cell>
          <cell r="I97">
            <v>783</v>
          </cell>
        </row>
        <row r="98">
          <cell r="D98" t="str">
            <v>318</v>
          </cell>
          <cell r="E98" t="str">
            <v>St Helens</v>
          </cell>
          <cell r="F98">
            <v>179</v>
          </cell>
          <cell r="G98">
            <v>82</v>
          </cell>
          <cell r="H98">
            <v>0</v>
          </cell>
          <cell r="I98">
            <v>261</v>
          </cell>
        </row>
        <row r="99">
          <cell r="D99" t="str">
            <v>310</v>
          </cell>
          <cell r="E99" t="str">
            <v>Stockport</v>
          </cell>
          <cell r="F99">
            <v>542</v>
          </cell>
          <cell r="G99">
            <v>1064</v>
          </cell>
          <cell r="H99">
            <v>122</v>
          </cell>
          <cell r="I99">
            <v>1728</v>
          </cell>
        </row>
        <row r="100">
          <cell r="D100" t="str">
            <v>311</v>
          </cell>
          <cell r="E100" t="str">
            <v>Tameside</v>
          </cell>
          <cell r="F100">
            <v>466</v>
          </cell>
          <cell r="G100">
            <v>747</v>
          </cell>
          <cell r="H100">
            <v>3</v>
          </cell>
          <cell r="I100">
            <v>1216</v>
          </cell>
        </row>
        <row r="101">
          <cell r="D101" t="str">
            <v>312</v>
          </cell>
          <cell r="E101" t="str">
            <v>Trafford</v>
          </cell>
          <cell r="F101">
            <v>1019</v>
          </cell>
          <cell r="G101">
            <v>1148</v>
          </cell>
          <cell r="H101">
            <v>156</v>
          </cell>
          <cell r="I101">
            <v>2323</v>
          </cell>
        </row>
        <row r="102">
          <cell r="D102" t="str">
            <v>322</v>
          </cell>
          <cell r="E102" t="str">
            <v>Warrington UA</v>
          </cell>
          <cell r="F102">
            <v>314</v>
          </cell>
          <cell r="G102">
            <v>151</v>
          </cell>
          <cell r="H102">
            <v>0</v>
          </cell>
          <cell r="I102">
            <v>465</v>
          </cell>
        </row>
        <row r="103">
          <cell r="D103" t="str">
            <v>313</v>
          </cell>
          <cell r="E103" t="str">
            <v>Wigan</v>
          </cell>
          <cell r="F103">
            <v>170</v>
          </cell>
          <cell r="G103">
            <v>348</v>
          </cell>
          <cell r="H103">
            <v>40</v>
          </cell>
          <cell r="I103">
            <v>558</v>
          </cell>
        </row>
        <row r="104">
          <cell r="D104" t="str">
            <v>319</v>
          </cell>
          <cell r="E104" t="str">
            <v>Wirral</v>
          </cell>
          <cell r="F104">
            <v>303</v>
          </cell>
          <cell r="G104">
            <v>30</v>
          </cell>
          <cell r="H104">
            <v>420</v>
          </cell>
          <cell r="I104">
            <v>753</v>
          </cell>
        </row>
        <row r="105">
          <cell r="D105" t="str">
            <v>614</v>
          </cell>
          <cell r="E105" t="str">
            <v>Bracknell Forest UA</v>
          </cell>
          <cell r="F105">
            <v>170</v>
          </cell>
          <cell r="G105">
            <v>165</v>
          </cell>
          <cell r="H105">
            <v>69</v>
          </cell>
          <cell r="I105">
            <v>404</v>
          </cell>
        </row>
        <row r="106">
          <cell r="D106" t="str">
            <v>816</v>
          </cell>
          <cell r="E106" t="str">
            <v>Brighton &amp; Hove UA</v>
          </cell>
          <cell r="F106">
            <v>763</v>
          </cell>
          <cell r="G106">
            <v>352</v>
          </cell>
          <cell r="H106">
            <v>144</v>
          </cell>
          <cell r="I106">
            <v>1259</v>
          </cell>
        </row>
        <row r="107">
          <cell r="D107" t="str">
            <v>612</v>
          </cell>
          <cell r="E107" t="str">
            <v>Buckinghamshire</v>
          </cell>
          <cell r="F107">
            <v>1015</v>
          </cell>
          <cell r="G107">
            <v>269</v>
          </cell>
          <cell r="H107">
            <v>2</v>
          </cell>
          <cell r="I107">
            <v>1286</v>
          </cell>
        </row>
        <row r="108">
          <cell r="D108" t="str">
            <v>815</v>
          </cell>
          <cell r="E108" t="str">
            <v>East Sussex</v>
          </cell>
          <cell r="F108">
            <v>1810</v>
          </cell>
          <cell r="G108">
            <v>1070</v>
          </cell>
          <cell r="H108">
            <v>86</v>
          </cell>
          <cell r="I108">
            <v>2966</v>
          </cell>
        </row>
        <row r="109">
          <cell r="D109" t="str">
            <v>812</v>
          </cell>
          <cell r="E109" t="str">
            <v>Hampshire</v>
          </cell>
          <cell r="F109">
            <v>2581</v>
          </cell>
          <cell r="G109">
            <v>3520</v>
          </cell>
          <cell r="H109">
            <v>456</v>
          </cell>
          <cell r="I109">
            <v>6557</v>
          </cell>
        </row>
        <row r="110">
          <cell r="D110" t="str">
            <v>803</v>
          </cell>
          <cell r="E110" t="str">
            <v>Isle Of Wight UA</v>
          </cell>
          <cell r="F110">
            <v>133</v>
          </cell>
          <cell r="G110">
            <v>441</v>
          </cell>
          <cell r="H110">
            <v>0</v>
          </cell>
          <cell r="I110">
            <v>574</v>
          </cell>
        </row>
        <row r="111">
          <cell r="D111" t="str">
            <v>820</v>
          </cell>
          <cell r="E111" t="str">
            <v>Kent</v>
          </cell>
          <cell r="F111">
            <v>3224</v>
          </cell>
          <cell r="G111">
            <v>1625</v>
          </cell>
          <cell r="H111">
            <v>176</v>
          </cell>
          <cell r="I111">
            <v>5025</v>
          </cell>
        </row>
        <row r="112">
          <cell r="D112" t="str">
            <v>821</v>
          </cell>
          <cell r="E112" t="str">
            <v>Medway Towns UA</v>
          </cell>
          <cell r="F112">
            <v>414</v>
          </cell>
          <cell r="G112">
            <v>244</v>
          </cell>
          <cell r="H112">
            <v>18</v>
          </cell>
          <cell r="I112">
            <v>676</v>
          </cell>
        </row>
        <row r="113">
          <cell r="D113" t="str">
            <v>613</v>
          </cell>
          <cell r="E113" t="str">
            <v>Milton Keynes UA</v>
          </cell>
          <cell r="F113">
            <v>710</v>
          </cell>
          <cell r="G113">
            <v>130</v>
          </cell>
          <cell r="H113">
            <v>1</v>
          </cell>
          <cell r="I113">
            <v>841</v>
          </cell>
        </row>
        <row r="114">
          <cell r="D114" t="str">
            <v>608</v>
          </cell>
          <cell r="E114" t="str">
            <v>Oxfordshire</v>
          </cell>
          <cell r="F114">
            <v>2848</v>
          </cell>
          <cell r="G114">
            <v>626</v>
          </cell>
          <cell r="H114">
            <v>1868</v>
          </cell>
          <cell r="I114">
            <v>5342</v>
          </cell>
        </row>
        <row r="115">
          <cell r="D115" t="str">
            <v>813</v>
          </cell>
          <cell r="E115" t="str">
            <v>Portsmouth UA</v>
          </cell>
          <cell r="F115">
            <v>368</v>
          </cell>
          <cell r="G115">
            <v>424</v>
          </cell>
          <cell r="H115">
            <v>0</v>
          </cell>
          <cell r="I115">
            <v>792</v>
          </cell>
        </row>
        <row r="116">
          <cell r="D116" t="str">
            <v>616</v>
          </cell>
          <cell r="E116" t="str">
            <v>Reading UA</v>
          </cell>
          <cell r="F116">
            <v>325</v>
          </cell>
          <cell r="G116">
            <v>288</v>
          </cell>
          <cell r="H116">
            <v>92</v>
          </cell>
          <cell r="I116">
            <v>705</v>
          </cell>
        </row>
        <row r="117">
          <cell r="D117" t="str">
            <v>617</v>
          </cell>
          <cell r="E117" t="str">
            <v>Slough UA</v>
          </cell>
          <cell r="F117">
            <v>136</v>
          </cell>
          <cell r="G117">
            <v>47</v>
          </cell>
          <cell r="H117">
            <v>0</v>
          </cell>
          <cell r="I117">
            <v>183</v>
          </cell>
        </row>
        <row r="118">
          <cell r="D118" t="str">
            <v>814</v>
          </cell>
          <cell r="E118" t="str">
            <v>Southampton UA</v>
          </cell>
          <cell r="F118">
            <v>581</v>
          </cell>
          <cell r="G118">
            <v>693</v>
          </cell>
          <cell r="H118">
            <v>87</v>
          </cell>
          <cell r="I118">
            <v>1361</v>
          </cell>
        </row>
        <row r="119">
          <cell r="D119" t="str">
            <v>805</v>
          </cell>
          <cell r="E119" t="str">
            <v>Surrey</v>
          </cell>
          <cell r="F119">
            <v>1821</v>
          </cell>
          <cell r="G119">
            <v>761</v>
          </cell>
          <cell r="H119">
            <v>123</v>
          </cell>
          <cell r="I119">
            <v>2705</v>
          </cell>
        </row>
        <row r="120">
          <cell r="D120" t="str">
            <v>615</v>
          </cell>
          <cell r="E120" t="str">
            <v>West Berkshire UA</v>
          </cell>
          <cell r="F120">
            <v>350</v>
          </cell>
          <cell r="G120">
            <v>361</v>
          </cell>
          <cell r="H120">
            <v>92</v>
          </cell>
          <cell r="I120">
            <v>803</v>
          </cell>
        </row>
        <row r="121">
          <cell r="D121" t="str">
            <v>807</v>
          </cell>
          <cell r="E121" t="str">
            <v>West Sussex</v>
          </cell>
          <cell r="F121">
            <v>2468</v>
          </cell>
          <cell r="G121">
            <v>811</v>
          </cell>
          <cell r="H121">
            <v>205</v>
          </cell>
          <cell r="I121">
            <v>3484</v>
          </cell>
        </row>
        <row r="122">
          <cell r="D122" t="str">
            <v>618</v>
          </cell>
          <cell r="E122" t="str">
            <v>Windsor &amp; Maidenhead UA</v>
          </cell>
          <cell r="F122">
            <v>404</v>
          </cell>
          <cell r="G122">
            <v>106</v>
          </cell>
          <cell r="H122">
            <v>22</v>
          </cell>
          <cell r="I122">
            <v>532</v>
          </cell>
        </row>
        <row r="123">
          <cell r="D123" t="str">
            <v>619</v>
          </cell>
          <cell r="E123" t="str">
            <v>Wokingham UA</v>
          </cell>
          <cell r="F123">
            <v>252</v>
          </cell>
          <cell r="G123">
            <v>101</v>
          </cell>
          <cell r="H123">
            <v>8</v>
          </cell>
          <cell r="I123">
            <v>361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197</v>
          </cell>
          <cell r="G124">
            <v>210</v>
          </cell>
          <cell r="H124">
            <v>28</v>
          </cell>
          <cell r="I124">
            <v>435</v>
          </cell>
        </row>
        <row r="125">
          <cell r="D125" t="str">
            <v>810</v>
          </cell>
          <cell r="E125" t="str">
            <v>Bournemouth UA</v>
          </cell>
          <cell r="F125">
            <v>393</v>
          </cell>
          <cell r="G125">
            <v>109</v>
          </cell>
          <cell r="H125">
            <v>109</v>
          </cell>
          <cell r="I125">
            <v>611</v>
          </cell>
        </row>
        <row r="126">
          <cell r="D126" t="str">
            <v>909</v>
          </cell>
          <cell r="E126" t="str">
            <v>Bristol UA</v>
          </cell>
          <cell r="F126">
            <v>281</v>
          </cell>
          <cell r="G126">
            <v>686</v>
          </cell>
          <cell r="H126">
            <v>362</v>
          </cell>
          <cell r="I126">
            <v>1329</v>
          </cell>
        </row>
        <row r="127">
          <cell r="D127" t="str">
            <v>902</v>
          </cell>
          <cell r="E127" t="str">
            <v>Cornwall</v>
          </cell>
          <cell r="F127">
            <v>2184</v>
          </cell>
          <cell r="G127">
            <v>2302</v>
          </cell>
          <cell r="H127">
            <v>128</v>
          </cell>
          <cell r="I127">
            <v>4614</v>
          </cell>
        </row>
        <row r="128">
          <cell r="D128" t="str">
            <v>912</v>
          </cell>
          <cell r="E128" t="str">
            <v>Devon</v>
          </cell>
          <cell r="F128">
            <v>3035</v>
          </cell>
          <cell r="G128">
            <v>953</v>
          </cell>
          <cell r="H128">
            <v>271</v>
          </cell>
          <cell r="I128">
            <v>4259</v>
          </cell>
        </row>
        <row r="129">
          <cell r="D129" t="str">
            <v>809</v>
          </cell>
          <cell r="E129" t="str">
            <v>Dorset</v>
          </cell>
          <cell r="F129">
            <v>1159</v>
          </cell>
          <cell r="G129">
            <v>532</v>
          </cell>
          <cell r="H129">
            <v>96</v>
          </cell>
          <cell r="I129">
            <v>1787</v>
          </cell>
        </row>
        <row r="130">
          <cell r="D130" t="str">
            <v>904</v>
          </cell>
          <cell r="E130" t="str">
            <v>Gloucestershire</v>
          </cell>
          <cell r="F130">
            <v>2172</v>
          </cell>
          <cell r="G130">
            <v>273</v>
          </cell>
          <cell r="H130">
            <v>19</v>
          </cell>
          <cell r="I130">
            <v>2464</v>
          </cell>
        </row>
        <row r="131">
          <cell r="D131" t="str">
            <v>910</v>
          </cell>
          <cell r="E131" t="str">
            <v>North Somerset UA</v>
          </cell>
          <cell r="F131">
            <v>300</v>
          </cell>
          <cell r="G131">
            <v>392</v>
          </cell>
          <cell r="H131">
            <v>140</v>
          </cell>
          <cell r="I131">
            <v>832</v>
          </cell>
        </row>
        <row r="132">
          <cell r="D132" t="str">
            <v>913</v>
          </cell>
          <cell r="E132" t="str">
            <v>Plymouth UA</v>
          </cell>
          <cell r="F132">
            <v>1241</v>
          </cell>
          <cell r="G132">
            <v>639</v>
          </cell>
          <cell r="H132">
            <v>0</v>
          </cell>
          <cell r="I132">
            <v>1880</v>
          </cell>
        </row>
        <row r="133">
          <cell r="D133" t="str">
            <v>811</v>
          </cell>
          <cell r="E133" t="str">
            <v>Poole UA</v>
          </cell>
          <cell r="F133">
            <v>372</v>
          </cell>
          <cell r="G133">
            <v>29</v>
          </cell>
          <cell r="H133">
            <v>168</v>
          </cell>
          <cell r="I133">
            <v>569</v>
          </cell>
        </row>
        <row r="134">
          <cell r="D134" t="str">
            <v>905</v>
          </cell>
          <cell r="E134" t="str">
            <v>Somerset</v>
          </cell>
          <cell r="F134">
            <v>1373</v>
          </cell>
          <cell r="G134">
            <v>1363</v>
          </cell>
          <cell r="H134">
            <v>183</v>
          </cell>
          <cell r="I134">
            <v>2919</v>
          </cell>
        </row>
        <row r="135">
          <cell r="D135" t="str">
            <v>911</v>
          </cell>
          <cell r="E135" t="str">
            <v>South Gloucestershire UA</v>
          </cell>
          <cell r="F135">
            <v>325</v>
          </cell>
          <cell r="G135">
            <v>307</v>
          </cell>
          <cell r="H135">
            <v>67</v>
          </cell>
          <cell r="I135">
            <v>699</v>
          </cell>
        </row>
        <row r="136">
          <cell r="D136" t="str">
            <v>819</v>
          </cell>
          <cell r="E136" t="str">
            <v>Swindon UA</v>
          </cell>
          <cell r="F136">
            <v>239</v>
          </cell>
          <cell r="G136">
            <v>201</v>
          </cell>
          <cell r="H136">
            <v>56</v>
          </cell>
          <cell r="I136">
            <v>496</v>
          </cell>
        </row>
        <row r="137">
          <cell r="D137" t="str">
            <v>914</v>
          </cell>
          <cell r="E137" t="str">
            <v>Torbay UA</v>
          </cell>
          <cell r="F137">
            <v>120</v>
          </cell>
          <cell r="G137">
            <v>93</v>
          </cell>
          <cell r="H137">
            <v>11</v>
          </cell>
          <cell r="I137">
            <v>224</v>
          </cell>
        </row>
        <row r="138">
          <cell r="D138" t="str">
            <v>817</v>
          </cell>
          <cell r="E138" t="str">
            <v>Wiltshire</v>
          </cell>
          <cell r="F138">
            <v>1588</v>
          </cell>
          <cell r="G138">
            <v>782</v>
          </cell>
          <cell r="H138">
            <v>135</v>
          </cell>
          <cell r="I138">
            <v>2505</v>
          </cell>
        </row>
        <row r="139">
          <cell r="D139" t="str">
            <v>406</v>
          </cell>
          <cell r="E139" t="str">
            <v>Birmingham</v>
          </cell>
          <cell r="F139">
            <v>1701</v>
          </cell>
          <cell r="G139">
            <v>3275</v>
          </cell>
          <cell r="H139">
            <v>207</v>
          </cell>
          <cell r="I139">
            <v>5183</v>
          </cell>
        </row>
        <row r="140">
          <cell r="D140" t="str">
            <v>407</v>
          </cell>
          <cell r="E140" t="str">
            <v>Coventry</v>
          </cell>
          <cell r="F140">
            <v>1307</v>
          </cell>
          <cell r="G140">
            <v>153</v>
          </cell>
          <cell r="H140">
            <v>413</v>
          </cell>
          <cell r="I140">
            <v>1873</v>
          </cell>
        </row>
        <row r="141">
          <cell r="D141" t="str">
            <v>408</v>
          </cell>
          <cell r="E141" t="str">
            <v>Dudley</v>
          </cell>
          <cell r="F141">
            <v>421</v>
          </cell>
          <cell r="G141">
            <v>878</v>
          </cell>
          <cell r="H141">
            <v>80</v>
          </cell>
          <cell r="I141">
            <v>1379</v>
          </cell>
        </row>
        <row r="142">
          <cell r="D142" t="str">
            <v>415</v>
          </cell>
          <cell r="E142" t="str">
            <v>Herefordshire UA</v>
          </cell>
          <cell r="F142">
            <v>404</v>
          </cell>
          <cell r="G142">
            <v>353</v>
          </cell>
          <cell r="H142">
            <v>0</v>
          </cell>
          <cell r="I142">
            <v>757</v>
          </cell>
        </row>
        <row r="143">
          <cell r="D143" t="str">
            <v>409</v>
          </cell>
          <cell r="E143" t="str">
            <v>Sandwell</v>
          </cell>
          <cell r="F143">
            <v>209</v>
          </cell>
          <cell r="G143">
            <v>150</v>
          </cell>
          <cell r="H143">
            <v>31</v>
          </cell>
          <cell r="I143">
            <v>390</v>
          </cell>
        </row>
        <row r="144">
          <cell r="D144" t="str">
            <v>417</v>
          </cell>
          <cell r="E144" t="str">
            <v>Shropshire</v>
          </cell>
          <cell r="F144">
            <v>608</v>
          </cell>
          <cell r="G144">
            <v>522</v>
          </cell>
          <cell r="H144">
            <v>214</v>
          </cell>
          <cell r="I144">
            <v>1344</v>
          </cell>
        </row>
        <row r="145">
          <cell r="D145" t="str">
            <v>410</v>
          </cell>
          <cell r="E145" t="str">
            <v>Solihull</v>
          </cell>
          <cell r="F145">
            <v>418</v>
          </cell>
          <cell r="G145">
            <v>427</v>
          </cell>
          <cell r="H145">
            <v>31</v>
          </cell>
          <cell r="I145">
            <v>876</v>
          </cell>
        </row>
        <row r="146">
          <cell r="D146" t="str">
            <v>413</v>
          </cell>
          <cell r="E146" t="str">
            <v>Staffordshire</v>
          </cell>
          <cell r="F146">
            <v>1687</v>
          </cell>
          <cell r="G146">
            <v>1971</v>
          </cell>
          <cell r="H146">
            <v>152</v>
          </cell>
          <cell r="I146">
            <v>3810</v>
          </cell>
        </row>
        <row r="147">
          <cell r="D147" t="str">
            <v>414</v>
          </cell>
          <cell r="E147" t="str">
            <v>Stoke-On-Trent UA</v>
          </cell>
          <cell r="F147">
            <v>1762</v>
          </cell>
          <cell r="G147">
            <v>401</v>
          </cell>
          <cell r="H147">
            <v>82</v>
          </cell>
          <cell r="I147">
            <v>2245</v>
          </cell>
        </row>
        <row r="148">
          <cell r="D148" t="str">
            <v>418</v>
          </cell>
          <cell r="E148" t="str">
            <v>Telford &amp; Wrekin UA</v>
          </cell>
          <cell r="F148">
            <v>123</v>
          </cell>
          <cell r="G148">
            <v>140</v>
          </cell>
          <cell r="H148">
            <v>48</v>
          </cell>
          <cell r="I148">
            <v>311</v>
          </cell>
        </row>
        <row r="149">
          <cell r="D149" t="str">
            <v>411</v>
          </cell>
          <cell r="E149" t="str">
            <v>Walsall</v>
          </cell>
          <cell r="F149">
            <v>122</v>
          </cell>
          <cell r="G149">
            <v>319</v>
          </cell>
          <cell r="H149">
            <v>0</v>
          </cell>
          <cell r="I149">
            <v>441</v>
          </cell>
        </row>
        <row r="150">
          <cell r="D150" t="str">
            <v>404</v>
          </cell>
          <cell r="E150" t="str">
            <v>Warwickshire</v>
          </cell>
          <cell r="F150">
            <v>1124</v>
          </cell>
          <cell r="G150">
            <v>1537</v>
          </cell>
          <cell r="H150">
            <v>46</v>
          </cell>
          <cell r="I150">
            <v>2707</v>
          </cell>
        </row>
        <row r="151">
          <cell r="D151" t="str">
            <v>412</v>
          </cell>
          <cell r="E151" t="str">
            <v>Wolverhampton</v>
          </cell>
          <cell r="F151">
            <v>284</v>
          </cell>
          <cell r="G151">
            <v>448</v>
          </cell>
          <cell r="H151">
            <v>63</v>
          </cell>
          <cell r="I151">
            <v>795</v>
          </cell>
        </row>
        <row r="152">
          <cell r="D152" t="str">
            <v>416</v>
          </cell>
          <cell r="E152" t="str">
            <v>Worcestershire</v>
          </cell>
          <cell r="F152">
            <v>1320</v>
          </cell>
          <cell r="G152">
            <v>909</v>
          </cell>
          <cell r="H152">
            <v>607</v>
          </cell>
          <cell r="I152">
            <v>2836</v>
          </cell>
        </row>
        <row r="153">
          <cell r="D153" t="str">
            <v>204</v>
          </cell>
          <cell r="E153" t="str">
            <v>Barnsley</v>
          </cell>
          <cell r="F153">
            <v>93</v>
          </cell>
          <cell r="G153">
            <v>28</v>
          </cell>
          <cell r="H153">
            <v>22</v>
          </cell>
          <cell r="I153">
            <v>143</v>
          </cell>
        </row>
        <row r="154">
          <cell r="D154" t="str">
            <v>209</v>
          </cell>
          <cell r="E154" t="str">
            <v>Bradford</v>
          </cell>
          <cell r="F154">
            <v>311</v>
          </cell>
          <cell r="G154">
            <v>107</v>
          </cell>
          <cell r="H154">
            <v>0</v>
          </cell>
          <cell r="I154">
            <v>418</v>
          </cell>
        </row>
        <row r="155">
          <cell r="D155" t="str">
            <v>210</v>
          </cell>
          <cell r="E155" t="str">
            <v>Calderdale</v>
          </cell>
          <cell r="F155">
            <v>53</v>
          </cell>
          <cell r="G155">
            <v>56</v>
          </cell>
          <cell r="H155">
            <v>0</v>
          </cell>
          <cell r="I155">
            <v>109</v>
          </cell>
        </row>
        <row r="156">
          <cell r="D156" t="str">
            <v>205</v>
          </cell>
          <cell r="E156" t="str">
            <v>Doncaster</v>
          </cell>
          <cell r="F156">
            <v>148</v>
          </cell>
          <cell r="G156">
            <v>284</v>
          </cell>
          <cell r="H156">
            <v>156</v>
          </cell>
          <cell r="I156">
            <v>588</v>
          </cell>
        </row>
        <row r="157">
          <cell r="D157" t="str">
            <v>214</v>
          </cell>
          <cell r="E157" t="str">
            <v>East Riding Of Yorkshire UA</v>
          </cell>
          <cell r="F157">
            <v>463</v>
          </cell>
          <cell r="G157">
            <v>362</v>
          </cell>
          <cell r="H157">
            <v>0</v>
          </cell>
          <cell r="I157">
            <v>825</v>
          </cell>
        </row>
        <row r="158">
          <cell r="D158" t="str">
            <v>215</v>
          </cell>
          <cell r="E158" t="str">
            <v>Kingston Upon Hull UA</v>
          </cell>
          <cell r="F158">
            <v>195</v>
          </cell>
          <cell r="G158">
            <v>252</v>
          </cell>
          <cell r="H158">
            <v>1</v>
          </cell>
          <cell r="I158">
            <v>448</v>
          </cell>
        </row>
        <row r="159">
          <cell r="D159" t="str">
            <v>211</v>
          </cell>
          <cell r="E159" t="str">
            <v>Kirklees</v>
          </cell>
          <cell r="F159">
            <v>535</v>
          </cell>
          <cell r="G159">
            <v>119</v>
          </cell>
          <cell r="H159">
            <v>138</v>
          </cell>
          <cell r="I159">
            <v>792</v>
          </cell>
        </row>
        <row r="160">
          <cell r="D160" t="str">
            <v>212</v>
          </cell>
          <cell r="E160" t="str">
            <v>Leeds</v>
          </cell>
          <cell r="F160">
            <v>1616</v>
          </cell>
          <cell r="G160">
            <v>756</v>
          </cell>
          <cell r="H160">
            <v>56</v>
          </cell>
          <cell r="I160">
            <v>2428</v>
          </cell>
        </row>
        <row r="161">
          <cell r="D161" t="str">
            <v>216</v>
          </cell>
          <cell r="E161" t="str">
            <v>North East Lincolnshire UA</v>
          </cell>
          <cell r="F161">
            <v>294</v>
          </cell>
          <cell r="G161">
            <v>27</v>
          </cell>
          <cell r="H161">
            <v>11</v>
          </cell>
          <cell r="I161">
            <v>332</v>
          </cell>
        </row>
        <row r="162">
          <cell r="D162" t="str">
            <v>217</v>
          </cell>
          <cell r="E162" t="str">
            <v>North Lincolnshire UA</v>
          </cell>
          <cell r="F162">
            <v>195</v>
          </cell>
          <cell r="G162">
            <v>88</v>
          </cell>
          <cell r="H162">
            <v>85</v>
          </cell>
          <cell r="I162">
            <v>368</v>
          </cell>
        </row>
        <row r="163">
          <cell r="D163" t="str">
            <v>218</v>
          </cell>
          <cell r="E163" t="str">
            <v>North Yorkshire</v>
          </cell>
          <cell r="F163">
            <v>1034</v>
          </cell>
          <cell r="G163">
            <v>1076</v>
          </cell>
          <cell r="H163">
            <v>171</v>
          </cell>
          <cell r="I163">
            <v>2281</v>
          </cell>
        </row>
        <row r="164">
          <cell r="D164" t="str">
            <v>206</v>
          </cell>
          <cell r="E164" t="str">
            <v>Rotherham</v>
          </cell>
          <cell r="F164">
            <v>514</v>
          </cell>
          <cell r="G164">
            <v>56</v>
          </cell>
          <cell r="H164">
            <v>70</v>
          </cell>
          <cell r="I164">
            <v>640</v>
          </cell>
        </row>
        <row r="165">
          <cell r="D165" t="str">
            <v>207</v>
          </cell>
          <cell r="E165" t="str">
            <v>Sheffield</v>
          </cell>
          <cell r="F165">
            <v>2649</v>
          </cell>
          <cell r="G165">
            <v>998</v>
          </cell>
          <cell r="H165">
            <v>1138</v>
          </cell>
          <cell r="I165">
            <v>4785</v>
          </cell>
        </row>
        <row r="166">
          <cell r="D166" t="str">
            <v>213</v>
          </cell>
          <cell r="E166" t="str">
            <v>Wakefield</v>
          </cell>
          <cell r="F166">
            <v>903</v>
          </cell>
          <cell r="G166">
            <v>23</v>
          </cell>
          <cell r="H166">
            <v>0</v>
          </cell>
          <cell r="I166">
            <v>926</v>
          </cell>
        </row>
        <row r="167">
          <cell r="D167" t="str">
            <v>219</v>
          </cell>
          <cell r="E167" t="str">
            <v>York UA</v>
          </cell>
          <cell r="F167">
            <v>360</v>
          </cell>
          <cell r="G167">
            <v>149</v>
          </cell>
          <cell r="H167">
            <v>63</v>
          </cell>
          <cell r="I167">
            <v>572</v>
          </cell>
        </row>
        <row r="168">
          <cell r="D168" t="str">
            <v>9901</v>
          </cell>
          <cell r="E168" t="str">
            <v>Resident in Scotland</v>
          </cell>
          <cell r="F168">
            <v>1</v>
          </cell>
          <cell r="G168">
            <v>9</v>
          </cell>
          <cell r="H168">
            <v>0</v>
          </cell>
          <cell r="I168">
            <v>10</v>
          </cell>
        </row>
        <row r="169">
          <cell r="D169" t="str">
            <v>9900</v>
          </cell>
          <cell r="E169" t="str">
            <v>Resident In Wales</v>
          </cell>
          <cell r="F169">
            <v>476</v>
          </cell>
          <cell r="G169">
            <v>251</v>
          </cell>
          <cell r="H169">
            <v>5</v>
          </cell>
          <cell r="I169">
            <v>732</v>
          </cell>
        </row>
        <row r="170">
          <cell r="D170" t="str">
            <v>9902</v>
          </cell>
          <cell r="E170" t="str">
            <v>Resident outside GB</v>
          </cell>
          <cell r="F170">
            <v>16</v>
          </cell>
          <cell r="G170">
            <v>0</v>
          </cell>
          <cell r="H170">
            <v>0</v>
          </cell>
          <cell r="I170">
            <v>16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109649</v>
          </cell>
          <cell r="G15">
            <v>74288</v>
          </cell>
          <cell r="H15">
            <v>15704</v>
          </cell>
          <cell r="I15">
            <v>199641</v>
          </cell>
        </row>
        <row r="17">
          <cell r="D17" t="str">
            <v>507</v>
          </cell>
          <cell r="E17" t="str">
            <v>Derby UA</v>
          </cell>
          <cell r="F17">
            <v>232</v>
          </cell>
          <cell r="G17">
            <v>71</v>
          </cell>
          <cell r="H17">
            <v>0</v>
          </cell>
          <cell r="I17">
            <v>303</v>
          </cell>
        </row>
        <row r="18">
          <cell r="D18" t="str">
            <v>506</v>
          </cell>
          <cell r="E18" t="str">
            <v>Derbyshire</v>
          </cell>
          <cell r="F18">
            <v>1021</v>
          </cell>
          <cell r="G18">
            <v>674</v>
          </cell>
          <cell r="H18">
            <v>45</v>
          </cell>
          <cell r="I18">
            <v>1740</v>
          </cell>
        </row>
        <row r="19">
          <cell r="D19" t="str">
            <v>509</v>
          </cell>
          <cell r="E19" t="str">
            <v>Leicester UA</v>
          </cell>
          <cell r="F19">
            <v>729</v>
          </cell>
          <cell r="G19">
            <v>127</v>
          </cell>
          <cell r="H19">
            <v>337</v>
          </cell>
          <cell r="I19">
            <v>1193</v>
          </cell>
        </row>
        <row r="20">
          <cell r="D20" t="str">
            <v>508</v>
          </cell>
          <cell r="E20" t="str">
            <v>Leicestershire</v>
          </cell>
          <cell r="F20">
            <v>1458</v>
          </cell>
          <cell r="G20">
            <v>235</v>
          </cell>
          <cell r="H20">
            <v>298</v>
          </cell>
          <cell r="I20">
            <v>1991</v>
          </cell>
        </row>
        <row r="21">
          <cell r="D21" t="str">
            <v>503</v>
          </cell>
          <cell r="E21" t="str">
            <v>Lincolnshire</v>
          </cell>
          <cell r="F21">
            <v>1942</v>
          </cell>
          <cell r="G21">
            <v>564</v>
          </cell>
          <cell r="H21">
            <v>181</v>
          </cell>
          <cell r="I21">
            <v>2687</v>
          </cell>
        </row>
        <row r="22">
          <cell r="D22" t="str">
            <v>504</v>
          </cell>
          <cell r="E22" t="str">
            <v>Northamptonshire</v>
          </cell>
          <cell r="F22">
            <v>3592</v>
          </cell>
          <cell r="G22">
            <v>1542</v>
          </cell>
          <cell r="H22">
            <v>910</v>
          </cell>
          <cell r="I22">
            <v>6044</v>
          </cell>
        </row>
        <row r="23">
          <cell r="D23" t="str">
            <v>512</v>
          </cell>
          <cell r="E23" t="str">
            <v>Nottingham UA</v>
          </cell>
          <cell r="F23">
            <v>648</v>
          </cell>
          <cell r="G23">
            <v>26</v>
          </cell>
          <cell r="H23">
            <v>0</v>
          </cell>
          <cell r="I23">
            <v>674</v>
          </cell>
        </row>
        <row r="24">
          <cell r="D24" t="str">
            <v>511</v>
          </cell>
          <cell r="E24" t="str">
            <v>Nottinghamshire</v>
          </cell>
          <cell r="F24">
            <v>1417</v>
          </cell>
          <cell r="G24">
            <v>131</v>
          </cell>
          <cell r="H24">
            <v>55</v>
          </cell>
          <cell r="I24">
            <v>1603</v>
          </cell>
        </row>
        <row r="25">
          <cell r="D25" t="str">
            <v>510</v>
          </cell>
          <cell r="E25" t="str">
            <v>Rutland UA</v>
          </cell>
          <cell r="F25">
            <v>60</v>
          </cell>
          <cell r="G25">
            <v>0</v>
          </cell>
          <cell r="H25">
            <v>1</v>
          </cell>
          <cell r="I25">
            <v>61</v>
          </cell>
        </row>
        <row r="26">
          <cell r="D26" t="str">
            <v>00KB</v>
          </cell>
          <cell r="E26" t="str">
            <v>Bedford</v>
          </cell>
          <cell r="F26">
            <v>270</v>
          </cell>
          <cell r="G26">
            <v>3</v>
          </cell>
          <cell r="H26">
            <v>89</v>
          </cell>
          <cell r="I26">
            <v>362</v>
          </cell>
        </row>
        <row r="27">
          <cell r="D27" t="str">
            <v>623</v>
          </cell>
          <cell r="E27" t="str">
            <v>Cambridgeshire</v>
          </cell>
          <cell r="F27">
            <v>1352</v>
          </cell>
          <cell r="G27">
            <v>625</v>
          </cell>
          <cell r="H27">
            <v>428</v>
          </cell>
          <cell r="I27">
            <v>2405</v>
          </cell>
        </row>
        <row r="28">
          <cell r="D28" t="str">
            <v>00KC</v>
          </cell>
          <cell r="E28" t="str">
            <v>Central Bedfordshire</v>
          </cell>
          <cell r="F28">
            <v>453</v>
          </cell>
          <cell r="G28">
            <v>92</v>
          </cell>
          <cell r="H28">
            <v>13</v>
          </cell>
          <cell r="I28">
            <v>558</v>
          </cell>
        </row>
        <row r="29">
          <cell r="D29" t="str">
            <v>620</v>
          </cell>
          <cell r="E29" t="str">
            <v>Essex</v>
          </cell>
          <cell r="F29">
            <v>2024</v>
          </cell>
          <cell r="G29">
            <v>2062</v>
          </cell>
          <cell r="H29">
            <v>216</v>
          </cell>
          <cell r="I29">
            <v>4302</v>
          </cell>
        </row>
        <row r="30">
          <cell r="D30" t="str">
            <v>606</v>
          </cell>
          <cell r="E30" t="str">
            <v>Hertfordshire</v>
          </cell>
          <cell r="F30">
            <v>3711</v>
          </cell>
          <cell r="G30">
            <v>2467</v>
          </cell>
          <cell r="H30">
            <v>56</v>
          </cell>
          <cell r="I30">
            <v>6234</v>
          </cell>
        </row>
        <row r="31">
          <cell r="D31" t="str">
            <v>611</v>
          </cell>
          <cell r="E31" t="str">
            <v>Luton UA</v>
          </cell>
          <cell r="F31">
            <v>91</v>
          </cell>
          <cell r="G31">
            <v>2</v>
          </cell>
          <cell r="H31">
            <v>0</v>
          </cell>
          <cell r="I31">
            <v>93</v>
          </cell>
        </row>
        <row r="32">
          <cell r="D32" t="str">
            <v>607</v>
          </cell>
          <cell r="E32" t="str">
            <v>Norfolk</v>
          </cell>
          <cell r="F32">
            <v>1594</v>
          </cell>
          <cell r="G32">
            <v>904</v>
          </cell>
          <cell r="H32">
            <v>52</v>
          </cell>
          <cell r="I32">
            <v>2550</v>
          </cell>
        </row>
        <row r="33">
          <cell r="D33" t="str">
            <v>624</v>
          </cell>
          <cell r="E33" t="str">
            <v>Peterborough UA</v>
          </cell>
          <cell r="F33">
            <v>502</v>
          </cell>
          <cell r="G33">
            <v>0</v>
          </cell>
          <cell r="H33">
            <v>4</v>
          </cell>
          <cell r="I33">
            <v>506</v>
          </cell>
        </row>
        <row r="34">
          <cell r="D34" t="str">
            <v>621</v>
          </cell>
          <cell r="E34" t="str">
            <v>Southend UA</v>
          </cell>
          <cell r="F34">
            <v>241</v>
          </cell>
          <cell r="G34">
            <v>65</v>
          </cell>
          <cell r="H34">
            <v>11</v>
          </cell>
          <cell r="I34">
            <v>317</v>
          </cell>
        </row>
        <row r="35">
          <cell r="D35" t="str">
            <v>609</v>
          </cell>
          <cell r="E35" t="str">
            <v>Suffolk</v>
          </cell>
          <cell r="F35">
            <v>1236</v>
          </cell>
          <cell r="G35">
            <v>1337</v>
          </cell>
          <cell r="H35">
            <v>66</v>
          </cell>
          <cell r="I35">
            <v>2639</v>
          </cell>
        </row>
        <row r="36">
          <cell r="D36" t="str">
            <v>622</v>
          </cell>
          <cell r="E36" t="str">
            <v>Thurrock UA</v>
          </cell>
          <cell r="F36">
            <v>212</v>
          </cell>
          <cell r="G36">
            <v>157</v>
          </cell>
          <cell r="H36">
            <v>93</v>
          </cell>
          <cell r="I36">
            <v>462</v>
          </cell>
        </row>
        <row r="37">
          <cell r="D37" t="str">
            <v>716</v>
          </cell>
          <cell r="E37" t="str">
            <v>Barking &amp; Dagenham</v>
          </cell>
          <cell r="F37">
            <v>257</v>
          </cell>
          <cell r="G37">
            <v>28</v>
          </cell>
          <cell r="H37">
            <v>31</v>
          </cell>
          <cell r="I37">
            <v>316</v>
          </cell>
        </row>
        <row r="38">
          <cell r="D38" t="str">
            <v>717</v>
          </cell>
          <cell r="E38" t="str">
            <v>Barnet</v>
          </cell>
          <cell r="F38">
            <v>533</v>
          </cell>
          <cell r="G38">
            <v>770</v>
          </cell>
          <cell r="H38">
            <v>87</v>
          </cell>
          <cell r="I38">
            <v>1390</v>
          </cell>
        </row>
        <row r="39">
          <cell r="D39" t="str">
            <v>718</v>
          </cell>
          <cell r="E39" t="str">
            <v>Bexley</v>
          </cell>
          <cell r="F39">
            <v>189</v>
          </cell>
          <cell r="G39">
            <v>364</v>
          </cell>
          <cell r="H39">
            <v>0</v>
          </cell>
          <cell r="I39">
            <v>553</v>
          </cell>
        </row>
        <row r="40">
          <cell r="D40" t="str">
            <v>719</v>
          </cell>
          <cell r="E40" t="str">
            <v>Brent</v>
          </cell>
          <cell r="F40">
            <v>440</v>
          </cell>
          <cell r="G40">
            <v>286</v>
          </cell>
          <cell r="H40">
            <v>32</v>
          </cell>
          <cell r="I40">
            <v>758</v>
          </cell>
        </row>
        <row r="41">
          <cell r="D41" t="str">
            <v>720</v>
          </cell>
          <cell r="E41" t="str">
            <v>Bromley</v>
          </cell>
          <cell r="F41">
            <v>98</v>
          </cell>
          <cell r="G41">
            <v>266</v>
          </cell>
          <cell r="H41">
            <v>0</v>
          </cell>
          <cell r="I41">
            <v>364</v>
          </cell>
        </row>
        <row r="42">
          <cell r="D42" t="str">
            <v>702</v>
          </cell>
          <cell r="E42" t="str">
            <v>Camden</v>
          </cell>
          <cell r="F42">
            <v>281</v>
          </cell>
          <cell r="G42">
            <v>193</v>
          </cell>
          <cell r="H42">
            <v>0</v>
          </cell>
          <cell r="I42">
            <v>474</v>
          </cell>
        </row>
        <row r="43">
          <cell r="D43" t="str">
            <v>714</v>
          </cell>
          <cell r="E43" t="str">
            <v>City Of London</v>
          </cell>
          <cell r="F43">
            <v>34</v>
          </cell>
          <cell r="G43">
            <v>18</v>
          </cell>
          <cell r="H43">
            <v>0</v>
          </cell>
          <cell r="I43">
            <v>52</v>
          </cell>
        </row>
        <row r="44">
          <cell r="D44" t="str">
            <v>721</v>
          </cell>
          <cell r="E44" t="str">
            <v>Croydon</v>
          </cell>
          <cell r="F44">
            <v>670</v>
          </cell>
          <cell r="G44">
            <v>289</v>
          </cell>
          <cell r="H44">
            <v>31</v>
          </cell>
          <cell r="I44">
            <v>990</v>
          </cell>
        </row>
        <row r="45">
          <cell r="D45" t="str">
            <v>722</v>
          </cell>
          <cell r="E45" t="str">
            <v>Ealing</v>
          </cell>
          <cell r="F45">
            <v>377</v>
          </cell>
          <cell r="G45">
            <v>1017</v>
          </cell>
          <cell r="H45">
            <v>72</v>
          </cell>
          <cell r="I45">
            <v>1466</v>
          </cell>
        </row>
        <row r="46">
          <cell r="D46" t="str">
            <v>723</v>
          </cell>
          <cell r="E46" t="str">
            <v>Enfield</v>
          </cell>
          <cell r="F46">
            <v>501</v>
          </cell>
          <cell r="G46">
            <v>148</v>
          </cell>
          <cell r="H46">
            <v>0</v>
          </cell>
          <cell r="I46">
            <v>649</v>
          </cell>
        </row>
        <row r="47">
          <cell r="D47" t="str">
            <v>703</v>
          </cell>
          <cell r="E47" t="str">
            <v>Greenwich</v>
          </cell>
          <cell r="F47">
            <v>130</v>
          </cell>
          <cell r="G47">
            <v>97</v>
          </cell>
          <cell r="H47">
            <v>0</v>
          </cell>
          <cell r="I47">
            <v>227</v>
          </cell>
        </row>
        <row r="48">
          <cell r="D48" t="str">
            <v>704</v>
          </cell>
          <cell r="E48" t="str">
            <v>Hackney</v>
          </cell>
          <cell r="F48">
            <v>325</v>
          </cell>
          <cell r="G48">
            <v>463</v>
          </cell>
          <cell r="H48">
            <v>0</v>
          </cell>
          <cell r="I48">
            <v>788</v>
          </cell>
        </row>
        <row r="49">
          <cell r="D49" t="str">
            <v>705</v>
          </cell>
          <cell r="E49" t="str">
            <v>Hammersmith &amp; Fulham</v>
          </cell>
          <cell r="F49">
            <v>330</v>
          </cell>
          <cell r="G49">
            <v>210</v>
          </cell>
          <cell r="H49">
            <v>62</v>
          </cell>
          <cell r="I49">
            <v>602</v>
          </cell>
        </row>
        <row r="50">
          <cell r="D50" t="str">
            <v>724</v>
          </cell>
          <cell r="E50" t="str">
            <v>Haringey</v>
          </cell>
          <cell r="F50">
            <v>294</v>
          </cell>
          <cell r="G50">
            <v>301</v>
          </cell>
          <cell r="H50">
            <v>0</v>
          </cell>
          <cell r="I50">
            <v>595</v>
          </cell>
        </row>
        <row r="51">
          <cell r="D51" t="str">
            <v>725</v>
          </cell>
          <cell r="E51" t="str">
            <v>Harrow</v>
          </cell>
          <cell r="F51">
            <v>306</v>
          </cell>
          <cell r="G51">
            <v>200</v>
          </cell>
          <cell r="H51">
            <v>31</v>
          </cell>
          <cell r="I51">
            <v>537</v>
          </cell>
        </row>
        <row r="52">
          <cell r="D52" t="str">
            <v>726</v>
          </cell>
          <cell r="E52" t="str">
            <v>Havering</v>
          </cell>
          <cell r="F52">
            <v>227</v>
          </cell>
          <cell r="G52">
            <v>88</v>
          </cell>
          <cell r="H52">
            <v>31</v>
          </cell>
          <cell r="I52">
            <v>346</v>
          </cell>
        </row>
        <row r="53">
          <cell r="D53" t="str">
            <v>727</v>
          </cell>
          <cell r="E53" t="str">
            <v>Hillingdon</v>
          </cell>
          <cell r="F53">
            <v>612</v>
          </cell>
          <cell r="G53">
            <v>207</v>
          </cell>
          <cell r="H53">
            <v>111</v>
          </cell>
          <cell r="I53">
            <v>930</v>
          </cell>
        </row>
        <row r="54">
          <cell r="D54" t="str">
            <v>728</v>
          </cell>
          <cell r="E54" t="str">
            <v>Hounslow</v>
          </cell>
          <cell r="F54">
            <v>201</v>
          </cell>
          <cell r="G54">
            <v>283</v>
          </cell>
          <cell r="H54">
            <v>31</v>
          </cell>
          <cell r="I54">
            <v>515</v>
          </cell>
        </row>
        <row r="55">
          <cell r="D55" t="str">
            <v>706</v>
          </cell>
          <cell r="E55" t="str">
            <v>Islington</v>
          </cell>
          <cell r="F55">
            <v>384</v>
          </cell>
          <cell r="G55">
            <v>178</v>
          </cell>
          <cell r="H55">
            <v>5</v>
          </cell>
          <cell r="I55">
            <v>567</v>
          </cell>
        </row>
        <row r="56">
          <cell r="D56" t="str">
            <v>707</v>
          </cell>
          <cell r="E56" t="str">
            <v>Kensington &amp; Chelsea</v>
          </cell>
          <cell r="F56">
            <v>200</v>
          </cell>
          <cell r="G56">
            <v>50</v>
          </cell>
          <cell r="H56">
            <v>31</v>
          </cell>
          <cell r="I56">
            <v>281</v>
          </cell>
        </row>
        <row r="57">
          <cell r="D57" t="str">
            <v>729</v>
          </cell>
          <cell r="E57" t="str">
            <v>Kingston Upon Thames</v>
          </cell>
          <cell r="F57">
            <v>222</v>
          </cell>
          <cell r="G57">
            <v>75</v>
          </cell>
          <cell r="H57">
            <v>0</v>
          </cell>
          <cell r="I57">
            <v>297</v>
          </cell>
        </row>
        <row r="58">
          <cell r="D58" t="str">
            <v>708</v>
          </cell>
          <cell r="E58" t="str">
            <v>Lambeth</v>
          </cell>
          <cell r="F58">
            <v>391</v>
          </cell>
          <cell r="G58">
            <v>168</v>
          </cell>
          <cell r="H58">
            <v>31</v>
          </cell>
          <cell r="I58">
            <v>590</v>
          </cell>
        </row>
        <row r="59">
          <cell r="D59" t="str">
            <v>709</v>
          </cell>
          <cell r="E59" t="str">
            <v>Lewisham</v>
          </cell>
          <cell r="F59">
            <v>288</v>
          </cell>
          <cell r="G59">
            <v>144</v>
          </cell>
          <cell r="H59">
            <v>16</v>
          </cell>
          <cell r="I59">
            <v>448</v>
          </cell>
        </row>
        <row r="60">
          <cell r="D60" t="str">
            <v>730</v>
          </cell>
          <cell r="E60" t="str">
            <v>Merton</v>
          </cell>
          <cell r="F60">
            <v>183</v>
          </cell>
          <cell r="G60">
            <v>146</v>
          </cell>
          <cell r="H60">
            <v>31</v>
          </cell>
          <cell r="I60">
            <v>360</v>
          </cell>
        </row>
        <row r="61">
          <cell r="D61" t="str">
            <v>731</v>
          </cell>
          <cell r="E61" t="str">
            <v>Newham</v>
          </cell>
          <cell r="F61">
            <v>156</v>
          </cell>
          <cell r="G61">
            <v>98</v>
          </cell>
          <cell r="H61">
            <v>0</v>
          </cell>
          <cell r="I61">
            <v>254</v>
          </cell>
        </row>
        <row r="62">
          <cell r="D62" t="str">
            <v>732</v>
          </cell>
          <cell r="E62" t="str">
            <v>Redbridge</v>
          </cell>
          <cell r="F62">
            <v>287</v>
          </cell>
          <cell r="G62">
            <v>71</v>
          </cell>
          <cell r="H62">
            <v>0</v>
          </cell>
          <cell r="I62">
            <v>358</v>
          </cell>
        </row>
        <row r="63">
          <cell r="D63" t="str">
            <v>733</v>
          </cell>
          <cell r="E63" t="str">
            <v>Richmond Upon Thames</v>
          </cell>
          <cell r="F63">
            <v>302</v>
          </cell>
          <cell r="G63">
            <v>207</v>
          </cell>
          <cell r="H63">
            <v>7</v>
          </cell>
          <cell r="I63">
            <v>516</v>
          </cell>
        </row>
        <row r="64">
          <cell r="D64" t="str">
            <v>710</v>
          </cell>
          <cell r="E64" t="str">
            <v>Southwark</v>
          </cell>
          <cell r="F64">
            <v>325</v>
          </cell>
          <cell r="G64">
            <v>200</v>
          </cell>
          <cell r="H64">
            <v>5</v>
          </cell>
          <cell r="I64">
            <v>530</v>
          </cell>
        </row>
        <row r="65">
          <cell r="D65" t="str">
            <v>734</v>
          </cell>
          <cell r="E65" t="str">
            <v>Sutton</v>
          </cell>
          <cell r="F65">
            <v>136</v>
          </cell>
          <cell r="G65">
            <v>94</v>
          </cell>
          <cell r="H65">
            <v>0</v>
          </cell>
          <cell r="I65">
            <v>230</v>
          </cell>
        </row>
        <row r="66">
          <cell r="D66" t="str">
            <v>711</v>
          </cell>
          <cell r="E66" t="str">
            <v>Tower Hamlets</v>
          </cell>
          <cell r="F66">
            <v>297</v>
          </cell>
          <cell r="G66">
            <v>51</v>
          </cell>
          <cell r="H66">
            <v>2</v>
          </cell>
          <cell r="I66">
            <v>350</v>
          </cell>
        </row>
        <row r="67">
          <cell r="D67" t="str">
            <v>735</v>
          </cell>
          <cell r="E67" t="str">
            <v>Waltham Forest</v>
          </cell>
          <cell r="F67">
            <v>199</v>
          </cell>
          <cell r="G67">
            <v>185</v>
          </cell>
          <cell r="H67">
            <v>110</v>
          </cell>
          <cell r="I67">
            <v>494</v>
          </cell>
        </row>
        <row r="68">
          <cell r="D68" t="str">
            <v>712</v>
          </cell>
          <cell r="E68" t="str">
            <v>Wandsworth</v>
          </cell>
          <cell r="F68">
            <v>155</v>
          </cell>
          <cell r="G68">
            <v>97</v>
          </cell>
          <cell r="H68">
            <v>0</v>
          </cell>
          <cell r="I68">
            <v>252</v>
          </cell>
        </row>
        <row r="69">
          <cell r="D69" t="str">
            <v>713</v>
          </cell>
          <cell r="E69" t="str">
            <v>Westminster</v>
          </cell>
          <cell r="F69">
            <v>115</v>
          </cell>
          <cell r="G69">
            <v>68</v>
          </cell>
          <cell r="H69">
            <v>0</v>
          </cell>
          <cell r="I69">
            <v>183</v>
          </cell>
        </row>
        <row r="70">
          <cell r="D70" t="str">
            <v>117</v>
          </cell>
          <cell r="E70" t="str">
            <v>Darlington UA</v>
          </cell>
          <cell r="F70">
            <v>80</v>
          </cell>
          <cell r="G70">
            <v>1</v>
          </cell>
          <cell r="H70">
            <v>0</v>
          </cell>
          <cell r="I70">
            <v>81</v>
          </cell>
        </row>
        <row r="71">
          <cell r="D71" t="str">
            <v>116</v>
          </cell>
          <cell r="E71" t="str">
            <v>Durham</v>
          </cell>
          <cell r="F71">
            <v>376</v>
          </cell>
          <cell r="G71">
            <v>90</v>
          </cell>
          <cell r="H71">
            <v>31</v>
          </cell>
          <cell r="I71">
            <v>497</v>
          </cell>
        </row>
        <row r="72">
          <cell r="D72" t="str">
            <v>106</v>
          </cell>
          <cell r="E72" t="str">
            <v>Gateshead</v>
          </cell>
          <cell r="F72">
            <v>210</v>
          </cell>
          <cell r="G72">
            <v>269</v>
          </cell>
          <cell r="H72">
            <v>0</v>
          </cell>
          <cell r="I72">
            <v>479</v>
          </cell>
        </row>
        <row r="73">
          <cell r="D73" t="str">
            <v>111</v>
          </cell>
          <cell r="E73" t="str">
            <v>Hartlepool UA</v>
          </cell>
          <cell r="F73">
            <v>384</v>
          </cell>
          <cell r="G73">
            <v>3</v>
          </cell>
          <cell r="H73">
            <v>0</v>
          </cell>
          <cell r="I73">
            <v>387</v>
          </cell>
        </row>
        <row r="74">
          <cell r="D74" t="str">
            <v>112</v>
          </cell>
          <cell r="E74" t="str">
            <v>Middlesbrough UA</v>
          </cell>
          <cell r="F74">
            <v>296</v>
          </cell>
          <cell r="G74">
            <v>125</v>
          </cell>
          <cell r="H74">
            <v>6</v>
          </cell>
          <cell r="I74">
            <v>427</v>
          </cell>
        </row>
        <row r="75">
          <cell r="D75" t="str">
            <v>107</v>
          </cell>
          <cell r="E75" t="str">
            <v>Newcastle Upon Tyne</v>
          </cell>
          <cell r="F75">
            <v>371</v>
          </cell>
          <cell r="G75">
            <v>67</v>
          </cell>
          <cell r="H75">
            <v>0</v>
          </cell>
          <cell r="I75">
            <v>438</v>
          </cell>
        </row>
        <row r="76">
          <cell r="D76" t="str">
            <v>108</v>
          </cell>
          <cell r="E76" t="str">
            <v>North Tyneside</v>
          </cell>
          <cell r="F76">
            <v>160</v>
          </cell>
          <cell r="G76">
            <v>28</v>
          </cell>
          <cell r="H76">
            <v>6</v>
          </cell>
          <cell r="I76">
            <v>194</v>
          </cell>
        </row>
        <row r="77">
          <cell r="D77" t="str">
            <v>104</v>
          </cell>
          <cell r="E77" t="str">
            <v>Northumberland</v>
          </cell>
          <cell r="F77">
            <v>188</v>
          </cell>
          <cell r="G77">
            <v>85</v>
          </cell>
          <cell r="H77">
            <v>0</v>
          </cell>
          <cell r="I77">
            <v>273</v>
          </cell>
        </row>
        <row r="78">
          <cell r="D78" t="str">
            <v>113</v>
          </cell>
          <cell r="E78" t="str">
            <v>Redcar &amp; Cleveland UA</v>
          </cell>
          <cell r="F78">
            <v>286</v>
          </cell>
          <cell r="G78">
            <v>337</v>
          </cell>
          <cell r="H78">
            <v>0</v>
          </cell>
          <cell r="I78">
            <v>623</v>
          </cell>
        </row>
        <row r="79">
          <cell r="D79" t="str">
            <v>109</v>
          </cell>
          <cell r="E79" t="str">
            <v>South Tyneside</v>
          </cell>
          <cell r="F79">
            <v>148</v>
          </cell>
          <cell r="G79">
            <v>255</v>
          </cell>
          <cell r="H79">
            <v>0</v>
          </cell>
          <cell r="I79">
            <v>403</v>
          </cell>
        </row>
        <row r="80">
          <cell r="D80" t="str">
            <v>114</v>
          </cell>
          <cell r="E80" t="str">
            <v>Stockton On Tees UA</v>
          </cell>
          <cell r="F80">
            <v>326</v>
          </cell>
          <cell r="G80">
            <v>38</v>
          </cell>
          <cell r="H80">
            <v>0</v>
          </cell>
          <cell r="I80">
            <v>364</v>
          </cell>
        </row>
        <row r="81">
          <cell r="D81" t="str">
            <v>110</v>
          </cell>
          <cell r="E81" t="str">
            <v>Sunderland</v>
          </cell>
          <cell r="F81">
            <v>72</v>
          </cell>
          <cell r="G81">
            <v>48</v>
          </cell>
          <cell r="H81">
            <v>0</v>
          </cell>
          <cell r="I81">
            <v>120</v>
          </cell>
        </row>
        <row r="82">
          <cell r="D82" t="str">
            <v>324</v>
          </cell>
          <cell r="E82" t="str">
            <v>Blackburn With Darwen UA</v>
          </cell>
          <cell r="F82">
            <v>152</v>
          </cell>
          <cell r="G82">
            <v>300</v>
          </cell>
          <cell r="H82">
            <v>0</v>
          </cell>
          <cell r="I82">
            <v>452</v>
          </cell>
        </row>
        <row r="83">
          <cell r="D83" t="str">
            <v>325</v>
          </cell>
          <cell r="E83" t="str">
            <v>Blackpool UA</v>
          </cell>
          <cell r="F83">
            <v>231</v>
          </cell>
          <cell r="G83">
            <v>148</v>
          </cell>
          <cell r="H83">
            <v>43</v>
          </cell>
          <cell r="I83">
            <v>422</v>
          </cell>
        </row>
        <row r="84">
          <cell r="D84" t="str">
            <v>304</v>
          </cell>
          <cell r="E84" t="str">
            <v>Bolton</v>
          </cell>
          <cell r="F84">
            <v>579</v>
          </cell>
          <cell r="G84">
            <v>145</v>
          </cell>
          <cell r="H84">
            <v>19</v>
          </cell>
          <cell r="I84">
            <v>743</v>
          </cell>
        </row>
        <row r="85">
          <cell r="D85" t="str">
            <v>305</v>
          </cell>
          <cell r="E85" t="str">
            <v>Bury</v>
          </cell>
          <cell r="F85">
            <v>382</v>
          </cell>
          <cell r="G85">
            <v>362</v>
          </cell>
          <cell r="H85">
            <v>11</v>
          </cell>
          <cell r="I85">
            <v>755</v>
          </cell>
        </row>
        <row r="86">
          <cell r="D86" t="str">
            <v>00EQ</v>
          </cell>
          <cell r="E86" t="str">
            <v>Cheshire East</v>
          </cell>
          <cell r="F86">
            <v>1194</v>
          </cell>
          <cell r="G86">
            <v>601</v>
          </cell>
          <cell r="H86">
            <v>1</v>
          </cell>
          <cell r="I86">
            <v>1796</v>
          </cell>
        </row>
        <row r="87">
          <cell r="D87" t="str">
            <v>00EW</v>
          </cell>
          <cell r="E87" t="str">
            <v>Cheshire West And Chester</v>
          </cell>
          <cell r="F87">
            <v>621</v>
          </cell>
          <cell r="G87">
            <v>573</v>
          </cell>
          <cell r="H87">
            <v>27</v>
          </cell>
          <cell r="I87">
            <v>1221</v>
          </cell>
        </row>
        <row r="88">
          <cell r="D88" t="str">
            <v>102</v>
          </cell>
          <cell r="E88" t="str">
            <v>Cumbria</v>
          </cell>
          <cell r="F88">
            <v>1799</v>
          </cell>
          <cell r="G88">
            <v>3074</v>
          </cell>
          <cell r="H88">
            <v>571</v>
          </cell>
          <cell r="I88">
            <v>5444</v>
          </cell>
        </row>
        <row r="89">
          <cell r="D89" t="str">
            <v>321</v>
          </cell>
          <cell r="E89" t="str">
            <v>Halton UA</v>
          </cell>
          <cell r="F89">
            <v>551</v>
          </cell>
          <cell r="G89">
            <v>92</v>
          </cell>
          <cell r="H89">
            <v>0</v>
          </cell>
          <cell r="I89">
            <v>643</v>
          </cell>
        </row>
        <row r="90">
          <cell r="D90" t="str">
            <v>315</v>
          </cell>
          <cell r="E90" t="str">
            <v>Knowsley</v>
          </cell>
          <cell r="F90">
            <v>179</v>
          </cell>
          <cell r="G90">
            <v>139</v>
          </cell>
          <cell r="H90">
            <v>59</v>
          </cell>
          <cell r="I90">
            <v>377</v>
          </cell>
        </row>
        <row r="91">
          <cell r="D91" t="str">
            <v>323</v>
          </cell>
          <cell r="E91" t="str">
            <v>Lancashire</v>
          </cell>
          <cell r="F91">
            <v>2113</v>
          </cell>
          <cell r="G91">
            <v>2167</v>
          </cell>
          <cell r="H91">
            <v>285</v>
          </cell>
          <cell r="I91">
            <v>4565</v>
          </cell>
        </row>
        <row r="92">
          <cell r="D92" t="str">
            <v>316</v>
          </cell>
          <cell r="E92" t="str">
            <v>Liverpool</v>
          </cell>
          <cell r="F92">
            <v>865</v>
          </cell>
          <cell r="G92">
            <v>505</v>
          </cell>
          <cell r="H92">
            <v>95</v>
          </cell>
          <cell r="I92">
            <v>1465</v>
          </cell>
        </row>
        <row r="93">
          <cell r="D93" t="str">
            <v>306</v>
          </cell>
          <cell r="E93" t="str">
            <v>Manchester</v>
          </cell>
          <cell r="F93">
            <v>972</v>
          </cell>
          <cell r="G93">
            <v>1063</v>
          </cell>
          <cell r="H93">
            <v>100</v>
          </cell>
          <cell r="I93">
            <v>2135</v>
          </cell>
        </row>
        <row r="94">
          <cell r="D94" t="str">
            <v>307</v>
          </cell>
          <cell r="E94" t="str">
            <v>Oldham</v>
          </cell>
          <cell r="F94">
            <v>159</v>
          </cell>
          <cell r="G94">
            <v>192</v>
          </cell>
          <cell r="H94">
            <v>10</v>
          </cell>
          <cell r="I94">
            <v>361</v>
          </cell>
        </row>
        <row r="95">
          <cell r="D95" t="str">
            <v>308</v>
          </cell>
          <cell r="E95" t="str">
            <v>Rochdale</v>
          </cell>
          <cell r="F95">
            <v>152</v>
          </cell>
          <cell r="G95">
            <v>27</v>
          </cell>
          <cell r="H95">
            <v>2</v>
          </cell>
          <cell r="I95">
            <v>181</v>
          </cell>
        </row>
        <row r="96">
          <cell r="D96" t="str">
            <v>309</v>
          </cell>
          <cell r="E96" t="str">
            <v>Salford</v>
          </cell>
          <cell r="F96">
            <v>762</v>
          </cell>
          <cell r="G96">
            <v>208</v>
          </cell>
          <cell r="H96">
            <v>51</v>
          </cell>
          <cell r="I96">
            <v>1021</v>
          </cell>
        </row>
        <row r="97">
          <cell r="D97" t="str">
            <v>317</v>
          </cell>
          <cell r="E97" t="str">
            <v>Sefton</v>
          </cell>
          <cell r="F97">
            <v>754</v>
          </cell>
          <cell r="G97">
            <v>96</v>
          </cell>
          <cell r="H97">
            <v>123</v>
          </cell>
          <cell r="I97">
            <v>973</v>
          </cell>
        </row>
        <row r="98">
          <cell r="D98" t="str">
            <v>318</v>
          </cell>
          <cell r="E98" t="str">
            <v>St Helens</v>
          </cell>
          <cell r="F98">
            <v>304</v>
          </cell>
          <cell r="G98">
            <v>78</v>
          </cell>
          <cell r="H98">
            <v>15</v>
          </cell>
          <cell r="I98">
            <v>397</v>
          </cell>
        </row>
        <row r="99">
          <cell r="D99" t="str">
            <v>310</v>
          </cell>
          <cell r="E99" t="str">
            <v>Stockport</v>
          </cell>
          <cell r="F99">
            <v>216</v>
          </cell>
          <cell r="G99">
            <v>580</v>
          </cell>
          <cell r="H99">
            <v>64</v>
          </cell>
          <cell r="I99">
            <v>860</v>
          </cell>
        </row>
        <row r="100">
          <cell r="D100" t="str">
            <v>311</v>
          </cell>
          <cell r="E100" t="str">
            <v>Tameside</v>
          </cell>
          <cell r="F100">
            <v>494</v>
          </cell>
          <cell r="G100">
            <v>408</v>
          </cell>
          <cell r="H100">
            <v>35</v>
          </cell>
          <cell r="I100">
            <v>937</v>
          </cell>
        </row>
        <row r="101">
          <cell r="D101" t="str">
            <v>312</v>
          </cell>
          <cell r="E101" t="str">
            <v>Trafford</v>
          </cell>
          <cell r="F101">
            <v>745</v>
          </cell>
          <cell r="G101">
            <v>1134</v>
          </cell>
          <cell r="H101">
            <v>59</v>
          </cell>
          <cell r="I101">
            <v>1938</v>
          </cell>
        </row>
        <row r="102">
          <cell r="D102" t="str">
            <v>322</v>
          </cell>
          <cell r="E102" t="str">
            <v>Warrington UA</v>
          </cell>
          <cell r="F102">
            <v>253</v>
          </cell>
          <cell r="G102">
            <v>153</v>
          </cell>
          <cell r="H102">
            <v>17</v>
          </cell>
          <cell r="I102">
            <v>423</v>
          </cell>
        </row>
        <row r="103">
          <cell r="D103" t="str">
            <v>313</v>
          </cell>
          <cell r="E103" t="str">
            <v>Wigan</v>
          </cell>
          <cell r="F103">
            <v>196</v>
          </cell>
          <cell r="G103">
            <v>302</v>
          </cell>
          <cell r="H103">
            <v>62</v>
          </cell>
          <cell r="I103">
            <v>560</v>
          </cell>
        </row>
        <row r="104">
          <cell r="D104" t="str">
            <v>319</v>
          </cell>
          <cell r="E104" t="str">
            <v>Wirral</v>
          </cell>
          <cell r="F104">
            <v>538</v>
          </cell>
          <cell r="G104">
            <v>60</v>
          </cell>
          <cell r="H104">
            <v>472</v>
          </cell>
          <cell r="I104">
            <v>1070</v>
          </cell>
        </row>
        <row r="105">
          <cell r="D105" t="str">
            <v>614</v>
          </cell>
          <cell r="E105" t="str">
            <v>Bracknell Forest UA</v>
          </cell>
          <cell r="F105">
            <v>170</v>
          </cell>
          <cell r="G105">
            <v>330</v>
          </cell>
          <cell r="H105">
            <v>133</v>
          </cell>
          <cell r="I105">
            <v>633</v>
          </cell>
        </row>
        <row r="106">
          <cell r="D106" t="str">
            <v>816</v>
          </cell>
          <cell r="E106" t="str">
            <v>Brighton &amp; Hove UA</v>
          </cell>
          <cell r="F106">
            <v>825</v>
          </cell>
          <cell r="G106">
            <v>400</v>
          </cell>
          <cell r="H106">
            <v>184</v>
          </cell>
          <cell r="I106">
            <v>1409</v>
          </cell>
        </row>
        <row r="107">
          <cell r="D107" t="str">
            <v>612</v>
          </cell>
          <cell r="E107" t="str">
            <v>Buckinghamshire</v>
          </cell>
          <cell r="F107">
            <v>1031</v>
          </cell>
          <cell r="G107">
            <v>350</v>
          </cell>
          <cell r="H107">
            <v>16</v>
          </cell>
          <cell r="I107">
            <v>1397</v>
          </cell>
        </row>
        <row r="108">
          <cell r="D108" t="str">
            <v>815</v>
          </cell>
          <cell r="E108" t="str">
            <v>East Sussex</v>
          </cell>
          <cell r="F108">
            <v>1853</v>
          </cell>
          <cell r="G108">
            <v>998</v>
          </cell>
          <cell r="H108">
            <v>209</v>
          </cell>
          <cell r="I108">
            <v>3060</v>
          </cell>
        </row>
        <row r="109">
          <cell r="D109" t="str">
            <v>812</v>
          </cell>
          <cell r="E109" t="str">
            <v>Hampshire</v>
          </cell>
          <cell r="F109">
            <v>3258</v>
          </cell>
          <cell r="G109">
            <v>4345</v>
          </cell>
          <cell r="H109">
            <v>595</v>
          </cell>
          <cell r="I109">
            <v>8198</v>
          </cell>
        </row>
        <row r="110">
          <cell r="D110" t="str">
            <v>803</v>
          </cell>
          <cell r="E110" t="str">
            <v>Isle Of Wight UA</v>
          </cell>
          <cell r="F110">
            <v>58</v>
          </cell>
          <cell r="G110">
            <v>364</v>
          </cell>
          <cell r="H110">
            <v>0</v>
          </cell>
          <cell r="I110">
            <v>422</v>
          </cell>
        </row>
        <row r="111">
          <cell r="D111" t="str">
            <v>820</v>
          </cell>
          <cell r="E111" t="str">
            <v>Kent</v>
          </cell>
          <cell r="F111">
            <v>3454</v>
          </cell>
          <cell r="G111">
            <v>1734</v>
          </cell>
          <cell r="H111">
            <v>95</v>
          </cell>
          <cell r="I111">
            <v>5283</v>
          </cell>
        </row>
        <row r="112">
          <cell r="D112" t="str">
            <v>821</v>
          </cell>
          <cell r="E112" t="str">
            <v>Medway Towns UA</v>
          </cell>
          <cell r="F112">
            <v>559</v>
          </cell>
          <cell r="G112">
            <v>262</v>
          </cell>
          <cell r="H112">
            <v>0</v>
          </cell>
          <cell r="I112">
            <v>821</v>
          </cell>
        </row>
        <row r="113">
          <cell r="D113" t="str">
            <v>613</v>
          </cell>
          <cell r="E113" t="str">
            <v>Milton Keynes UA</v>
          </cell>
          <cell r="F113">
            <v>988</v>
          </cell>
          <cell r="G113">
            <v>252</v>
          </cell>
          <cell r="H113">
            <v>4</v>
          </cell>
          <cell r="I113">
            <v>1244</v>
          </cell>
        </row>
        <row r="114">
          <cell r="D114" t="str">
            <v>608</v>
          </cell>
          <cell r="E114" t="str">
            <v>Oxfordshire</v>
          </cell>
          <cell r="F114">
            <v>2694</v>
          </cell>
          <cell r="G114">
            <v>859</v>
          </cell>
          <cell r="H114">
            <v>2062</v>
          </cell>
          <cell r="I114">
            <v>5615</v>
          </cell>
        </row>
        <row r="115">
          <cell r="D115" t="str">
            <v>813</v>
          </cell>
          <cell r="E115" t="str">
            <v>Portsmouth UA</v>
          </cell>
          <cell r="F115">
            <v>403</v>
          </cell>
          <cell r="G115">
            <v>558</v>
          </cell>
          <cell r="H115">
            <v>0</v>
          </cell>
          <cell r="I115">
            <v>961</v>
          </cell>
        </row>
        <row r="116">
          <cell r="D116" t="str">
            <v>616</v>
          </cell>
          <cell r="E116" t="str">
            <v>Reading UA</v>
          </cell>
          <cell r="F116">
            <v>347</v>
          </cell>
          <cell r="G116">
            <v>251</v>
          </cell>
          <cell r="H116">
            <v>32</v>
          </cell>
          <cell r="I116">
            <v>630</v>
          </cell>
        </row>
        <row r="117">
          <cell r="D117" t="str">
            <v>617</v>
          </cell>
          <cell r="E117" t="str">
            <v>Slough UA</v>
          </cell>
          <cell r="F117">
            <v>238</v>
          </cell>
          <cell r="G117">
            <v>53</v>
          </cell>
          <cell r="H117">
            <v>27</v>
          </cell>
          <cell r="I117">
            <v>318</v>
          </cell>
        </row>
        <row r="118">
          <cell r="D118" t="str">
            <v>814</v>
          </cell>
          <cell r="E118" t="str">
            <v>Southampton UA</v>
          </cell>
          <cell r="F118">
            <v>478</v>
          </cell>
          <cell r="G118">
            <v>695</v>
          </cell>
          <cell r="H118">
            <v>41</v>
          </cell>
          <cell r="I118">
            <v>1214</v>
          </cell>
        </row>
        <row r="119">
          <cell r="D119" t="str">
            <v>805</v>
          </cell>
          <cell r="E119" t="str">
            <v>Surrey</v>
          </cell>
          <cell r="F119">
            <v>2212</v>
          </cell>
          <cell r="G119">
            <v>983</v>
          </cell>
          <cell r="H119">
            <v>79</v>
          </cell>
          <cell r="I119">
            <v>3274</v>
          </cell>
        </row>
        <row r="120">
          <cell r="D120" t="str">
            <v>615</v>
          </cell>
          <cell r="E120" t="str">
            <v>West Berkshire UA</v>
          </cell>
          <cell r="F120">
            <v>340</v>
          </cell>
          <cell r="G120">
            <v>278</v>
          </cell>
          <cell r="H120">
            <v>190</v>
          </cell>
          <cell r="I120">
            <v>808</v>
          </cell>
        </row>
        <row r="121">
          <cell r="D121" t="str">
            <v>807</v>
          </cell>
          <cell r="E121" t="str">
            <v>West Sussex</v>
          </cell>
          <cell r="F121">
            <v>2474</v>
          </cell>
          <cell r="G121">
            <v>969</v>
          </cell>
          <cell r="H121">
            <v>115</v>
          </cell>
          <cell r="I121">
            <v>3558</v>
          </cell>
        </row>
        <row r="122">
          <cell r="D122" t="str">
            <v>618</v>
          </cell>
          <cell r="E122" t="str">
            <v>Windsor &amp; Maidenhead UA</v>
          </cell>
          <cell r="F122">
            <v>492</v>
          </cell>
          <cell r="G122">
            <v>91</v>
          </cell>
          <cell r="H122">
            <v>19</v>
          </cell>
          <cell r="I122">
            <v>602</v>
          </cell>
        </row>
        <row r="123">
          <cell r="D123" t="str">
            <v>619</v>
          </cell>
          <cell r="E123" t="str">
            <v>Wokingham UA</v>
          </cell>
          <cell r="F123">
            <v>104</v>
          </cell>
          <cell r="G123">
            <v>193</v>
          </cell>
          <cell r="H123">
            <v>0</v>
          </cell>
          <cell r="I123">
            <v>297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250</v>
          </cell>
          <cell r="G124">
            <v>490</v>
          </cell>
          <cell r="H124">
            <v>2</v>
          </cell>
          <cell r="I124">
            <v>742</v>
          </cell>
        </row>
        <row r="125">
          <cell r="D125" t="str">
            <v>810</v>
          </cell>
          <cell r="E125" t="str">
            <v>Bournemouth UA</v>
          </cell>
          <cell r="F125">
            <v>654</v>
          </cell>
          <cell r="G125">
            <v>97</v>
          </cell>
          <cell r="H125">
            <v>93</v>
          </cell>
          <cell r="I125">
            <v>844</v>
          </cell>
        </row>
        <row r="126">
          <cell r="D126" t="str">
            <v>909</v>
          </cell>
          <cell r="E126" t="str">
            <v>Bristol UA</v>
          </cell>
          <cell r="F126">
            <v>416</v>
          </cell>
          <cell r="G126">
            <v>820</v>
          </cell>
          <cell r="H126">
            <v>532</v>
          </cell>
          <cell r="I126">
            <v>1768</v>
          </cell>
        </row>
        <row r="127">
          <cell r="D127" t="str">
            <v>902</v>
          </cell>
          <cell r="E127" t="str">
            <v>Cornwall</v>
          </cell>
          <cell r="F127">
            <v>2436</v>
          </cell>
          <cell r="G127">
            <v>2760</v>
          </cell>
          <cell r="H127">
            <v>134</v>
          </cell>
          <cell r="I127">
            <v>5330</v>
          </cell>
        </row>
        <row r="128">
          <cell r="D128" t="str">
            <v>912</v>
          </cell>
          <cell r="E128" t="str">
            <v>Devon</v>
          </cell>
          <cell r="F128">
            <v>3212</v>
          </cell>
          <cell r="G128">
            <v>1345</v>
          </cell>
          <cell r="H128">
            <v>261</v>
          </cell>
          <cell r="I128">
            <v>4818</v>
          </cell>
        </row>
        <row r="129">
          <cell r="D129" t="str">
            <v>809</v>
          </cell>
          <cell r="E129" t="str">
            <v>Dorset</v>
          </cell>
          <cell r="F129">
            <v>1226</v>
          </cell>
          <cell r="G129">
            <v>679</v>
          </cell>
          <cell r="H129">
            <v>87</v>
          </cell>
          <cell r="I129">
            <v>1992</v>
          </cell>
        </row>
        <row r="130">
          <cell r="D130" t="str">
            <v>904</v>
          </cell>
          <cell r="E130" t="str">
            <v>Gloucestershire</v>
          </cell>
          <cell r="F130">
            <v>891</v>
          </cell>
          <cell r="G130">
            <v>1107</v>
          </cell>
          <cell r="H130">
            <v>25</v>
          </cell>
          <cell r="I130">
            <v>2023</v>
          </cell>
        </row>
        <row r="131">
          <cell r="D131" t="str">
            <v>910</v>
          </cell>
          <cell r="E131" t="str">
            <v>North Somerset UA</v>
          </cell>
          <cell r="F131">
            <v>308</v>
          </cell>
          <cell r="G131">
            <v>394</v>
          </cell>
          <cell r="H131">
            <v>177</v>
          </cell>
          <cell r="I131">
            <v>879</v>
          </cell>
        </row>
        <row r="132">
          <cell r="D132" t="str">
            <v>913</v>
          </cell>
          <cell r="E132" t="str">
            <v>Plymouth UA</v>
          </cell>
          <cell r="F132">
            <v>1285</v>
          </cell>
          <cell r="G132">
            <v>571</v>
          </cell>
          <cell r="H132">
            <v>1</v>
          </cell>
          <cell r="I132">
            <v>1857</v>
          </cell>
        </row>
        <row r="133">
          <cell r="D133" t="str">
            <v>811</v>
          </cell>
          <cell r="E133" t="str">
            <v>Poole UA</v>
          </cell>
          <cell r="F133">
            <v>285</v>
          </cell>
          <cell r="G133">
            <v>18</v>
          </cell>
          <cell r="H133">
            <v>103</v>
          </cell>
          <cell r="I133">
            <v>406</v>
          </cell>
        </row>
        <row r="134">
          <cell r="D134" t="str">
            <v>905</v>
          </cell>
          <cell r="E134" t="str">
            <v>Somerset</v>
          </cell>
          <cell r="F134">
            <v>1480</v>
          </cell>
          <cell r="G134">
            <v>1629</v>
          </cell>
          <cell r="H134">
            <v>319</v>
          </cell>
          <cell r="I134">
            <v>3428</v>
          </cell>
        </row>
        <row r="135">
          <cell r="D135" t="str">
            <v>911</v>
          </cell>
          <cell r="E135" t="str">
            <v>South Gloucestershire UA</v>
          </cell>
          <cell r="F135">
            <v>258</v>
          </cell>
          <cell r="G135">
            <v>256</v>
          </cell>
          <cell r="H135">
            <v>31</v>
          </cell>
          <cell r="I135">
            <v>545</v>
          </cell>
        </row>
        <row r="136">
          <cell r="D136" t="str">
            <v>819</v>
          </cell>
          <cell r="E136" t="str">
            <v>Swindon UA</v>
          </cell>
          <cell r="F136">
            <v>426</v>
          </cell>
          <cell r="G136">
            <v>239</v>
          </cell>
          <cell r="H136">
            <v>5</v>
          </cell>
          <cell r="I136">
            <v>670</v>
          </cell>
        </row>
        <row r="137">
          <cell r="D137" t="str">
            <v>914</v>
          </cell>
          <cell r="E137" t="str">
            <v>Torbay UA</v>
          </cell>
          <cell r="F137">
            <v>104</v>
          </cell>
          <cell r="G137">
            <v>177</v>
          </cell>
          <cell r="H137">
            <v>2</v>
          </cell>
          <cell r="I137">
            <v>283</v>
          </cell>
        </row>
        <row r="138">
          <cell r="D138" t="str">
            <v>817</v>
          </cell>
          <cell r="E138" t="str">
            <v>Wiltshire</v>
          </cell>
          <cell r="F138">
            <v>1679</v>
          </cell>
          <cell r="G138">
            <v>1109</v>
          </cell>
          <cell r="H138">
            <v>197</v>
          </cell>
          <cell r="I138">
            <v>2985</v>
          </cell>
        </row>
        <row r="139">
          <cell r="D139" t="str">
            <v>406</v>
          </cell>
          <cell r="E139" t="str">
            <v>Birmingham</v>
          </cell>
          <cell r="F139">
            <v>1866</v>
          </cell>
          <cell r="G139">
            <v>3128</v>
          </cell>
          <cell r="H139">
            <v>278</v>
          </cell>
          <cell r="I139">
            <v>5272</v>
          </cell>
        </row>
        <row r="140">
          <cell r="D140" t="str">
            <v>407</v>
          </cell>
          <cell r="E140" t="str">
            <v>Coventry</v>
          </cell>
          <cell r="F140">
            <v>1348</v>
          </cell>
          <cell r="G140">
            <v>195</v>
          </cell>
          <cell r="H140">
            <v>383</v>
          </cell>
          <cell r="I140">
            <v>1926</v>
          </cell>
        </row>
        <row r="141">
          <cell r="D141" t="str">
            <v>408</v>
          </cell>
          <cell r="E141" t="str">
            <v>Dudley</v>
          </cell>
          <cell r="F141">
            <v>426</v>
          </cell>
          <cell r="G141">
            <v>774</v>
          </cell>
          <cell r="H141">
            <v>75</v>
          </cell>
          <cell r="I141">
            <v>1275</v>
          </cell>
        </row>
        <row r="142">
          <cell r="D142" t="str">
            <v>415</v>
          </cell>
          <cell r="E142" t="str">
            <v>Herefordshire UA</v>
          </cell>
          <cell r="F142">
            <v>348</v>
          </cell>
          <cell r="G142">
            <v>228</v>
          </cell>
          <cell r="H142">
            <v>0</v>
          </cell>
          <cell r="I142">
            <v>576</v>
          </cell>
        </row>
        <row r="143">
          <cell r="D143" t="str">
            <v>409</v>
          </cell>
          <cell r="E143" t="str">
            <v>Sandwell</v>
          </cell>
          <cell r="F143">
            <v>256</v>
          </cell>
          <cell r="G143">
            <v>203</v>
          </cell>
          <cell r="H143">
            <v>70</v>
          </cell>
          <cell r="I143">
            <v>529</v>
          </cell>
        </row>
        <row r="144">
          <cell r="D144" t="str">
            <v>417</v>
          </cell>
          <cell r="E144" t="str">
            <v>Shropshire</v>
          </cell>
          <cell r="F144">
            <v>481</v>
          </cell>
          <cell r="G144">
            <v>585</v>
          </cell>
          <cell r="H144">
            <v>208</v>
          </cell>
          <cell r="I144">
            <v>1274</v>
          </cell>
        </row>
        <row r="145">
          <cell r="D145" t="str">
            <v>410</v>
          </cell>
          <cell r="E145" t="str">
            <v>Solihull</v>
          </cell>
          <cell r="F145">
            <v>491</v>
          </cell>
          <cell r="G145">
            <v>349</v>
          </cell>
          <cell r="H145">
            <v>57</v>
          </cell>
          <cell r="I145">
            <v>897</v>
          </cell>
        </row>
        <row r="146">
          <cell r="D146" t="str">
            <v>413</v>
          </cell>
          <cell r="E146" t="str">
            <v>Staffordshire</v>
          </cell>
          <cell r="F146">
            <v>2025</v>
          </cell>
          <cell r="G146">
            <v>1833</v>
          </cell>
          <cell r="H146">
            <v>144</v>
          </cell>
          <cell r="I146">
            <v>4002</v>
          </cell>
        </row>
        <row r="147">
          <cell r="D147" t="str">
            <v>414</v>
          </cell>
          <cell r="E147" t="str">
            <v>Stoke-On-Trent UA</v>
          </cell>
          <cell r="F147">
            <v>1486</v>
          </cell>
          <cell r="G147">
            <v>336</v>
          </cell>
          <cell r="H147">
            <v>90</v>
          </cell>
          <cell r="I147">
            <v>1912</v>
          </cell>
        </row>
        <row r="148">
          <cell r="D148" t="str">
            <v>418</v>
          </cell>
          <cell r="E148" t="str">
            <v>Telford &amp; Wrekin UA</v>
          </cell>
          <cell r="F148">
            <v>186</v>
          </cell>
          <cell r="G148">
            <v>27</v>
          </cell>
          <cell r="H148">
            <v>93</v>
          </cell>
          <cell r="I148">
            <v>306</v>
          </cell>
        </row>
        <row r="149">
          <cell r="D149" t="str">
            <v>411</v>
          </cell>
          <cell r="E149" t="str">
            <v>Walsall</v>
          </cell>
          <cell r="F149">
            <v>291</v>
          </cell>
          <cell r="G149">
            <v>405</v>
          </cell>
          <cell r="H149">
            <v>7</v>
          </cell>
          <cell r="I149">
            <v>703</v>
          </cell>
        </row>
        <row r="150">
          <cell r="D150" t="str">
            <v>404</v>
          </cell>
          <cell r="E150" t="str">
            <v>Warwickshire</v>
          </cell>
          <cell r="F150">
            <v>1336</v>
          </cell>
          <cell r="G150">
            <v>1304</v>
          </cell>
          <cell r="H150">
            <v>11</v>
          </cell>
          <cell r="I150">
            <v>2651</v>
          </cell>
        </row>
        <row r="151">
          <cell r="D151" t="str">
            <v>412</v>
          </cell>
          <cell r="E151" t="str">
            <v>Wolverhampton</v>
          </cell>
          <cell r="F151">
            <v>270</v>
          </cell>
          <cell r="G151">
            <v>468</v>
          </cell>
          <cell r="H151">
            <v>103</v>
          </cell>
          <cell r="I151">
            <v>841</v>
          </cell>
        </row>
        <row r="152">
          <cell r="D152" t="str">
            <v>416</v>
          </cell>
          <cell r="E152" t="str">
            <v>Worcestershire</v>
          </cell>
          <cell r="F152">
            <v>1350</v>
          </cell>
          <cell r="G152">
            <v>1197</v>
          </cell>
          <cell r="H152">
            <v>644</v>
          </cell>
          <cell r="I152">
            <v>3191</v>
          </cell>
        </row>
        <row r="153">
          <cell r="D153" t="str">
            <v>204</v>
          </cell>
          <cell r="E153" t="str">
            <v>Barnsley</v>
          </cell>
          <cell r="F153">
            <v>138</v>
          </cell>
          <cell r="G153">
            <v>6</v>
          </cell>
          <cell r="H153">
            <v>0</v>
          </cell>
          <cell r="I153">
            <v>144</v>
          </cell>
        </row>
        <row r="154">
          <cell r="D154" t="str">
            <v>209</v>
          </cell>
          <cell r="E154" t="str">
            <v>Bradford</v>
          </cell>
          <cell r="F154">
            <v>412</v>
          </cell>
          <cell r="G154">
            <v>70</v>
          </cell>
          <cell r="H154">
            <v>0</v>
          </cell>
          <cell r="I154">
            <v>482</v>
          </cell>
        </row>
        <row r="155">
          <cell r="D155" t="str">
            <v>210</v>
          </cell>
          <cell r="E155" t="str">
            <v>Calderdale</v>
          </cell>
          <cell r="F155">
            <v>68</v>
          </cell>
          <cell r="G155">
            <v>229</v>
          </cell>
          <cell r="H155">
            <v>31</v>
          </cell>
          <cell r="I155">
            <v>328</v>
          </cell>
        </row>
        <row r="156">
          <cell r="D156" t="str">
            <v>205</v>
          </cell>
          <cell r="E156" t="str">
            <v>Doncaster</v>
          </cell>
          <cell r="F156">
            <v>154</v>
          </cell>
          <cell r="G156">
            <v>318</v>
          </cell>
          <cell r="H156">
            <v>136</v>
          </cell>
          <cell r="I156">
            <v>608</v>
          </cell>
        </row>
        <row r="157">
          <cell r="D157" t="str">
            <v>214</v>
          </cell>
          <cell r="E157" t="str">
            <v>East Riding Of Yorkshire UA</v>
          </cell>
          <cell r="F157">
            <v>640</v>
          </cell>
          <cell r="G157">
            <v>436</v>
          </cell>
          <cell r="H157">
            <v>47</v>
          </cell>
          <cell r="I157">
            <v>1123</v>
          </cell>
        </row>
        <row r="158">
          <cell r="D158" t="str">
            <v>215</v>
          </cell>
          <cell r="E158" t="str">
            <v>Kingston Upon Hull UA</v>
          </cell>
          <cell r="F158">
            <v>363</v>
          </cell>
          <cell r="G158">
            <v>464</v>
          </cell>
          <cell r="H158">
            <v>0</v>
          </cell>
          <cell r="I158">
            <v>827</v>
          </cell>
        </row>
        <row r="159">
          <cell r="D159" t="str">
            <v>211</v>
          </cell>
          <cell r="E159" t="str">
            <v>Kirklees</v>
          </cell>
          <cell r="F159">
            <v>681</v>
          </cell>
          <cell r="G159">
            <v>79</v>
          </cell>
          <cell r="H159">
            <v>205</v>
          </cell>
          <cell r="I159">
            <v>965</v>
          </cell>
        </row>
        <row r="160">
          <cell r="D160" t="str">
            <v>212</v>
          </cell>
          <cell r="E160" t="str">
            <v>Leeds</v>
          </cell>
          <cell r="F160">
            <v>1692</v>
          </cell>
          <cell r="G160">
            <v>778</v>
          </cell>
          <cell r="H160">
            <v>72</v>
          </cell>
          <cell r="I160">
            <v>2542</v>
          </cell>
        </row>
        <row r="161">
          <cell r="D161" t="str">
            <v>216</v>
          </cell>
          <cell r="E161" t="str">
            <v>North East Lincolnshire UA</v>
          </cell>
          <cell r="F161">
            <v>151</v>
          </cell>
          <cell r="G161">
            <v>50</v>
          </cell>
          <cell r="H161">
            <v>39</v>
          </cell>
          <cell r="I161">
            <v>240</v>
          </cell>
        </row>
        <row r="162">
          <cell r="D162" t="str">
            <v>217</v>
          </cell>
          <cell r="E162" t="str">
            <v>North Lincolnshire UA</v>
          </cell>
          <cell r="F162">
            <v>118</v>
          </cell>
          <cell r="G162">
            <v>71</v>
          </cell>
          <cell r="H162">
            <v>142</v>
          </cell>
          <cell r="I162">
            <v>331</v>
          </cell>
        </row>
        <row r="163">
          <cell r="D163" t="str">
            <v>218</v>
          </cell>
          <cell r="E163" t="str">
            <v>North Yorkshire</v>
          </cell>
          <cell r="F163">
            <v>1025</v>
          </cell>
          <cell r="G163">
            <v>1342</v>
          </cell>
          <cell r="H163">
            <v>166</v>
          </cell>
          <cell r="I163">
            <v>2533</v>
          </cell>
        </row>
        <row r="164">
          <cell r="D164" t="str">
            <v>206</v>
          </cell>
          <cell r="E164" t="str">
            <v>Rotherham</v>
          </cell>
          <cell r="F164">
            <v>819</v>
          </cell>
          <cell r="G164">
            <v>100</v>
          </cell>
          <cell r="H164">
            <v>68</v>
          </cell>
          <cell r="I164">
            <v>987</v>
          </cell>
        </row>
        <row r="165">
          <cell r="D165" t="str">
            <v>207</v>
          </cell>
          <cell r="E165" t="str">
            <v>Sheffield</v>
          </cell>
          <cell r="F165">
            <v>2689</v>
          </cell>
          <cell r="G165">
            <v>1187</v>
          </cell>
          <cell r="H165">
            <v>1007</v>
          </cell>
          <cell r="I165">
            <v>4883</v>
          </cell>
        </row>
        <row r="166">
          <cell r="D166" t="str">
            <v>213</v>
          </cell>
          <cell r="E166" t="str">
            <v>Wakefield</v>
          </cell>
          <cell r="F166">
            <v>1084</v>
          </cell>
          <cell r="G166">
            <v>19</v>
          </cell>
          <cell r="H166">
            <v>0</v>
          </cell>
          <cell r="I166">
            <v>1103</v>
          </cell>
        </row>
        <row r="167">
          <cell r="D167" t="str">
            <v>219</v>
          </cell>
          <cell r="E167" t="str">
            <v>York UA</v>
          </cell>
          <cell r="F167">
            <v>588</v>
          </cell>
          <cell r="G167">
            <v>246</v>
          </cell>
          <cell r="H167">
            <v>16</v>
          </cell>
          <cell r="I167">
            <v>850</v>
          </cell>
        </row>
        <row r="168">
          <cell r="D168" t="str">
            <v>9901</v>
          </cell>
          <cell r="E168" t="str">
            <v>Resident in Scotland</v>
          </cell>
          <cell r="F168">
            <v>6</v>
          </cell>
          <cell r="G168">
            <v>0</v>
          </cell>
          <cell r="H168">
            <v>0</v>
          </cell>
          <cell r="I168">
            <v>6</v>
          </cell>
        </row>
        <row r="169">
          <cell r="D169" t="str">
            <v>9900</v>
          </cell>
          <cell r="E169" t="str">
            <v>Resident In Wales</v>
          </cell>
          <cell r="F169">
            <v>584</v>
          </cell>
          <cell r="G169">
            <v>308</v>
          </cell>
          <cell r="H169">
            <v>66</v>
          </cell>
          <cell r="I169">
            <v>958</v>
          </cell>
        </row>
        <row r="170">
          <cell r="D170" t="str">
            <v>9902</v>
          </cell>
          <cell r="E170" t="str">
            <v>Resident outside GB</v>
          </cell>
          <cell r="F170">
            <v>51</v>
          </cell>
          <cell r="G170">
            <v>0</v>
          </cell>
          <cell r="H170">
            <v>0</v>
          </cell>
          <cell r="I170">
            <v>51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96798</v>
          </cell>
          <cell r="G15">
            <v>67597</v>
          </cell>
          <cell r="H15">
            <v>12550</v>
          </cell>
          <cell r="I15">
            <v>176945</v>
          </cell>
        </row>
        <row r="17">
          <cell r="D17" t="str">
            <v>507</v>
          </cell>
          <cell r="E17" t="str">
            <v>Derby UA</v>
          </cell>
          <cell r="F17">
            <v>286</v>
          </cell>
          <cell r="G17">
            <v>77</v>
          </cell>
          <cell r="H17">
            <v>0</v>
          </cell>
          <cell r="I17">
            <v>363</v>
          </cell>
        </row>
        <row r="18">
          <cell r="D18" t="str">
            <v>506</v>
          </cell>
          <cell r="E18" t="str">
            <v>Derbyshire</v>
          </cell>
          <cell r="F18">
            <v>643</v>
          </cell>
          <cell r="G18">
            <v>574</v>
          </cell>
          <cell r="H18">
            <v>0</v>
          </cell>
          <cell r="I18">
            <v>1217</v>
          </cell>
        </row>
        <row r="19">
          <cell r="D19" t="str">
            <v>509</v>
          </cell>
          <cell r="E19" t="str">
            <v>Leicester UA</v>
          </cell>
          <cell r="F19">
            <v>614</v>
          </cell>
          <cell r="G19">
            <v>72</v>
          </cell>
          <cell r="H19">
            <v>92</v>
          </cell>
          <cell r="I19">
            <v>778</v>
          </cell>
        </row>
        <row r="20">
          <cell r="D20" t="str">
            <v>508</v>
          </cell>
          <cell r="E20" t="str">
            <v>Leicestershire</v>
          </cell>
          <cell r="F20">
            <v>1067</v>
          </cell>
          <cell r="G20">
            <v>211</v>
          </cell>
          <cell r="H20">
            <v>115</v>
          </cell>
          <cell r="I20">
            <v>1393</v>
          </cell>
        </row>
        <row r="21">
          <cell r="D21" t="str">
            <v>503</v>
          </cell>
          <cell r="E21" t="str">
            <v>Lincolnshire</v>
          </cell>
          <cell r="F21">
            <v>1709</v>
          </cell>
          <cell r="G21">
            <v>411</v>
          </cell>
          <cell r="H21">
            <v>271</v>
          </cell>
          <cell r="I21">
            <v>2391</v>
          </cell>
        </row>
        <row r="22">
          <cell r="D22" t="str">
            <v>504</v>
          </cell>
          <cell r="E22" t="str">
            <v>Northamptonshire</v>
          </cell>
          <cell r="F22">
            <v>2638</v>
          </cell>
          <cell r="G22">
            <v>1368</v>
          </cell>
          <cell r="H22">
            <v>491</v>
          </cell>
          <cell r="I22">
            <v>4497</v>
          </cell>
        </row>
        <row r="23">
          <cell r="D23" t="str">
            <v>512</v>
          </cell>
          <cell r="E23" t="str">
            <v>Nottingham UA</v>
          </cell>
          <cell r="F23">
            <v>698</v>
          </cell>
          <cell r="G23">
            <v>57</v>
          </cell>
          <cell r="H23">
            <v>30</v>
          </cell>
          <cell r="I23">
            <v>785</v>
          </cell>
        </row>
        <row r="24">
          <cell r="D24" t="str">
            <v>511</v>
          </cell>
          <cell r="E24" t="str">
            <v>Nottinghamshire</v>
          </cell>
          <cell r="F24">
            <v>1088</v>
          </cell>
          <cell r="G24">
            <v>71</v>
          </cell>
          <cell r="H24">
            <v>38</v>
          </cell>
          <cell r="I24">
            <v>1197</v>
          </cell>
        </row>
        <row r="25">
          <cell r="D25" t="str">
            <v>510</v>
          </cell>
          <cell r="E25" t="str">
            <v>Rutland UA</v>
          </cell>
          <cell r="F25">
            <v>51</v>
          </cell>
          <cell r="G25">
            <v>0</v>
          </cell>
          <cell r="H25">
            <v>0</v>
          </cell>
          <cell r="I25">
            <v>51</v>
          </cell>
        </row>
        <row r="26">
          <cell r="D26" t="str">
            <v>00KB</v>
          </cell>
          <cell r="E26" t="str">
            <v>Bedford</v>
          </cell>
          <cell r="F26">
            <v>167</v>
          </cell>
          <cell r="G26">
            <v>0</v>
          </cell>
          <cell r="H26">
            <v>33</v>
          </cell>
          <cell r="I26">
            <v>200</v>
          </cell>
        </row>
        <row r="27">
          <cell r="D27" t="str">
            <v>623</v>
          </cell>
          <cell r="E27" t="str">
            <v>Cambridgeshire</v>
          </cell>
          <cell r="F27">
            <v>1549</v>
          </cell>
          <cell r="G27">
            <v>563</v>
          </cell>
          <cell r="H27">
            <v>232</v>
          </cell>
          <cell r="I27">
            <v>2344</v>
          </cell>
        </row>
        <row r="28">
          <cell r="D28" t="str">
            <v>00KC</v>
          </cell>
          <cell r="E28" t="str">
            <v>Central Bedfordshire</v>
          </cell>
          <cell r="F28">
            <v>566</v>
          </cell>
          <cell r="G28">
            <v>68</v>
          </cell>
          <cell r="H28">
            <v>64</v>
          </cell>
          <cell r="I28">
            <v>698</v>
          </cell>
        </row>
        <row r="29">
          <cell r="D29" t="str">
            <v>620</v>
          </cell>
          <cell r="E29" t="str">
            <v>Essex</v>
          </cell>
          <cell r="F29">
            <v>1740</v>
          </cell>
          <cell r="G29">
            <v>1511</v>
          </cell>
          <cell r="H29">
            <v>148</v>
          </cell>
          <cell r="I29">
            <v>3399</v>
          </cell>
        </row>
        <row r="30">
          <cell r="D30" t="str">
            <v>606</v>
          </cell>
          <cell r="E30" t="str">
            <v>Hertfordshire</v>
          </cell>
          <cell r="F30">
            <v>3422</v>
          </cell>
          <cell r="G30">
            <v>2017</v>
          </cell>
          <cell r="H30">
            <v>108</v>
          </cell>
          <cell r="I30">
            <v>5547</v>
          </cell>
        </row>
        <row r="31">
          <cell r="D31" t="str">
            <v>611</v>
          </cell>
          <cell r="E31" t="str">
            <v>Luton UA</v>
          </cell>
          <cell r="F31">
            <v>136</v>
          </cell>
          <cell r="G31">
            <v>1</v>
          </cell>
          <cell r="H31">
            <v>0</v>
          </cell>
          <cell r="I31">
            <v>137</v>
          </cell>
        </row>
        <row r="32">
          <cell r="D32" t="str">
            <v>607</v>
          </cell>
          <cell r="E32" t="str">
            <v>Norfolk</v>
          </cell>
          <cell r="F32">
            <v>1260</v>
          </cell>
          <cell r="G32">
            <v>1167</v>
          </cell>
          <cell r="H32">
            <v>62</v>
          </cell>
          <cell r="I32">
            <v>2489</v>
          </cell>
        </row>
        <row r="33">
          <cell r="D33" t="str">
            <v>624</v>
          </cell>
          <cell r="E33" t="str">
            <v>Peterborough UA</v>
          </cell>
          <cell r="F33">
            <v>653</v>
          </cell>
          <cell r="G33">
            <v>0</v>
          </cell>
          <cell r="H33">
            <v>5</v>
          </cell>
          <cell r="I33">
            <v>658</v>
          </cell>
        </row>
        <row r="34">
          <cell r="D34" t="str">
            <v>621</v>
          </cell>
          <cell r="E34" t="str">
            <v>Southend UA</v>
          </cell>
          <cell r="F34">
            <v>346</v>
          </cell>
          <cell r="G34">
            <v>78</v>
          </cell>
          <cell r="H34">
            <v>0</v>
          </cell>
          <cell r="I34">
            <v>424</v>
          </cell>
        </row>
        <row r="35">
          <cell r="D35" t="str">
            <v>609</v>
          </cell>
          <cell r="E35" t="str">
            <v>Suffolk</v>
          </cell>
          <cell r="F35">
            <v>1440</v>
          </cell>
          <cell r="G35">
            <v>1125</v>
          </cell>
          <cell r="H35">
            <v>234</v>
          </cell>
          <cell r="I35">
            <v>2799</v>
          </cell>
        </row>
        <row r="36">
          <cell r="D36" t="str">
            <v>622</v>
          </cell>
          <cell r="E36" t="str">
            <v>Thurrock UA</v>
          </cell>
          <cell r="F36">
            <v>162</v>
          </cell>
          <cell r="G36">
            <v>126</v>
          </cell>
          <cell r="H36">
            <v>89</v>
          </cell>
          <cell r="I36">
            <v>377</v>
          </cell>
        </row>
        <row r="37">
          <cell r="D37" t="str">
            <v>716</v>
          </cell>
          <cell r="E37" t="str">
            <v>Barking &amp; Dagenham</v>
          </cell>
          <cell r="F37">
            <v>135</v>
          </cell>
          <cell r="G37">
            <v>25</v>
          </cell>
          <cell r="H37">
            <v>30</v>
          </cell>
          <cell r="I37">
            <v>190</v>
          </cell>
        </row>
        <row r="38">
          <cell r="D38" t="str">
            <v>717</v>
          </cell>
          <cell r="E38" t="str">
            <v>Barnet</v>
          </cell>
          <cell r="F38">
            <v>639</v>
          </cell>
          <cell r="G38">
            <v>719</v>
          </cell>
          <cell r="H38">
            <v>86</v>
          </cell>
          <cell r="I38">
            <v>1444</v>
          </cell>
        </row>
        <row r="39">
          <cell r="D39" t="str">
            <v>718</v>
          </cell>
          <cell r="E39" t="str">
            <v>Bexley</v>
          </cell>
          <cell r="F39">
            <v>92</v>
          </cell>
          <cell r="G39">
            <v>310</v>
          </cell>
          <cell r="H39">
            <v>0</v>
          </cell>
          <cell r="I39">
            <v>402</v>
          </cell>
        </row>
        <row r="40">
          <cell r="D40" t="str">
            <v>719</v>
          </cell>
          <cell r="E40" t="str">
            <v>Brent</v>
          </cell>
          <cell r="F40">
            <v>383</v>
          </cell>
          <cell r="G40">
            <v>302</v>
          </cell>
          <cell r="H40">
            <v>0</v>
          </cell>
          <cell r="I40">
            <v>685</v>
          </cell>
        </row>
        <row r="41">
          <cell r="D41" t="str">
            <v>720</v>
          </cell>
          <cell r="E41" t="str">
            <v>Bromley</v>
          </cell>
          <cell r="F41">
            <v>80</v>
          </cell>
          <cell r="G41">
            <v>338</v>
          </cell>
          <cell r="H41">
            <v>0</v>
          </cell>
          <cell r="I41">
            <v>418</v>
          </cell>
        </row>
        <row r="42">
          <cell r="D42" t="str">
            <v>702</v>
          </cell>
          <cell r="E42" t="str">
            <v>Camden</v>
          </cell>
          <cell r="F42">
            <v>246</v>
          </cell>
          <cell r="G42">
            <v>175</v>
          </cell>
          <cell r="H42">
            <v>0</v>
          </cell>
          <cell r="I42">
            <v>421</v>
          </cell>
        </row>
        <row r="43">
          <cell r="D43" t="str">
            <v>714</v>
          </cell>
          <cell r="E43" t="str">
            <v>City Of London</v>
          </cell>
          <cell r="F43">
            <v>30</v>
          </cell>
          <cell r="G43">
            <v>0</v>
          </cell>
          <cell r="H43">
            <v>0</v>
          </cell>
          <cell r="I43">
            <v>30</v>
          </cell>
        </row>
        <row r="44">
          <cell r="D44" t="str">
            <v>721</v>
          </cell>
          <cell r="E44" t="str">
            <v>Croydon</v>
          </cell>
          <cell r="F44">
            <v>466</v>
          </cell>
          <cell r="G44">
            <v>378</v>
          </cell>
          <cell r="H44">
            <v>26</v>
          </cell>
          <cell r="I44">
            <v>870</v>
          </cell>
        </row>
        <row r="45">
          <cell r="D45" t="str">
            <v>722</v>
          </cell>
          <cell r="E45" t="str">
            <v>Ealing</v>
          </cell>
          <cell r="F45">
            <v>288</v>
          </cell>
          <cell r="G45">
            <v>825</v>
          </cell>
          <cell r="H45">
            <v>30</v>
          </cell>
          <cell r="I45">
            <v>1143</v>
          </cell>
        </row>
        <row r="46">
          <cell r="D46" t="str">
            <v>723</v>
          </cell>
          <cell r="E46" t="str">
            <v>Enfield</v>
          </cell>
          <cell r="F46">
            <v>420</v>
          </cell>
          <cell r="G46">
            <v>102</v>
          </cell>
          <cell r="H46">
            <v>6</v>
          </cell>
          <cell r="I46">
            <v>528</v>
          </cell>
        </row>
        <row r="47">
          <cell r="D47" t="str">
            <v>703</v>
          </cell>
          <cell r="E47" t="str">
            <v>Greenwich</v>
          </cell>
          <cell r="F47">
            <v>162</v>
          </cell>
          <cell r="G47">
            <v>181</v>
          </cell>
          <cell r="H47">
            <v>13</v>
          </cell>
          <cell r="I47">
            <v>356</v>
          </cell>
        </row>
        <row r="48">
          <cell r="D48" t="str">
            <v>704</v>
          </cell>
          <cell r="E48" t="str">
            <v>Hackney</v>
          </cell>
          <cell r="F48">
            <v>299</v>
          </cell>
          <cell r="G48">
            <v>522</v>
          </cell>
          <cell r="H48">
            <v>0</v>
          </cell>
          <cell r="I48">
            <v>821</v>
          </cell>
        </row>
        <row r="49">
          <cell r="D49" t="str">
            <v>705</v>
          </cell>
          <cell r="E49" t="str">
            <v>Hammersmith &amp; Fulham</v>
          </cell>
          <cell r="F49">
            <v>295</v>
          </cell>
          <cell r="G49">
            <v>270</v>
          </cell>
          <cell r="H49">
            <v>30</v>
          </cell>
          <cell r="I49">
            <v>595</v>
          </cell>
        </row>
        <row r="50">
          <cell r="D50" t="str">
            <v>724</v>
          </cell>
          <cell r="E50" t="str">
            <v>Haringey</v>
          </cell>
          <cell r="F50">
            <v>542</v>
          </cell>
          <cell r="G50">
            <v>372</v>
          </cell>
          <cell r="H50">
            <v>0</v>
          </cell>
          <cell r="I50">
            <v>914</v>
          </cell>
        </row>
        <row r="51">
          <cell r="D51" t="str">
            <v>725</v>
          </cell>
          <cell r="E51" t="str">
            <v>Harrow</v>
          </cell>
          <cell r="F51">
            <v>229</v>
          </cell>
          <cell r="G51">
            <v>108</v>
          </cell>
          <cell r="H51">
            <v>2</v>
          </cell>
          <cell r="I51">
            <v>339</v>
          </cell>
        </row>
        <row r="52">
          <cell r="D52" t="str">
            <v>726</v>
          </cell>
          <cell r="E52" t="str">
            <v>Havering</v>
          </cell>
          <cell r="F52">
            <v>235</v>
          </cell>
          <cell r="G52">
            <v>60</v>
          </cell>
          <cell r="H52">
            <v>0</v>
          </cell>
          <cell r="I52">
            <v>295</v>
          </cell>
        </row>
        <row r="53">
          <cell r="D53" t="str">
            <v>727</v>
          </cell>
          <cell r="E53" t="str">
            <v>Hillingdon</v>
          </cell>
          <cell r="F53">
            <v>595</v>
          </cell>
          <cell r="G53">
            <v>178</v>
          </cell>
          <cell r="H53">
            <v>42</v>
          </cell>
          <cell r="I53">
            <v>815</v>
          </cell>
        </row>
        <row r="54">
          <cell r="D54" t="str">
            <v>728</v>
          </cell>
          <cell r="E54" t="str">
            <v>Hounslow</v>
          </cell>
          <cell r="F54">
            <v>284</v>
          </cell>
          <cell r="G54">
            <v>399</v>
          </cell>
          <cell r="H54">
            <v>27</v>
          </cell>
          <cell r="I54">
            <v>710</v>
          </cell>
        </row>
        <row r="55">
          <cell r="D55" t="str">
            <v>706</v>
          </cell>
          <cell r="E55" t="str">
            <v>Islington</v>
          </cell>
          <cell r="F55">
            <v>281</v>
          </cell>
          <cell r="G55">
            <v>141</v>
          </cell>
          <cell r="H55">
            <v>0</v>
          </cell>
          <cell r="I55">
            <v>422</v>
          </cell>
        </row>
        <row r="56">
          <cell r="D56" t="str">
            <v>707</v>
          </cell>
          <cell r="E56" t="str">
            <v>Kensington &amp; Chelsea</v>
          </cell>
          <cell r="F56">
            <v>128</v>
          </cell>
          <cell r="G56">
            <v>40</v>
          </cell>
          <cell r="H56">
            <v>30</v>
          </cell>
          <cell r="I56">
            <v>198</v>
          </cell>
        </row>
        <row r="57">
          <cell r="D57" t="str">
            <v>729</v>
          </cell>
          <cell r="E57" t="str">
            <v>Kingston Upon Thames</v>
          </cell>
          <cell r="F57">
            <v>251</v>
          </cell>
          <cell r="G57">
            <v>60</v>
          </cell>
          <cell r="H57">
            <v>11</v>
          </cell>
          <cell r="I57">
            <v>322</v>
          </cell>
        </row>
        <row r="58">
          <cell r="D58" t="str">
            <v>708</v>
          </cell>
          <cell r="E58" t="str">
            <v>Lambeth</v>
          </cell>
          <cell r="F58">
            <v>358</v>
          </cell>
          <cell r="G58">
            <v>241</v>
          </cell>
          <cell r="H58">
            <v>30</v>
          </cell>
          <cell r="I58">
            <v>629</v>
          </cell>
        </row>
        <row r="59">
          <cell r="D59" t="str">
            <v>709</v>
          </cell>
          <cell r="E59" t="str">
            <v>Lewisham</v>
          </cell>
          <cell r="F59">
            <v>264</v>
          </cell>
          <cell r="G59">
            <v>106</v>
          </cell>
          <cell r="H59">
            <v>0</v>
          </cell>
          <cell r="I59">
            <v>370</v>
          </cell>
        </row>
        <row r="60">
          <cell r="D60" t="str">
            <v>730</v>
          </cell>
          <cell r="E60" t="str">
            <v>Merton</v>
          </cell>
          <cell r="F60">
            <v>124</v>
          </cell>
          <cell r="G60">
            <v>99</v>
          </cell>
          <cell r="H60">
            <v>30</v>
          </cell>
          <cell r="I60">
            <v>253</v>
          </cell>
        </row>
        <row r="61">
          <cell r="D61" t="str">
            <v>731</v>
          </cell>
          <cell r="E61" t="str">
            <v>Newham</v>
          </cell>
          <cell r="F61">
            <v>110</v>
          </cell>
          <cell r="G61">
            <v>114</v>
          </cell>
          <cell r="H61">
            <v>0</v>
          </cell>
          <cell r="I61">
            <v>224</v>
          </cell>
        </row>
        <row r="62">
          <cell r="D62" t="str">
            <v>732</v>
          </cell>
          <cell r="E62" t="str">
            <v>Redbridge</v>
          </cell>
          <cell r="F62">
            <v>199</v>
          </cell>
          <cell r="G62">
            <v>83</v>
          </cell>
          <cell r="H62">
            <v>0</v>
          </cell>
          <cell r="I62">
            <v>282</v>
          </cell>
        </row>
        <row r="63">
          <cell r="D63" t="str">
            <v>733</v>
          </cell>
          <cell r="E63" t="str">
            <v>Richmond Upon Thames</v>
          </cell>
          <cell r="F63">
            <v>316</v>
          </cell>
          <cell r="G63">
            <v>109</v>
          </cell>
          <cell r="H63">
            <v>4</v>
          </cell>
          <cell r="I63">
            <v>429</v>
          </cell>
        </row>
        <row r="64">
          <cell r="D64" t="str">
            <v>710</v>
          </cell>
          <cell r="E64" t="str">
            <v>Southwark</v>
          </cell>
          <cell r="F64">
            <v>297</v>
          </cell>
          <cell r="G64">
            <v>176</v>
          </cell>
          <cell r="H64">
            <v>0</v>
          </cell>
          <cell r="I64">
            <v>473</v>
          </cell>
        </row>
        <row r="65">
          <cell r="D65" t="str">
            <v>734</v>
          </cell>
          <cell r="E65" t="str">
            <v>Sutton</v>
          </cell>
          <cell r="F65">
            <v>103</v>
          </cell>
          <cell r="G65">
            <v>43</v>
          </cell>
          <cell r="H65">
            <v>0</v>
          </cell>
          <cell r="I65">
            <v>146</v>
          </cell>
        </row>
        <row r="66">
          <cell r="D66" t="str">
            <v>711</v>
          </cell>
          <cell r="E66" t="str">
            <v>Tower Hamlets</v>
          </cell>
          <cell r="F66">
            <v>404</v>
          </cell>
          <cell r="G66">
            <v>16</v>
          </cell>
          <cell r="H66">
            <v>25</v>
          </cell>
          <cell r="I66">
            <v>445</v>
          </cell>
        </row>
        <row r="67">
          <cell r="D67" t="str">
            <v>735</v>
          </cell>
          <cell r="E67" t="str">
            <v>Waltham Forest</v>
          </cell>
          <cell r="F67">
            <v>250</v>
          </cell>
          <cell r="G67">
            <v>198</v>
          </cell>
          <cell r="H67">
            <v>116</v>
          </cell>
          <cell r="I67">
            <v>564</v>
          </cell>
        </row>
        <row r="68">
          <cell r="D68" t="str">
            <v>712</v>
          </cell>
          <cell r="E68" t="str">
            <v>Wandsworth</v>
          </cell>
          <cell r="F68">
            <v>239</v>
          </cell>
          <cell r="G68">
            <v>144</v>
          </cell>
          <cell r="H68">
            <v>0</v>
          </cell>
          <cell r="I68">
            <v>383</v>
          </cell>
        </row>
        <row r="69">
          <cell r="D69" t="str">
            <v>713</v>
          </cell>
          <cell r="E69" t="str">
            <v>Westminster</v>
          </cell>
          <cell r="F69">
            <v>83</v>
          </cell>
          <cell r="G69">
            <v>101</v>
          </cell>
          <cell r="H69">
            <v>0</v>
          </cell>
          <cell r="I69">
            <v>184</v>
          </cell>
        </row>
        <row r="70">
          <cell r="D70" t="str">
            <v>117</v>
          </cell>
          <cell r="E70" t="str">
            <v>Darlington UA</v>
          </cell>
          <cell r="F70">
            <v>99</v>
          </cell>
          <cell r="G70">
            <v>0</v>
          </cell>
          <cell r="H70">
            <v>0</v>
          </cell>
          <cell r="I70">
            <v>99</v>
          </cell>
        </row>
        <row r="71">
          <cell r="D71" t="str">
            <v>116</v>
          </cell>
          <cell r="E71" t="str">
            <v>Durham</v>
          </cell>
          <cell r="F71">
            <v>299</v>
          </cell>
          <cell r="G71">
            <v>77</v>
          </cell>
          <cell r="H71">
            <v>3</v>
          </cell>
          <cell r="I71">
            <v>379</v>
          </cell>
        </row>
        <row r="72">
          <cell r="D72" t="str">
            <v>106</v>
          </cell>
          <cell r="E72" t="str">
            <v>Gateshead</v>
          </cell>
          <cell r="F72">
            <v>265</v>
          </cell>
          <cell r="G72">
            <v>191</v>
          </cell>
          <cell r="H72">
            <v>0</v>
          </cell>
          <cell r="I72">
            <v>456</v>
          </cell>
        </row>
        <row r="73">
          <cell r="D73" t="str">
            <v>111</v>
          </cell>
          <cell r="E73" t="str">
            <v>Hartlepool UA</v>
          </cell>
          <cell r="F73">
            <v>364</v>
          </cell>
          <cell r="G73">
            <v>14</v>
          </cell>
          <cell r="H73">
            <v>0</v>
          </cell>
          <cell r="I73">
            <v>378</v>
          </cell>
        </row>
        <row r="74">
          <cell r="D74" t="str">
            <v>112</v>
          </cell>
          <cell r="E74" t="str">
            <v>Middlesbrough UA</v>
          </cell>
          <cell r="F74">
            <v>232</v>
          </cell>
          <cell r="G74">
            <v>74</v>
          </cell>
          <cell r="H74">
            <v>0</v>
          </cell>
          <cell r="I74">
            <v>306</v>
          </cell>
        </row>
        <row r="75">
          <cell r="D75" t="str">
            <v>107</v>
          </cell>
          <cell r="E75" t="str">
            <v>Newcastle Upon Tyne</v>
          </cell>
          <cell r="F75">
            <v>487</v>
          </cell>
          <cell r="G75">
            <v>81</v>
          </cell>
          <cell r="H75">
            <v>0</v>
          </cell>
          <cell r="I75">
            <v>568</v>
          </cell>
        </row>
        <row r="76">
          <cell r="D76" t="str">
            <v>108</v>
          </cell>
          <cell r="E76" t="str">
            <v>North Tyneside</v>
          </cell>
          <cell r="F76">
            <v>197</v>
          </cell>
          <cell r="G76">
            <v>25</v>
          </cell>
          <cell r="H76">
            <v>0</v>
          </cell>
          <cell r="I76">
            <v>222</v>
          </cell>
        </row>
        <row r="77">
          <cell r="D77" t="str">
            <v>104</v>
          </cell>
          <cell r="E77" t="str">
            <v>Northumberland</v>
          </cell>
          <cell r="F77">
            <v>272</v>
          </cell>
          <cell r="G77">
            <v>73</v>
          </cell>
          <cell r="H77">
            <v>0</v>
          </cell>
          <cell r="I77">
            <v>345</v>
          </cell>
        </row>
        <row r="78">
          <cell r="D78" t="str">
            <v>113</v>
          </cell>
          <cell r="E78" t="str">
            <v>Redcar &amp; Cleveland UA</v>
          </cell>
          <cell r="F78">
            <v>314</v>
          </cell>
          <cell r="G78">
            <v>149</v>
          </cell>
          <cell r="H78">
            <v>6</v>
          </cell>
          <cell r="I78">
            <v>469</v>
          </cell>
        </row>
        <row r="79">
          <cell r="D79" t="str">
            <v>109</v>
          </cell>
          <cell r="E79" t="str">
            <v>South Tyneside</v>
          </cell>
          <cell r="F79">
            <v>153</v>
          </cell>
          <cell r="G79">
            <v>223</v>
          </cell>
          <cell r="H79">
            <v>0</v>
          </cell>
          <cell r="I79">
            <v>376</v>
          </cell>
        </row>
        <row r="80">
          <cell r="D80" t="str">
            <v>114</v>
          </cell>
          <cell r="E80" t="str">
            <v>Stockton On Tees UA</v>
          </cell>
          <cell r="F80">
            <v>370</v>
          </cell>
          <cell r="G80">
            <v>51</v>
          </cell>
          <cell r="H80">
            <v>4</v>
          </cell>
          <cell r="I80">
            <v>425</v>
          </cell>
        </row>
        <row r="81">
          <cell r="D81" t="str">
            <v>110</v>
          </cell>
          <cell r="E81" t="str">
            <v>Sunderland</v>
          </cell>
          <cell r="F81">
            <v>171</v>
          </cell>
          <cell r="G81">
            <v>70</v>
          </cell>
          <cell r="H81">
            <v>0</v>
          </cell>
          <cell r="I81">
            <v>241</v>
          </cell>
        </row>
        <row r="82">
          <cell r="D82" t="str">
            <v>324</v>
          </cell>
          <cell r="E82" t="str">
            <v>Blackburn With Darwen UA</v>
          </cell>
          <cell r="F82">
            <v>39</v>
          </cell>
          <cell r="G82">
            <v>219</v>
          </cell>
          <cell r="H82">
            <v>0</v>
          </cell>
          <cell r="I82">
            <v>258</v>
          </cell>
        </row>
        <row r="83">
          <cell r="D83" t="str">
            <v>325</v>
          </cell>
          <cell r="E83" t="str">
            <v>Blackpool UA</v>
          </cell>
          <cell r="F83">
            <v>214</v>
          </cell>
          <cell r="G83">
            <v>183</v>
          </cell>
          <cell r="H83">
            <v>21</v>
          </cell>
          <cell r="I83">
            <v>418</v>
          </cell>
        </row>
        <row r="84">
          <cell r="D84" t="str">
            <v>304</v>
          </cell>
          <cell r="E84" t="str">
            <v>Bolton</v>
          </cell>
          <cell r="F84">
            <v>355</v>
          </cell>
          <cell r="G84">
            <v>427</v>
          </cell>
          <cell r="H84">
            <v>11</v>
          </cell>
          <cell r="I84">
            <v>793</v>
          </cell>
        </row>
        <row r="85">
          <cell r="D85" t="str">
            <v>305</v>
          </cell>
          <cell r="E85" t="str">
            <v>Bury</v>
          </cell>
          <cell r="F85">
            <v>339</v>
          </cell>
          <cell r="G85">
            <v>427</v>
          </cell>
          <cell r="H85">
            <v>0</v>
          </cell>
          <cell r="I85">
            <v>766</v>
          </cell>
        </row>
        <row r="86">
          <cell r="D86" t="str">
            <v>00EQ</v>
          </cell>
          <cell r="E86" t="str">
            <v>Cheshire East</v>
          </cell>
          <cell r="F86">
            <v>1082</v>
          </cell>
          <cell r="G86">
            <v>553</v>
          </cell>
          <cell r="H86">
            <v>1</v>
          </cell>
          <cell r="I86">
            <v>1636</v>
          </cell>
        </row>
        <row r="87">
          <cell r="D87" t="str">
            <v>00EW</v>
          </cell>
          <cell r="E87" t="str">
            <v>Cheshire West And Chester</v>
          </cell>
          <cell r="F87">
            <v>446</v>
          </cell>
          <cell r="G87">
            <v>608</v>
          </cell>
          <cell r="H87">
            <v>15</v>
          </cell>
          <cell r="I87">
            <v>1069</v>
          </cell>
        </row>
        <row r="88">
          <cell r="D88" t="str">
            <v>102</v>
          </cell>
          <cell r="E88" t="str">
            <v>Cumbria</v>
          </cell>
          <cell r="F88">
            <v>1447</v>
          </cell>
          <cell r="G88">
            <v>2635</v>
          </cell>
          <cell r="H88">
            <v>430</v>
          </cell>
          <cell r="I88">
            <v>4512</v>
          </cell>
        </row>
        <row r="89">
          <cell r="D89" t="str">
            <v>321</v>
          </cell>
          <cell r="E89" t="str">
            <v>Halton UA</v>
          </cell>
          <cell r="F89">
            <v>458</v>
          </cell>
          <cell r="G89">
            <v>62</v>
          </cell>
          <cell r="H89">
            <v>0</v>
          </cell>
          <cell r="I89">
            <v>520</v>
          </cell>
        </row>
        <row r="90">
          <cell r="D90" t="str">
            <v>315</v>
          </cell>
          <cell r="E90" t="str">
            <v>Knowsley</v>
          </cell>
          <cell r="F90">
            <v>235</v>
          </cell>
          <cell r="G90">
            <v>125</v>
          </cell>
          <cell r="H90">
            <v>77</v>
          </cell>
          <cell r="I90">
            <v>437</v>
          </cell>
        </row>
        <row r="91">
          <cell r="D91" t="str">
            <v>323</v>
          </cell>
          <cell r="E91" t="str">
            <v>Lancashire</v>
          </cell>
          <cell r="F91">
            <v>2217</v>
          </cell>
          <cell r="G91">
            <v>2140</v>
          </cell>
          <cell r="H91">
            <v>252</v>
          </cell>
          <cell r="I91">
            <v>4609</v>
          </cell>
        </row>
        <row r="92">
          <cell r="D92" t="str">
            <v>316</v>
          </cell>
          <cell r="E92" t="str">
            <v>Liverpool</v>
          </cell>
          <cell r="F92">
            <v>919</v>
          </cell>
          <cell r="G92">
            <v>386</v>
          </cell>
          <cell r="H92">
            <v>153</v>
          </cell>
          <cell r="I92">
            <v>1458</v>
          </cell>
        </row>
        <row r="93">
          <cell r="D93" t="str">
            <v>306</v>
          </cell>
          <cell r="E93" t="str">
            <v>Manchester</v>
          </cell>
          <cell r="F93">
            <v>687</v>
          </cell>
          <cell r="G93">
            <v>1004</v>
          </cell>
          <cell r="H93">
            <v>68</v>
          </cell>
          <cell r="I93">
            <v>1759</v>
          </cell>
        </row>
        <row r="94">
          <cell r="D94" t="str">
            <v>307</v>
          </cell>
          <cell r="E94" t="str">
            <v>Oldham</v>
          </cell>
          <cell r="F94">
            <v>197</v>
          </cell>
          <cell r="G94">
            <v>201</v>
          </cell>
          <cell r="H94">
            <v>30</v>
          </cell>
          <cell r="I94">
            <v>428</v>
          </cell>
        </row>
        <row r="95">
          <cell r="D95" t="str">
            <v>308</v>
          </cell>
          <cell r="E95" t="str">
            <v>Rochdale</v>
          </cell>
          <cell r="F95">
            <v>177</v>
          </cell>
          <cell r="G95">
            <v>1</v>
          </cell>
          <cell r="H95">
            <v>0</v>
          </cell>
          <cell r="I95">
            <v>178</v>
          </cell>
        </row>
        <row r="96">
          <cell r="D96" t="str">
            <v>309</v>
          </cell>
          <cell r="E96" t="str">
            <v>Salford</v>
          </cell>
          <cell r="F96">
            <v>409</v>
          </cell>
          <cell r="G96">
            <v>55</v>
          </cell>
          <cell r="H96">
            <v>39</v>
          </cell>
          <cell r="I96">
            <v>503</v>
          </cell>
        </row>
        <row r="97">
          <cell r="D97" t="str">
            <v>317</v>
          </cell>
          <cell r="E97" t="str">
            <v>Sefton</v>
          </cell>
          <cell r="F97">
            <v>698</v>
          </cell>
          <cell r="G97">
            <v>196</v>
          </cell>
          <cell r="H97">
            <v>40</v>
          </cell>
          <cell r="I97">
            <v>934</v>
          </cell>
        </row>
        <row r="98">
          <cell r="D98" t="str">
            <v>318</v>
          </cell>
          <cell r="E98" t="str">
            <v>St Helens</v>
          </cell>
          <cell r="F98">
            <v>280</v>
          </cell>
          <cell r="G98">
            <v>65</v>
          </cell>
          <cell r="H98">
            <v>9</v>
          </cell>
          <cell r="I98">
            <v>354</v>
          </cell>
        </row>
        <row r="99">
          <cell r="D99" t="str">
            <v>310</v>
          </cell>
          <cell r="E99" t="str">
            <v>Stockport</v>
          </cell>
          <cell r="F99">
            <v>213</v>
          </cell>
          <cell r="G99">
            <v>600</v>
          </cell>
          <cell r="H99">
            <v>46</v>
          </cell>
          <cell r="I99">
            <v>859</v>
          </cell>
        </row>
        <row r="100">
          <cell r="D100" t="str">
            <v>311</v>
          </cell>
          <cell r="E100" t="str">
            <v>Tameside</v>
          </cell>
          <cell r="F100">
            <v>451</v>
          </cell>
          <cell r="G100">
            <v>339</v>
          </cell>
          <cell r="H100">
            <v>6</v>
          </cell>
          <cell r="I100">
            <v>796</v>
          </cell>
        </row>
        <row r="101">
          <cell r="D101" t="str">
            <v>312</v>
          </cell>
          <cell r="E101" t="str">
            <v>Trafford</v>
          </cell>
          <cell r="F101">
            <v>550</v>
          </cell>
          <cell r="G101">
            <v>827</v>
          </cell>
          <cell r="H101">
            <v>32</v>
          </cell>
          <cell r="I101">
            <v>1409</v>
          </cell>
        </row>
        <row r="102">
          <cell r="D102" t="str">
            <v>322</v>
          </cell>
          <cell r="E102" t="str">
            <v>Warrington UA</v>
          </cell>
          <cell r="F102">
            <v>533</v>
          </cell>
          <cell r="G102">
            <v>193</v>
          </cell>
          <cell r="H102">
            <v>0</v>
          </cell>
          <cell r="I102">
            <v>726</v>
          </cell>
        </row>
        <row r="103">
          <cell r="D103" t="str">
            <v>313</v>
          </cell>
          <cell r="E103" t="str">
            <v>Wigan</v>
          </cell>
          <cell r="F103">
            <v>81</v>
          </cell>
          <cell r="G103">
            <v>309</v>
          </cell>
          <cell r="H103">
            <v>53</v>
          </cell>
          <cell r="I103">
            <v>443</v>
          </cell>
        </row>
        <row r="104">
          <cell r="D104" t="str">
            <v>319</v>
          </cell>
          <cell r="E104" t="str">
            <v>Wirral</v>
          </cell>
          <cell r="F104">
            <v>243</v>
          </cell>
          <cell r="G104">
            <v>163</v>
          </cell>
          <cell r="H104">
            <v>521</v>
          </cell>
          <cell r="I104">
            <v>927</v>
          </cell>
        </row>
        <row r="105">
          <cell r="D105" t="str">
            <v>614</v>
          </cell>
          <cell r="E105" t="str">
            <v>Bracknell Forest UA</v>
          </cell>
          <cell r="F105">
            <v>161</v>
          </cell>
          <cell r="G105">
            <v>155</v>
          </cell>
          <cell r="H105">
            <v>102</v>
          </cell>
          <cell r="I105">
            <v>418</v>
          </cell>
        </row>
        <row r="106">
          <cell r="D106" t="str">
            <v>816</v>
          </cell>
          <cell r="E106" t="str">
            <v>Brighton &amp; Hove UA</v>
          </cell>
          <cell r="F106">
            <v>737</v>
          </cell>
          <cell r="G106">
            <v>211</v>
          </cell>
          <cell r="H106">
            <v>73</v>
          </cell>
          <cell r="I106">
            <v>1021</v>
          </cell>
        </row>
        <row r="107">
          <cell r="D107" t="str">
            <v>612</v>
          </cell>
          <cell r="E107" t="str">
            <v>Buckinghamshire</v>
          </cell>
          <cell r="F107">
            <v>1064</v>
          </cell>
          <cell r="G107">
            <v>268</v>
          </cell>
          <cell r="H107">
            <v>21</v>
          </cell>
          <cell r="I107">
            <v>1353</v>
          </cell>
        </row>
        <row r="108">
          <cell r="D108" t="str">
            <v>815</v>
          </cell>
          <cell r="E108" t="str">
            <v>East Sussex</v>
          </cell>
          <cell r="F108">
            <v>2152</v>
          </cell>
          <cell r="G108">
            <v>1015</v>
          </cell>
          <cell r="H108">
            <v>60</v>
          </cell>
          <cell r="I108">
            <v>3227</v>
          </cell>
        </row>
        <row r="109">
          <cell r="D109" t="str">
            <v>812</v>
          </cell>
          <cell r="E109" t="str">
            <v>Hampshire</v>
          </cell>
          <cell r="F109">
            <v>2705</v>
          </cell>
          <cell r="G109">
            <v>4947</v>
          </cell>
          <cell r="H109">
            <v>598</v>
          </cell>
          <cell r="I109">
            <v>8250</v>
          </cell>
        </row>
        <row r="110">
          <cell r="D110" t="str">
            <v>803</v>
          </cell>
          <cell r="E110" t="str">
            <v>Isle Of Wight UA</v>
          </cell>
          <cell r="F110">
            <v>132</v>
          </cell>
          <cell r="G110">
            <v>143</v>
          </cell>
          <cell r="H110">
            <v>0</v>
          </cell>
          <cell r="I110">
            <v>275</v>
          </cell>
        </row>
        <row r="111">
          <cell r="D111" t="str">
            <v>820</v>
          </cell>
          <cell r="E111" t="str">
            <v>Kent</v>
          </cell>
          <cell r="F111">
            <v>2969</v>
          </cell>
          <cell r="G111">
            <v>1522</v>
          </cell>
          <cell r="H111">
            <v>216</v>
          </cell>
          <cell r="I111">
            <v>4707</v>
          </cell>
        </row>
        <row r="112">
          <cell r="D112" t="str">
            <v>821</v>
          </cell>
          <cell r="E112" t="str">
            <v>Medway Towns UA</v>
          </cell>
          <cell r="F112">
            <v>409</v>
          </cell>
          <cell r="G112">
            <v>113</v>
          </cell>
          <cell r="H112">
            <v>40</v>
          </cell>
          <cell r="I112">
            <v>562</v>
          </cell>
        </row>
        <row r="113">
          <cell r="D113" t="str">
            <v>613</v>
          </cell>
          <cell r="E113" t="str">
            <v>Milton Keynes UA</v>
          </cell>
          <cell r="F113">
            <v>758</v>
          </cell>
          <cell r="G113">
            <v>346</v>
          </cell>
          <cell r="H113">
            <v>94</v>
          </cell>
          <cell r="I113">
            <v>1198</v>
          </cell>
        </row>
        <row r="114">
          <cell r="D114" t="str">
            <v>608</v>
          </cell>
          <cell r="E114" t="str">
            <v>Oxfordshire</v>
          </cell>
          <cell r="F114">
            <v>2246</v>
          </cell>
          <cell r="G114">
            <v>501</v>
          </cell>
          <cell r="H114">
            <v>2306</v>
          </cell>
          <cell r="I114">
            <v>5053</v>
          </cell>
        </row>
        <row r="115">
          <cell r="D115" t="str">
            <v>813</v>
          </cell>
          <cell r="E115" t="str">
            <v>Portsmouth UA</v>
          </cell>
          <cell r="F115">
            <v>277</v>
          </cell>
          <cell r="G115">
            <v>409</v>
          </cell>
          <cell r="H115">
            <v>25</v>
          </cell>
          <cell r="I115">
            <v>711</v>
          </cell>
        </row>
        <row r="116">
          <cell r="D116" t="str">
            <v>616</v>
          </cell>
          <cell r="E116" t="str">
            <v>Reading UA</v>
          </cell>
          <cell r="F116">
            <v>280</v>
          </cell>
          <cell r="G116">
            <v>272</v>
          </cell>
          <cell r="H116">
            <v>7</v>
          </cell>
          <cell r="I116">
            <v>559</v>
          </cell>
        </row>
        <row r="117">
          <cell r="D117" t="str">
            <v>617</v>
          </cell>
          <cell r="E117" t="str">
            <v>Slough UA</v>
          </cell>
          <cell r="F117">
            <v>248</v>
          </cell>
          <cell r="G117">
            <v>14</v>
          </cell>
          <cell r="H117">
            <v>6</v>
          </cell>
          <cell r="I117">
            <v>268</v>
          </cell>
        </row>
        <row r="118">
          <cell r="D118" t="str">
            <v>814</v>
          </cell>
          <cell r="E118" t="str">
            <v>Southampton UA</v>
          </cell>
          <cell r="F118">
            <v>528</v>
          </cell>
          <cell r="G118">
            <v>635</v>
          </cell>
          <cell r="H118">
            <v>129</v>
          </cell>
          <cell r="I118">
            <v>1292</v>
          </cell>
        </row>
        <row r="119">
          <cell r="D119" t="str">
            <v>805</v>
          </cell>
          <cell r="E119" t="str">
            <v>Surrey</v>
          </cell>
          <cell r="F119">
            <v>2628</v>
          </cell>
          <cell r="G119">
            <v>603</v>
          </cell>
          <cell r="H119">
            <v>72</v>
          </cell>
          <cell r="I119">
            <v>3303</v>
          </cell>
        </row>
        <row r="120">
          <cell r="D120" t="str">
            <v>615</v>
          </cell>
          <cell r="E120" t="str">
            <v>West Berkshire UA</v>
          </cell>
          <cell r="F120">
            <v>296</v>
          </cell>
          <cell r="G120">
            <v>240</v>
          </cell>
          <cell r="H120">
            <v>414</v>
          </cell>
          <cell r="I120">
            <v>950</v>
          </cell>
        </row>
        <row r="121">
          <cell r="D121" t="str">
            <v>807</v>
          </cell>
          <cell r="E121" t="str">
            <v>West Sussex</v>
          </cell>
          <cell r="F121">
            <v>2212</v>
          </cell>
          <cell r="G121">
            <v>797</v>
          </cell>
          <cell r="H121">
            <v>81</v>
          </cell>
          <cell r="I121">
            <v>3090</v>
          </cell>
        </row>
        <row r="122">
          <cell r="D122" t="str">
            <v>618</v>
          </cell>
          <cell r="E122" t="str">
            <v>Windsor &amp; Maidenhead UA</v>
          </cell>
          <cell r="F122">
            <v>312</v>
          </cell>
          <cell r="G122">
            <v>32</v>
          </cell>
          <cell r="H122">
            <v>0</v>
          </cell>
          <cell r="I122">
            <v>344</v>
          </cell>
        </row>
        <row r="123">
          <cell r="D123" t="str">
            <v>619</v>
          </cell>
          <cell r="E123" t="str">
            <v>Wokingham UA</v>
          </cell>
          <cell r="F123">
            <v>92</v>
          </cell>
          <cell r="G123">
            <v>66</v>
          </cell>
          <cell r="H123">
            <v>0</v>
          </cell>
          <cell r="I123">
            <v>158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242</v>
          </cell>
          <cell r="G124">
            <v>364</v>
          </cell>
          <cell r="H124">
            <v>42</v>
          </cell>
          <cell r="I124">
            <v>648</v>
          </cell>
        </row>
        <row r="125">
          <cell r="D125" t="str">
            <v>810</v>
          </cell>
          <cell r="E125" t="str">
            <v>Bournemouth UA</v>
          </cell>
          <cell r="F125">
            <v>488</v>
          </cell>
          <cell r="G125">
            <v>104</v>
          </cell>
          <cell r="H125">
            <v>89</v>
          </cell>
          <cell r="I125">
            <v>681</v>
          </cell>
        </row>
        <row r="126">
          <cell r="D126" t="str">
            <v>909</v>
          </cell>
          <cell r="E126" t="str">
            <v>Bristol UA</v>
          </cell>
          <cell r="F126">
            <v>459</v>
          </cell>
          <cell r="G126">
            <v>927</v>
          </cell>
          <cell r="H126">
            <v>256</v>
          </cell>
          <cell r="I126">
            <v>1642</v>
          </cell>
        </row>
        <row r="127">
          <cell r="D127" t="str">
            <v>902</v>
          </cell>
          <cell r="E127" t="str">
            <v>Cornwall</v>
          </cell>
          <cell r="F127">
            <v>1969</v>
          </cell>
          <cell r="G127">
            <v>2338</v>
          </cell>
          <cell r="H127">
            <v>59</v>
          </cell>
          <cell r="I127">
            <v>4366</v>
          </cell>
        </row>
        <row r="128">
          <cell r="D128" t="str">
            <v>912</v>
          </cell>
          <cell r="E128" t="str">
            <v>Devon</v>
          </cell>
          <cell r="F128">
            <v>2402</v>
          </cell>
          <cell r="G128">
            <v>1559</v>
          </cell>
          <cell r="H128">
            <v>238</v>
          </cell>
          <cell r="I128">
            <v>4199</v>
          </cell>
        </row>
        <row r="129">
          <cell r="D129" t="str">
            <v>809</v>
          </cell>
          <cell r="E129" t="str">
            <v>Dorset</v>
          </cell>
          <cell r="F129">
            <v>948</v>
          </cell>
          <cell r="G129">
            <v>748</v>
          </cell>
          <cell r="H129">
            <v>49</v>
          </cell>
          <cell r="I129">
            <v>1745</v>
          </cell>
        </row>
        <row r="130">
          <cell r="D130" t="str">
            <v>904</v>
          </cell>
          <cell r="E130" t="str">
            <v>Gloucestershire</v>
          </cell>
          <cell r="F130">
            <v>846</v>
          </cell>
          <cell r="G130">
            <v>976</v>
          </cell>
          <cell r="H130">
            <v>59</v>
          </cell>
          <cell r="I130">
            <v>1881</v>
          </cell>
        </row>
        <row r="131">
          <cell r="D131" t="str">
            <v>910</v>
          </cell>
          <cell r="E131" t="str">
            <v>North Somerset UA</v>
          </cell>
          <cell r="F131">
            <v>271</v>
          </cell>
          <cell r="G131">
            <v>120</v>
          </cell>
          <cell r="H131">
            <v>92</v>
          </cell>
          <cell r="I131">
            <v>483</v>
          </cell>
        </row>
        <row r="132">
          <cell r="D132" t="str">
            <v>913</v>
          </cell>
          <cell r="E132" t="str">
            <v>Plymouth UA</v>
          </cell>
          <cell r="F132">
            <v>1240</v>
          </cell>
          <cell r="G132">
            <v>692</v>
          </cell>
          <cell r="H132">
            <v>95</v>
          </cell>
          <cell r="I132">
            <v>2027</v>
          </cell>
        </row>
        <row r="133">
          <cell r="D133" t="str">
            <v>811</v>
          </cell>
          <cell r="E133" t="str">
            <v>Poole UA</v>
          </cell>
          <cell r="F133">
            <v>286</v>
          </cell>
          <cell r="G133">
            <v>12</v>
          </cell>
          <cell r="H133">
            <v>53</v>
          </cell>
          <cell r="I133">
            <v>351</v>
          </cell>
        </row>
        <row r="134">
          <cell r="D134" t="str">
            <v>905</v>
          </cell>
          <cell r="E134" t="str">
            <v>Somerset</v>
          </cell>
          <cell r="F134">
            <v>813</v>
          </cell>
          <cell r="G134">
            <v>1308</v>
          </cell>
          <cell r="H134">
            <v>238</v>
          </cell>
          <cell r="I134">
            <v>2359</v>
          </cell>
        </row>
        <row r="135">
          <cell r="D135" t="str">
            <v>911</v>
          </cell>
          <cell r="E135" t="str">
            <v>South Gloucestershire UA</v>
          </cell>
          <cell r="F135">
            <v>187</v>
          </cell>
          <cell r="G135">
            <v>173</v>
          </cell>
          <cell r="H135">
            <v>45</v>
          </cell>
          <cell r="I135">
            <v>405</v>
          </cell>
        </row>
        <row r="136">
          <cell r="D136" t="str">
            <v>819</v>
          </cell>
          <cell r="E136" t="str">
            <v>Swindon UA</v>
          </cell>
          <cell r="F136">
            <v>382</v>
          </cell>
          <cell r="G136">
            <v>283</v>
          </cell>
          <cell r="H136">
            <v>15</v>
          </cell>
          <cell r="I136">
            <v>680</v>
          </cell>
        </row>
        <row r="137">
          <cell r="D137" t="str">
            <v>914</v>
          </cell>
          <cell r="E137" t="str">
            <v>Torbay UA</v>
          </cell>
          <cell r="F137">
            <v>137</v>
          </cell>
          <cell r="G137">
            <v>73</v>
          </cell>
          <cell r="H137">
            <v>0</v>
          </cell>
          <cell r="I137">
            <v>210</v>
          </cell>
        </row>
        <row r="138">
          <cell r="D138" t="str">
            <v>817</v>
          </cell>
          <cell r="E138" t="str">
            <v>Wiltshire</v>
          </cell>
          <cell r="F138">
            <v>1189</v>
          </cell>
          <cell r="G138">
            <v>1058</v>
          </cell>
          <cell r="H138">
            <v>245</v>
          </cell>
          <cell r="I138">
            <v>2492</v>
          </cell>
        </row>
        <row r="139">
          <cell r="D139" t="str">
            <v>406</v>
          </cell>
          <cell r="E139" t="str">
            <v>Birmingham</v>
          </cell>
          <cell r="F139">
            <v>1880</v>
          </cell>
          <cell r="G139">
            <v>2767</v>
          </cell>
          <cell r="H139">
            <v>235</v>
          </cell>
          <cell r="I139">
            <v>4882</v>
          </cell>
        </row>
        <row r="140">
          <cell r="D140" t="str">
            <v>407</v>
          </cell>
          <cell r="E140" t="str">
            <v>Coventry</v>
          </cell>
          <cell r="F140">
            <v>1408</v>
          </cell>
          <cell r="G140">
            <v>170</v>
          </cell>
          <cell r="H140">
            <v>177</v>
          </cell>
          <cell r="I140">
            <v>1755</v>
          </cell>
        </row>
        <row r="141">
          <cell r="D141" t="str">
            <v>408</v>
          </cell>
          <cell r="E141" t="str">
            <v>Dudley</v>
          </cell>
          <cell r="F141">
            <v>295</v>
          </cell>
          <cell r="G141">
            <v>508</v>
          </cell>
          <cell r="H141">
            <v>98</v>
          </cell>
          <cell r="I141">
            <v>901</v>
          </cell>
        </row>
        <row r="142">
          <cell r="D142" t="str">
            <v>415</v>
          </cell>
          <cell r="E142" t="str">
            <v>Herefordshire UA</v>
          </cell>
          <cell r="F142">
            <v>464</v>
          </cell>
          <cell r="G142">
            <v>153</v>
          </cell>
          <cell r="H142">
            <v>0</v>
          </cell>
          <cell r="I142">
            <v>617</v>
          </cell>
        </row>
        <row r="143">
          <cell r="D143" t="str">
            <v>409</v>
          </cell>
          <cell r="E143" t="str">
            <v>Sandwell</v>
          </cell>
          <cell r="F143">
            <v>266</v>
          </cell>
          <cell r="G143">
            <v>229</v>
          </cell>
          <cell r="H143">
            <v>7</v>
          </cell>
          <cell r="I143">
            <v>502</v>
          </cell>
        </row>
        <row r="144">
          <cell r="D144" t="str">
            <v>417</v>
          </cell>
          <cell r="E144" t="str">
            <v>Shropshire</v>
          </cell>
          <cell r="F144">
            <v>427</v>
          </cell>
          <cell r="G144">
            <v>380</v>
          </cell>
          <cell r="H144">
            <v>79</v>
          </cell>
          <cell r="I144">
            <v>886</v>
          </cell>
        </row>
        <row r="145">
          <cell r="D145" t="str">
            <v>410</v>
          </cell>
          <cell r="E145" t="str">
            <v>Solihull</v>
          </cell>
          <cell r="F145">
            <v>532</v>
          </cell>
          <cell r="G145">
            <v>414</v>
          </cell>
          <cell r="H145">
            <v>17</v>
          </cell>
          <cell r="I145">
            <v>963</v>
          </cell>
        </row>
        <row r="146">
          <cell r="D146" t="str">
            <v>413</v>
          </cell>
          <cell r="E146" t="str">
            <v>Staffordshire</v>
          </cell>
          <cell r="F146">
            <v>1899</v>
          </cell>
          <cell r="G146">
            <v>2037</v>
          </cell>
          <cell r="H146">
            <v>131</v>
          </cell>
          <cell r="I146">
            <v>4067</v>
          </cell>
        </row>
        <row r="147">
          <cell r="D147" t="str">
            <v>414</v>
          </cell>
          <cell r="E147" t="str">
            <v>Stoke-On-Trent UA</v>
          </cell>
          <cell r="F147">
            <v>1306</v>
          </cell>
          <cell r="G147">
            <v>185</v>
          </cell>
          <cell r="H147">
            <v>24</v>
          </cell>
          <cell r="I147">
            <v>1515</v>
          </cell>
        </row>
        <row r="148">
          <cell r="D148" t="str">
            <v>418</v>
          </cell>
          <cell r="E148" t="str">
            <v>Telford &amp; Wrekin UA</v>
          </cell>
          <cell r="F148">
            <v>169</v>
          </cell>
          <cell r="G148">
            <v>36</v>
          </cell>
          <cell r="H148">
            <v>65</v>
          </cell>
          <cell r="I148">
            <v>270</v>
          </cell>
        </row>
        <row r="149">
          <cell r="D149" t="str">
            <v>411</v>
          </cell>
          <cell r="E149" t="str">
            <v>Walsall</v>
          </cell>
          <cell r="F149">
            <v>240</v>
          </cell>
          <cell r="G149">
            <v>305</v>
          </cell>
          <cell r="H149">
            <v>6</v>
          </cell>
          <cell r="I149">
            <v>551</v>
          </cell>
        </row>
        <row r="150">
          <cell r="D150" t="str">
            <v>404</v>
          </cell>
          <cell r="E150" t="str">
            <v>Warwickshire</v>
          </cell>
          <cell r="F150">
            <v>805</v>
          </cell>
          <cell r="G150">
            <v>1496</v>
          </cell>
          <cell r="H150">
            <v>12</v>
          </cell>
          <cell r="I150">
            <v>2313</v>
          </cell>
        </row>
        <row r="151">
          <cell r="D151" t="str">
            <v>412</v>
          </cell>
          <cell r="E151" t="str">
            <v>Wolverhampton</v>
          </cell>
          <cell r="F151">
            <v>210</v>
          </cell>
          <cell r="G151">
            <v>540</v>
          </cell>
          <cell r="H151">
            <v>96</v>
          </cell>
          <cell r="I151">
            <v>846</v>
          </cell>
        </row>
        <row r="152">
          <cell r="D152" t="str">
            <v>416</v>
          </cell>
          <cell r="E152" t="str">
            <v>Worcestershire</v>
          </cell>
          <cell r="F152">
            <v>1053</v>
          </cell>
          <cell r="G152">
            <v>847</v>
          </cell>
          <cell r="H152">
            <v>531</v>
          </cell>
          <cell r="I152">
            <v>2431</v>
          </cell>
        </row>
        <row r="153">
          <cell r="D153" t="str">
            <v>204</v>
          </cell>
          <cell r="E153" t="str">
            <v>Barnsley</v>
          </cell>
          <cell r="F153">
            <v>90</v>
          </cell>
          <cell r="G153">
            <v>15</v>
          </cell>
          <cell r="H153">
            <v>2</v>
          </cell>
          <cell r="I153">
            <v>107</v>
          </cell>
        </row>
        <row r="154">
          <cell r="D154" t="str">
            <v>209</v>
          </cell>
          <cell r="E154" t="str">
            <v>Bradford</v>
          </cell>
          <cell r="F154">
            <v>284</v>
          </cell>
          <cell r="G154">
            <v>64</v>
          </cell>
          <cell r="H154">
            <v>0</v>
          </cell>
          <cell r="I154">
            <v>348</v>
          </cell>
        </row>
        <row r="155">
          <cell r="D155" t="str">
            <v>210</v>
          </cell>
          <cell r="E155" t="str">
            <v>Calderdale</v>
          </cell>
          <cell r="F155">
            <v>48</v>
          </cell>
          <cell r="G155">
            <v>169</v>
          </cell>
          <cell r="H155">
            <v>36</v>
          </cell>
          <cell r="I155">
            <v>253</v>
          </cell>
        </row>
        <row r="156">
          <cell r="D156" t="str">
            <v>205</v>
          </cell>
          <cell r="E156" t="str">
            <v>Doncaster</v>
          </cell>
          <cell r="F156">
            <v>176</v>
          </cell>
          <cell r="G156">
            <v>282</v>
          </cell>
          <cell r="H156">
            <v>29</v>
          </cell>
          <cell r="I156">
            <v>487</v>
          </cell>
        </row>
        <row r="157">
          <cell r="D157" t="str">
            <v>214</v>
          </cell>
          <cell r="E157" t="str">
            <v>East Riding Of Yorkshire UA</v>
          </cell>
          <cell r="F157">
            <v>594</v>
          </cell>
          <cell r="G157">
            <v>420</v>
          </cell>
          <cell r="H157">
            <v>5</v>
          </cell>
          <cell r="I157">
            <v>1019</v>
          </cell>
        </row>
        <row r="158">
          <cell r="D158" t="str">
            <v>215</v>
          </cell>
          <cell r="E158" t="str">
            <v>Kingston Upon Hull UA</v>
          </cell>
          <cell r="F158">
            <v>360</v>
          </cell>
          <cell r="G158">
            <v>301</v>
          </cell>
          <cell r="H158">
            <v>30</v>
          </cell>
          <cell r="I158">
            <v>691</v>
          </cell>
        </row>
        <row r="159">
          <cell r="D159" t="str">
            <v>211</v>
          </cell>
          <cell r="E159" t="str">
            <v>Kirklees</v>
          </cell>
          <cell r="F159">
            <v>616</v>
          </cell>
          <cell r="G159">
            <v>183</v>
          </cell>
          <cell r="H159">
            <v>96</v>
          </cell>
          <cell r="I159">
            <v>895</v>
          </cell>
        </row>
        <row r="160">
          <cell r="D160" t="str">
            <v>212</v>
          </cell>
          <cell r="E160" t="str">
            <v>Leeds</v>
          </cell>
          <cell r="F160">
            <v>1624</v>
          </cell>
          <cell r="G160">
            <v>813</v>
          </cell>
          <cell r="H160">
            <v>56</v>
          </cell>
          <cell r="I160">
            <v>2493</v>
          </cell>
        </row>
        <row r="161">
          <cell r="D161" t="str">
            <v>216</v>
          </cell>
          <cell r="E161" t="str">
            <v>North East Lincolnshire UA</v>
          </cell>
          <cell r="F161">
            <v>269</v>
          </cell>
          <cell r="G161">
            <v>39</v>
          </cell>
          <cell r="H161">
            <v>18</v>
          </cell>
          <cell r="I161">
            <v>326</v>
          </cell>
        </row>
        <row r="162">
          <cell r="D162" t="str">
            <v>217</v>
          </cell>
          <cell r="E162" t="str">
            <v>North Lincolnshire UA</v>
          </cell>
          <cell r="F162">
            <v>190</v>
          </cell>
          <cell r="G162">
            <v>30</v>
          </cell>
          <cell r="H162">
            <v>55</v>
          </cell>
          <cell r="I162">
            <v>275</v>
          </cell>
        </row>
        <row r="163">
          <cell r="D163" t="str">
            <v>218</v>
          </cell>
          <cell r="E163" t="str">
            <v>North Yorkshire</v>
          </cell>
          <cell r="F163">
            <v>1150</v>
          </cell>
          <cell r="G163">
            <v>1190</v>
          </cell>
          <cell r="H163">
            <v>189</v>
          </cell>
          <cell r="I163">
            <v>2529</v>
          </cell>
        </row>
        <row r="164">
          <cell r="D164" t="str">
            <v>206</v>
          </cell>
          <cell r="E164" t="str">
            <v>Rotherham</v>
          </cell>
          <cell r="F164">
            <v>631</v>
          </cell>
          <cell r="G164">
            <v>118</v>
          </cell>
          <cell r="H164">
            <v>8</v>
          </cell>
          <cell r="I164">
            <v>757</v>
          </cell>
        </row>
        <row r="165">
          <cell r="D165" t="str">
            <v>207</v>
          </cell>
          <cell r="E165" t="str">
            <v>Sheffield</v>
          </cell>
          <cell r="F165">
            <v>1554</v>
          </cell>
          <cell r="G165">
            <v>1165</v>
          </cell>
          <cell r="H165">
            <v>352</v>
          </cell>
          <cell r="I165">
            <v>3071</v>
          </cell>
        </row>
        <row r="166">
          <cell r="D166" t="str">
            <v>213</v>
          </cell>
          <cell r="E166" t="str">
            <v>Wakefield</v>
          </cell>
          <cell r="F166">
            <v>654</v>
          </cell>
          <cell r="G166">
            <v>2</v>
          </cell>
          <cell r="H166">
            <v>0</v>
          </cell>
          <cell r="I166">
            <v>656</v>
          </cell>
        </row>
        <row r="167">
          <cell r="D167" t="str">
            <v>219</v>
          </cell>
          <cell r="E167" t="str">
            <v>York UA</v>
          </cell>
          <cell r="F167">
            <v>448</v>
          </cell>
          <cell r="G167">
            <v>299</v>
          </cell>
          <cell r="H167">
            <v>1</v>
          </cell>
          <cell r="I167">
            <v>748</v>
          </cell>
        </row>
        <row r="168">
          <cell r="D168" t="str">
            <v>9901</v>
          </cell>
          <cell r="E168" t="str">
            <v>Resident in Scotland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505</v>
          </cell>
          <cell r="G169">
            <v>238</v>
          </cell>
          <cell r="H169">
            <v>9</v>
          </cell>
          <cell r="I169">
            <v>752</v>
          </cell>
        </row>
        <row r="170">
          <cell r="D170" t="str">
            <v>9902</v>
          </cell>
          <cell r="E170" t="str">
            <v>Resident outside GB</v>
          </cell>
          <cell r="F170">
            <v>31</v>
          </cell>
          <cell r="G170">
            <v>0</v>
          </cell>
          <cell r="H170">
            <v>0</v>
          </cell>
          <cell r="I170">
            <v>31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99179</v>
          </cell>
          <cell r="G15">
            <v>65880</v>
          </cell>
          <cell r="H15">
            <v>13145</v>
          </cell>
          <cell r="I15">
            <v>178204</v>
          </cell>
        </row>
        <row r="17">
          <cell r="D17" t="str">
            <v>507</v>
          </cell>
          <cell r="E17" t="str">
            <v>Derby UA</v>
          </cell>
          <cell r="F17">
            <v>297</v>
          </cell>
          <cell r="G17">
            <v>44</v>
          </cell>
          <cell r="H17">
            <v>0</v>
          </cell>
          <cell r="I17">
            <v>341</v>
          </cell>
        </row>
        <row r="18">
          <cell r="D18" t="str">
            <v>506</v>
          </cell>
          <cell r="E18" t="str">
            <v>Derbyshire</v>
          </cell>
          <cell r="F18">
            <v>1058</v>
          </cell>
          <cell r="G18">
            <v>607</v>
          </cell>
          <cell r="H18">
            <v>36</v>
          </cell>
          <cell r="I18">
            <v>1701</v>
          </cell>
        </row>
        <row r="19">
          <cell r="D19" t="str">
            <v>509</v>
          </cell>
          <cell r="E19" t="str">
            <v>Leicester UA</v>
          </cell>
          <cell r="F19">
            <v>489</v>
          </cell>
          <cell r="G19">
            <v>79</v>
          </cell>
          <cell r="H19">
            <v>98</v>
          </cell>
          <cell r="I19">
            <v>666</v>
          </cell>
        </row>
        <row r="20">
          <cell r="D20" t="str">
            <v>508</v>
          </cell>
          <cell r="E20" t="str">
            <v>Leicestershire</v>
          </cell>
          <cell r="F20">
            <v>1089</v>
          </cell>
          <cell r="G20">
            <v>248</v>
          </cell>
          <cell r="H20">
            <v>180</v>
          </cell>
          <cell r="I20">
            <v>1517</v>
          </cell>
        </row>
        <row r="21">
          <cell r="D21" t="str">
            <v>503</v>
          </cell>
          <cell r="E21" t="str">
            <v>Lincolnshire</v>
          </cell>
          <cell r="F21">
            <v>2006</v>
          </cell>
          <cell r="G21">
            <v>368</v>
          </cell>
          <cell r="H21">
            <v>330</v>
          </cell>
          <cell r="I21">
            <v>2704</v>
          </cell>
        </row>
        <row r="22">
          <cell r="D22" t="str">
            <v>504</v>
          </cell>
          <cell r="E22" t="str">
            <v>Northamptonshire</v>
          </cell>
          <cell r="F22">
            <v>2399</v>
          </cell>
          <cell r="G22">
            <v>1202</v>
          </cell>
          <cell r="H22">
            <v>542</v>
          </cell>
          <cell r="I22">
            <v>4143</v>
          </cell>
        </row>
        <row r="23">
          <cell r="D23" t="str">
            <v>512</v>
          </cell>
          <cell r="E23" t="str">
            <v>Nottingham UA</v>
          </cell>
          <cell r="F23">
            <v>643</v>
          </cell>
          <cell r="G23">
            <v>110</v>
          </cell>
          <cell r="H23">
            <v>7</v>
          </cell>
          <cell r="I23">
            <v>760</v>
          </cell>
        </row>
        <row r="24">
          <cell r="D24" t="str">
            <v>511</v>
          </cell>
          <cell r="E24" t="str">
            <v>Nottinghamshire</v>
          </cell>
          <cell r="F24">
            <v>1359</v>
          </cell>
          <cell r="G24">
            <v>103</v>
          </cell>
          <cell r="H24">
            <v>39</v>
          </cell>
          <cell r="I24">
            <v>1501</v>
          </cell>
        </row>
        <row r="25">
          <cell r="D25" t="str">
            <v>510</v>
          </cell>
          <cell r="E25" t="str">
            <v>Rutland UA</v>
          </cell>
          <cell r="F25">
            <v>28</v>
          </cell>
          <cell r="G25">
            <v>0</v>
          </cell>
          <cell r="H25">
            <v>17</v>
          </cell>
          <cell r="I25">
            <v>45</v>
          </cell>
        </row>
        <row r="26">
          <cell r="D26" t="str">
            <v>00KB</v>
          </cell>
          <cell r="E26" t="str">
            <v>Bedford</v>
          </cell>
          <cell r="F26">
            <v>152</v>
          </cell>
          <cell r="G26">
            <v>13</v>
          </cell>
          <cell r="H26">
            <v>16</v>
          </cell>
          <cell r="I26">
            <v>181</v>
          </cell>
        </row>
        <row r="27">
          <cell r="D27" t="str">
            <v>623</v>
          </cell>
          <cell r="E27" t="str">
            <v>Cambridgeshire</v>
          </cell>
          <cell r="F27">
            <v>1296</v>
          </cell>
          <cell r="G27">
            <v>747</v>
          </cell>
          <cell r="H27">
            <v>248</v>
          </cell>
          <cell r="I27">
            <v>2291</v>
          </cell>
        </row>
        <row r="28">
          <cell r="D28" t="str">
            <v>00KC</v>
          </cell>
          <cell r="E28" t="str">
            <v>Central Bedfordshire</v>
          </cell>
          <cell r="F28">
            <v>430</v>
          </cell>
          <cell r="G28">
            <v>71</v>
          </cell>
          <cell r="H28">
            <v>22</v>
          </cell>
          <cell r="I28">
            <v>523</v>
          </cell>
        </row>
        <row r="29">
          <cell r="D29" t="str">
            <v>620</v>
          </cell>
          <cell r="E29" t="str">
            <v>Essex</v>
          </cell>
          <cell r="F29">
            <v>1975</v>
          </cell>
          <cell r="G29">
            <v>1671</v>
          </cell>
          <cell r="H29">
            <v>164</v>
          </cell>
          <cell r="I29">
            <v>3810</v>
          </cell>
        </row>
        <row r="30">
          <cell r="D30" t="str">
            <v>606</v>
          </cell>
          <cell r="E30" t="str">
            <v>Hertfordshire</v>
          </cell>
          <cell r="F30">
            <v>2738</v>
          </cell>
          <cell r="G30">
            <v>1998</v>
          </cell>
          <cell r="H30">
            <v>98</v>
          </cell>
          <cell r="I30">
            <v>4834</v>
          </cell>
        </row>
        <row r="31">
          <cell r="D31" t="str">
            <v>611</v>
          </cell>
          <cell r="E31" t="str">
            <v>Luton UA</v>
          </cell>
          <cell r="F31">
            <v>107</v>
          </cell>
          <cell r="G31">
            <v>5</v>
          </cell>
          <cell r="H31">
            <v>56</v>
          </cell>
          <cell r="I31">
            <v>168</v>
          </cell>
        </row>
        <row r="32">
          <cell r="D32" t="str">
            <v>607</v>
          </cell>
          <cell r="E32" t="str">
            <v>Norfolk</v>
          </cell>
          <cell r="F32">
            <v>1237</v>
          </cell>
          <cell r="G32">
            <v>1216</v>
          </cell>
          <cell r="H32">
            <v>14</v>
          </cell>
          <cell r="I32">
            <v>2467</v>
          </cell>
        </row>
        <row r="33">
          <cell r="D33" t="str">
            <v>624</v>
          </cell>
          <cell r="E33" t="str">
            <v>Peterborough UA</v>
          </cell>
          <cell r="F33">
            <v>574</v>
          </cell>
          <cell r="G33">
            <v>1</v>
          </cell>
          <cell r="H33">
            <v>4</v>
          </cell>
          <cell r="I33">
            <v>579</v>
          </cell>
        </row>
        <row r="34">
          <cell r="D34" t="str">
            <v>621</v>
          </cell>
          <cell r="E34" t="str">
            <v>Southend UA</v>
          </cell>
          <cell r="F34">
            <v>290</v>
          </cell>
          <cell r="G34">
            <v>36</v>
          </cell>
          <cell r="H34">
            <v>0</v>
          </cell>
          <cell r="I34">
            <v>326</v>
          </cell>
        </row>
        <row r="35">
          <cell r="D35" t="str">
            <v>609</v>
          </cell>
          <cell r="E35" t="str">
            <v>Suffolk</v>
          </cell>
          <cell r="F35">
            <v>1368</v>
          </cell>
          <cell r="G35">
            <v>907</v>
          </cell>
          <cell r="H35">
            <v>373</v>
          </cell>
          <cell r="I35">
            <v>2648</v>
          </cell>
        </row>
        <row r="36">
          <cell r="D36" t="str">
            <v>622</v>
          </cell>
          <cell r="E36" t="str">
            <v>Thurrock UA</v>
          </cell>
          <cell r="F36">
            <v>144</v>
          </cell>
          <cell r="G36">
            <v>121</v>
          </cell>
          <cell r="H36">
            <v>39</v>
          </cell>
          <cell r="I36">
            <v>304</v>
          </cell>
        </row>
        <row r="37">
          <cell r="D37" t="str">
            <v>716</v>
          </cell>
          <cell r="E37" t="str">
            <v>Barking &amp; Dagenham</v>
          </cell>
          <cell r="F37">
            <v>85</v>
          </cell>
          <cell r="G37">
            <v>45</v>
          </cell>
          <cell r="H37">
            <v>33</v>
          </cell>
          <cell r="I37">
            <v>163</v>
          </cell>
        </row>
        <row r="38">
          <cell r="D38" t="str">
            <v>717</v>
          </cell>
          <cell r="E38" t="str">
            <v>Barnet</v>
          </cell>
          <cell r="F38">
            <v>463</v>
          </cell>
          <cell r="G38">
            <v>580</v>
          </cell>
          <cell r="H38">
            <v>72</v>
          </cell>
          <cell r="I38">
            <v>1115</v>
          </cell>
        </row>
        <row r="39">
          <cell r="D39" t="str">
            <v>718</v>
          </cell>
          <cell r="E39" t="str">
            <v>Bexley</v>
          </cell>
          <cell r="F39">
            <v>129</v>
          </cell>
          <cell r="G39">
            <v>256</v>
          </cell>
          <cell r="H39">
            <v>0</v>
          </cell>
          <cell r="I39">
            <v>385</v>
          </cell>
        </row>
        <row r="40">
          <cell r="D40" t="str">
            <v>719</v>
          </cell>
          <cell r="E40" t="str">
            <v>Brent</v>
          </cell>
          <cell r="F40">
            <v>287</v>
          </cell>
          <cell r="G40">
            <v>245</v>
          </cell>
          <cell r="H40">
            <v>0</v>
          </cell>
          <cell r="I40">
            <v>532</v>
          </cell>
        </row>
        <row r="41">
          <cell r="D41" t="str">
            <v>720</v>
          </cell>
          <cell r="E41" t="str">
            <v>Bromley</v>
          </cell>
          <cell r="F41">
            <v>166</v>
          </cell>
          <cell r="G41">
            <v>410</v>
          </cell>
          <cell r="H41">
            <v>0</v>
          </cell>
          <cell r="I41">
            <v>576</v>
          </cell>
        </row>
        <row r="42">
          <cell r="D42" t="str">
            <v>702</v>
          </cell>
          <cell r="E42" t="str">
            <v>Camden</v>
          </cell>
          <cell r="F42">
            <v>236</v>
          </cell>
          <cell r="G42">
            <v>361</v>
          </cell>
          <cell r="H42">
            <v>0</v>
          </cell>
          <cell r="I42">
            <v>597</v>
          </cell>
        </row>
        <row r="43">
          <cell r="D43" t="str">
            <v>714</v>
          </cell>
          <cell r="E43" t="str">
            <v>City Of London</v>
          </cell>
          <cell r="F43">
            <v>31</v>
          </cell>
          <cell r="G43">
            <v>0</v>
          </cell>
          <cell r="H43">
            <v>0</v>
          </cell>
          <cell r="I43">
            <v>31</v>
          </cell>
        </row>
        <row r="44">
          <cell r="D44" t="str">
            <v>721</v>
          </cell>
          <cell r="E44" t="str">
            <v>Croydon</v>
          </cell>
          <cell r="F44">
            <v>544</v>
          </cell>
          <cell r="G44">
            <v>310</v>
          </cell>
          <cell r="H44">
            <v>0</v>
          </cell>
          <cell r="I44">
            <v>854</v>
          </cell>
        </row>
        <row r="45">
          <cell r="D45" t="str">
            <v>722</v>
          </cell>
          <cell r="E45" t="str">
            <v>Ealing</v>
          </cell>
          <cell r="F45">
            <v>480</v>
          </cell>
          <cell r="G45">
            <v>689</v>
          </cell>
          <cell r="H45">
            <v>55</v>
          </cell>
          <cell r="I45">
            <v>1224</v>
          </cell>
        </row>
        <row r="46">
          <cell r="D46" t="str">
            <v>723</v>
          </cell>
          <cell r="E46" t="str">
            <v>Enfield</v>
          </cell>
          <cell r="F46">
            <v>288</v>
          </cell>
          <cell r="G46">
            <v>122</v>
          </cell>
          <cell r="H46">
            <v>37</v>
          </cell>
          <cell r="I46">
            <v>447</v>
          </cell>
        </row>
        <row r="47">
          <cell r="D47" t="str">
            <v>703</v>
          </cell>
          <cell r="E47" t="str">
            <v>Greenwich</v>
          </cell>
          <cell r="F47">
            <v>184</v>
          </cell>
          <cell r="G47">
            <v>89</v>
          </cell>
          <cell r="H47">
            <v>2</v>
          </cell>
          <cell r="I47">
            <v>275</v>
          </cell>
        </row>
        <row r="48">
          <cell r="D48" t="str">
            <v>704</v>
          </cell>
          <cell r="E48" t="str">
            <v>Hackney</v>
          </cell>
          <cell r="F48">
            <v>325</v>
          </cell>
          <cell r="G48">
            <v>694</v>
          </cell>
          <cell r="H48">
            <v>0</v>
          </cell>
          <cell r="I48">
            <v>1019</v>
          </cell>
        </row>
        <row r="49">
          <cell r="D49" t="str">
            <v>705</v>
          </cell>
          <cell r="E49" t="str">
            <v>Hammersmith &amp; Fulham</v>
          </cell>
          <cell r="F49">
            <v>289</v>
          </cell>
          <cell r="G49">
            <v>296</v>
          </cell>
          <cell r="H49">
            <v>31</v>
          </cell>
          <cell r="I49">
            <v>616</v>
          </cell>
        </row>
        <row r="50">
          <cell r="D50" t="str">
            <v>724</v>
          </cell>
          <cell r="E50" t="str">
            <v>Haringey</v>
          </cell>
          <cell r="F50">
            <v>515</v>
          </cell>
          <cell r="G50">
            <v>329</v>
          </cell>
          <cell r="H50">
            <v>0</v>
          </cell>
          <cell r="I50">
            <v>844</v>
          </cell>
        </row>
        <row r="51">
          <cell r="D51" t="str">
            <v>725</v>
          </cell>
          <cell r="E51" t="str">
            <v>Harrow</v>
          </cell>
          <cell r="F51">
            <v>212</v>
          </cell>
          <cell r="G51">
            <v>136</v>
          </cell>
          <cell r="H51">
            <v>21</v>
          </cell>
          <cell r="I51">
            <v>369</v>
          </cell>
        </row>
        <row r="52">
          <cell r="D52" t="str">
            <v>726</v>
          </cell>
          <cell r="E52" t="str">
            <v>Havering</v>
          </cell>
          <cell r="F52">
            <v>234</v>
          </cell>
          <cell r="G52">
            <v>54</v>
          </cell>
          <cell r="H52">
            <v>0</v>
          </cell>
          <cell r="I52">
            <v>288</v>
          </cell>
        </row>
        <row r="53">
          <cell r="D53" t="str">
            <v>727</v>
          </cell>
          <cell r="E53" t="str">
            <v>Hillingdon</v>
          </cell>
          <cell r="F53">
            <v>630</v>
          </cell>
          <cell r="G53">
            <v>199</v>
          </cell>
          <cell r="H53">
            <v>37</v>
          </cell>
          <cell r="I53">
            <v>866</v>
          </cell>
        </row>
        <row r="54">
          <cell r="D54" t="str">
            <v>728</v>
          </cell>
          <cell r="E54" t="str">
            <v>Hounslow</v>
          </cell>
          <cell r="F54">
            <v>354</v>
          </cell>
          <cell r="G54">
            <v>381</v>
          </cell>
          <cell r="H54">
            <v>31</v>
          </cell>
          <cell r="I54">
            <v>766</v>
          </cell>
        </row>
        <row r="55">
          <cell r="D55" t="str">
            <v>706</v>
          </cell>
          <cell r="E55" t="str">
            <v>Islington</v>
          </cell>
          <cell r="F55">
            <v>335</v>
          </cell>
          <cell r="G55">
            <v>220</v>
          </cell>
          <cell r="H55">
            <v>5</v>
          </cell>
          <cell r="I55">
            <v>560</v>
          </cell>
        </row>
        <row r="56">
          <cell r="D56" t="str">
            <v>707</v>
          </cell>
          <cell r="E56" t="str">
            <v>Kensington &amp; Chelsea</v>
          </cell>
          <cell r="F56">
            <v>159</v>
          </cell>
          <cell r="G56">
            <v>33</v>
          </cell>
          <cell r="H56">
            <v>11</v>
          </cell>
          <cell r="I56">
            <v>203</v>
          </cell>
        </row>
        <row r="57">
          <cell r="D57" t="str">
            <v>729</v>
          </cell>
          <cell r="E57" t="str">
            <v>Kingston Upon Thames</v>
          </cell>
          <cell r="F57">
            <v>375</v>
          </cell>
          <cell r="G57">
            <v>64</v>
          </cell>
          <cell r="H57">
            <v>8</v>
          </cell>
          <cell r="I57">
            <v>447</v>
          </cell>
        </row>
        <row r="58">
          <cell r="D58" t="str">
            <v>708</v>
          </cell>
          <cell r="E58" t="str">
            <v>Lambeth</v>
          </cell>
          <cell r="F58">
            <v>458</v>
          </cell>
          <cell r="G58">
            <v>254</v>
          </cell>
          <cell r="H58">
            <v>15</v>
          </cell>
          <cell r="I58">
            <v>727</v>
          </cell>
        </row>
        <row r="59">
          <cell r="D59" t="str">
            <v>709</v>
          </cell>
          <cell r="E59" t="str">
            <v>Lewisham</v>
          </cell>
          <cell r="F59">
            <v>146</v>
          </cell>
          <cell r="G59">
            <v>29</v>
          </cell>
          <cell r="H59">
            <v>0</v>
          </cell>
          <cell r="I59">
            <v>175</v>
          </cell>
        </row>
        <row r="60">
          <cell r="D60" t="str">
            <v>730</v>
          </cell>
          <cell r="E60" t="str">
            <v>Merton</v>
          </cell>
          <cell r="F60">
            <v>173</v>
          </cell>
          <cell r="G60">
            <v>117</v>
          </cell>
          <cell r="H60">
            <v>37</v>
          </cell>
          <cell r="I60">
            <v>327</v>
          </cell>
        </row>
        <row r="61">
          <cell r="D61" t="str">
            <v>731</v>
          </cell>
          <cell r="E61" t="str">
            <v>Newham</v>
          </cell>
          <cell r="F61">
            <v>130</v>
          </cell>
          <cell r="G61">
            <v>130</v>
          </cell>
          <cell r="H61">
            <v>0</v>
          </cell>
          <cell r="I61">
            <v>260</v>
          </cell>
        </row>
        <row r="62">
          <cell r="D62" t="str">
            <v>732</v>
          </cell>
          <cell r="E62" t="str">
            <v>Redbridge</v>
          </cell>
          <cell r="F62">
            <v>180</v>
          </cell>
          <cell r="G62">
            <v>60</v>
          </cell>
          <cell r="H62">
            <v>0</v>
          </cell>
          <cell r="I62">
            <v>240</v>
          </cell>
        </row>
        <row r="63">
          <cell r="D63" t="str">
            <v>733</v>
          </cell>
          <cell r="E63" t="str">
            <v>Richmond Upon Thames</v>
          </cell>
          <cell r="F63">
            <v>380</v>
          </cell>
          <cell r="G63">
            <v>192</v>
          </cell>
          <cell r="H63">
            <v>6</v>
          </cell>
          <cell r="I63">
            <v>578</v>
          </cell>
        </row>
        <row r="64">
          <cell r="D64" t="str">
            <v>710</v>
          </cell>
          <cell r="E64" t="str">
            <v>Southwark</v>
          </cell>
          <cell r="F64">
            <v>342</v>
          </cell>
          <cell r="G64">
            <v>132</v>
          </cell>
          <cell r="H64">
            <v>0</v>
          </cell>
          <cell r="I64">
            <v>474</v>
          </cell>
        </row>
        <row r="65">
          <cell r="D65" t="str">
            <v>734</v>
          </cell>
          <cell r="E65" t="str">
            <v>Sutton</v>
          </cell>
          <cell r="F65">
            <v>105</v>
          </cell>
          <cell r="G65">
            <v>113</v>
          </cell>
          <cell r="H65">
            <v>0</v>
          </cell>
          <cell r="I65">
            <v>218</v>
          </cell>
        </row>
        <row r="66">
          <cell r="D66" t="str">
            <v>711</v>
          </cell>
          <cell r="E66" t="str">
            <v>Tower Hamlets</v>
          </cell>
          <cell r="F66">
            <v>271</v>
          </cell>
          <cell r="G66">
            <v>28</v>
          </cell>
          <cell r="H66">
            <v>31</v>
          </cell>
          <cell r="I66">
            <v>330</v>
          </cell>
        </row>
        <row r="67">
          <cell r="D67" t="str">
            <v>735</v>
          </cell>
          <cell r="E67" t="str">
            <v>Waltham Forest</v>
          </cell>
          <cell r="F67">
            <v>279</v>
          </cell>
          <cell r="G67">
            <v>212</v>
          </cell>
          <cell r="H67">
            <v>16</v>
          </cell>
          <cell r="I67">
            <v>507</v>
          </cell>
        </row>
        <row r="68">
          <cell r="D68" t="str">
            <v>712</v>
          </cell>
          <cell r="E68" t="str">
            <v>Wandsworth</v>
          </cell>
          <cell r="F68">
            <v>365</v>
          </cell>
          <cell r="G68">
            <v>94</v>
          </cell>
          <cell r="H68">
            <v>0</v>
          </cell>
          <cell r="I68">
            <v>459</v>
          </cell>
        </row>
        <row r="69">
          <cell r="D69" t="str">
            <v>713</v>
          </cell>
          <cell r="E69" t="str">
            <v>Westminster</v>
          </cell>
          <cell r="F69">
            <v>115</v>
          </cell>
          <cell r="G69">
            <v>42</v>
          </cell>
          <cell r="H69">
            <v>0</v>
          </cell>
          <cell r="I69">
            <v>157</v>
          </cell>
        </row>
        <row r="70">
          <cell r="D70" t="str">
            <v>117</v>
          </cell>
          <cell r="E70" t="str">
            <v>Darlington UA</v>
          </cell>
          <cell r="F70">
            <v>129</v>
          </cell>
          <cell r="G70">
            <v>9</v>
          </cell>
          <cell r="H70">
            <v>0</v>
          </cell>
          <cell r="I70">
            <v>138</v>
          </cell>
        </row>
        <row r="71">
          <cell r="D71" t="str">
            <v>116</v>
          </cell>
          <cell r="E71" t="str">
            <v>Durham</v>
          </cell>
          <cell r="F71">
            <v>347</v>
          </cell>
          <cell r="G71">
            <v>68</v>
          </cell>
          <cell r="H71">
            <v>0</v>
          </cell>
          <cell r="I71">
            <v>415</v>
          </cell>
        </row>
        <row r="72">
          <cell r="D72" t="str">
            <v>106</v>
          </cell>
          <cell r="E72" t="str">
            <v>Gateshead</v>
          </cell>
          <cell r="F72">
            <v>282</v>
          </cell>
          <cell r="G72">
            <v>209</v>
          </cell>
          <cell r="H72">
            <v>0</v>
          </cell>
          <cell r="I72">
            <v>491</v>
          </cell>
        </row>
        <row r="73">
          <cell r="D73" t="str">
            <v>111</v>
          </cell>
          <cell r="E73" t="str">
            <v>Hartlepool UA</v>
          </cell>
          <cell r="F73">
            <v>458</v>
          </cell>
          <cell r="G73">
            <v>9</v>
          </cell>
          <cell r="H73">
            <v>0</v>
          </cell>
          <cell r="I73">
            <v>467</v>
          </cell>
        </row>
        <row r="74">
          <cell r="D74" t="str">
            <v>112</v>
          </cell>
          <cell r="E74" t="str">
            <v>Middlesbrough UA</v>
          </cell>
          <cell r="F74">
            <v>264</v>
          </cell>
          <cell r="G74">
            <v>95</v>
          </cell>
          <cell r="H74">
            <v>0</v>
          </cell>
          <cell r="I74">
            <v>359</v>
          </cell>
        </row>
        <row r="75">
          <cell r="D75" t="str">
            <v>107</v>
          </cell>
          <cell r="E75" t="str">
            <v>Newcastle Upon Tyne</v>
          </cell>
          <cell r="F75">
            <v>596</v>
          </cell>
          <cell r="G75">
            <v>84</v>
          </cell>
          <cell r="H75">
            <v>0</v>
          </cell>
          <cell r="I75">
            <v>680</v>
          </cell>
        </row>
        <row r="76">
          <cell r="D76" t="str">
            <v>108</v>
          </cell>
          <cell r="E76" t="str">
            <v>North Tyneside</v>
          </cell>
          <cell r="F76">
            <v>240</v>
          </cell>
          <cell r="G76">
            <v>121</v>
          </cell>
          <cell r="H76">
            <v>0</v>
          </cell>
          <cell r="I76">
            <v>361</v>
          </cell>
        </row>
        <row r="77">
          <cell r="D77" t="str">
            <v>104</v>
          </cell>
          <cell r="E77" t="str">
            <v>Northumberland</v>
          </cell>
          <cell r="F77">
            <v>294</v>
          </cell>
          <cell r="G77">
            <v>99</v>
          </cell>
          <cell r="H77">
            <v>0</v>
          </cell>
          <cell r="I77">
            <v>393</v>
          </cell>
        </row>
        <row r="78">
          <cell r="D78" t="str">
            <v>113</v>
          </cell>
          <cell r="E78" t="str">
            <v>Redcar &amp; Cleveland UA</v>
          </cell>
          <cell r="F78">
            <v>326</v>
          </cell>
          <cell r="G78">
            <v>73</v>
          </cell>
          <cell r="H78">
            <v>31</v>
          </cell>
          <cell r="I78">
            <v>430</v>
          </cell>
        </row>
        <row r="79">
          <cell r="D79" t="str">
            <v>109</v>
          </cell>
          <cell r="E79" t="str">
            <v>South Tyneside</v>
          </cell>
          <cell r="F79">
            <v>62</v>
          </cell>
          <cell r="G79">
            <v>85</v>
          </cell>
          <cell r="H79">
            <v>4</v>
          </cell>
          <cell r="I79">
            <v>151</v>
          </cell>
        </row>
        <row r="80">
          <cell r="D80" t="str">
            <v>114</v>
          </cell>
          <cell r="E80" t="str">
            <v>Stockton On Tees UA</v>
          </cell>
          <cell r="F80">
            <v>382</v>
          </cell>
          <cell r="G80">
            <v>50</v>
          </cell>
          <cell r="H80">
            <v>0</v>
          </cell>
          <cell r="I80">
            <v>432</v>
          </cell>
        </row>
        <row r="81">
          <cell r="D81" t="str">
            <v>110</v>
          </cell>
          <cell r="E81" t="str">
            <v>Sunderland</v>
          </cell>
          <cell r="F81">
            <v>111</v>
          </cell>
          <cell r="G81">
            <v>33</v>
          </cell>
          <cell r="H81">
            <v>0</v>
          </cell>
          <cell r="I81">
            <v>144</v>
          </cell>
        </row>
        <row r="82">
          <cell r="D82" t="str">
            <v>324</v>
          </cell>
          <cell r="E82" t="str">
            <v>Blackburn With Darwen UA</v>
          </cell>
          <cell r="F82">
            <v>92</v>
          </cell>
          <cell r="G82">
            <v>240</v>
          </cell>
          <cell r="H82">
            <v>0</v>
          </cell>
          <cell r="I82">
            <v>332</v>
          </cell>
        </row>
        <row r="83">
          <cell r="D83" t="str">
            <v>325</v>
          </cell>
          <cell r="E83" t="str">
            <v>Blackpool UA</v>
          </cell>
          <cell r="F83">
            <v>163</v>
          </cell>
          <cell r="G83">
            <v>202</v>
          </cell>
          <cell r="H83">
            <v>19</v>
          </cell>
          <cell r="I83">
            <v>384</v>
          </cell>
        </row>
        <row r="84">
          <cell r="D84" t="str">
            <v>304</v>
          </cell>
          <cell r="E84" t="str">
            <v>Bolton</v>
          </cell>
          <cell r="F84">
            <v>598</v>
          </cell>
          <cell r="G84">
            <v>324</v>
          </cell>
          <cell r="H84">
            <v>21</v>
          </cell>
          <cell r="I84">
            <v>943</v>
          </cell>
        </row>
        <row r="85">
          <cell r="D85" t="str">
            <v>305</v>
          </cell>
          <cell r="E85" t="str">
            <v>Bury</v>
          </cell>
          <cell r="F85">
            <v>277</v>
          </cell>
          <cell r="G85">
            <v>200</v>
          </cell>
          <cell r="H85">
            <v>0</v>
          </cell>
          <cell r="I85">
            <v>477</v>
          </cell>
        </row>
        <row r="86">
          <cell r="D86" t="str">
            <v>00EQ</v>
          </cell>
          <cell r="E86" t="str">
            <v>Cheshire East</v>
          </cell>
          <cell r="F86">
            <v>912</v>
          </cell>
          <cell r="G86">
            <v>487</v>
          </cell>
          <cell r="H86">
            <v>0</v>
          </cell>
          <cell r="I86">
            <v>1399</v>
          </cell>
        </row>
        <row r="87">
          <cell r="D87" t="str">
            <v>00EW</v>
          </cell>
          <cell r="E87" t="str">
            <v>Cheshire West And Chester</v>
          </cell>
          <cell r="F87">
            <v>513</v>
          </cell>
          <cell r="G87">
            <v>331</v>
          </cell>
          <cell r="H87">
            <v>77</v>
          </cell>
          <cell r="I87">
            <v>921</v>
          </cell>
        </row>
        <row r="88">
          <cell r="D88" t="str">
            <v>102</v>
          </cell>
          <cell r="E88" t="str">
            <v>Cumbria</v>
          </cell>
          <cell r="F88">
            <v>1468</v>
          </cell>
          <cell r="G88">
            <v>2616</v>
          </cell>
          <cell r="H88">
            <v>520</v>
          </cell>
          <cell r="I88">
            <v>4604</v>
          </cell>
        </row>
        <row r="89">
          <cell r="D89" t="str">
            <v>321</v>
          </cell>
          <cell r="E89" t="str">
            <v>Halton UA</v>
          </cell>
          <cell r="F89">
            <v>334</v>
          </cell>
          <cell r="G89">
            <v>73</v>
          </cell>
          <cell r="H89">
            <v>0</v>
          </cell>
          <cell r="I89">
            <v>407</v>
          </cell>
        </row>
        <row r="90">
          <cell r="D90" t="str">
            <v>315</v>
          </cell>
          <cell r="E90" t="str">
            <v>Knowsley</v>
          </cell>
          <cell r="F90">
            <v>232</v>
          </cell>
          <cell r="G90">
            <v>84</v>
          </cell>
          <cell r="H90">
            <v>47</v>
          </cell>
          <cell r="I90">
            <v>363</v>
          </cell>
        </row>
        <row r="91">
          <cell r="D91" t="str">
            <v>323</v>
          </cell>
          <cell r="E91" t="str">
            <v>Lancashire</v>
          </cell>
          <cell r="F91">
            <v>2035</v>
          </cell>
          <cell r="G91">
            <v>2531</v>
          </cell>
          <cell r="H91">
            <v>232</v>
          </cell>
          <cell r="I91">
            <v>4798</v>
          </cell>
        </row>
        <row r="92">
          <cell r="D92" t="str">
            <v>316</v>
          </cell>
          <cell r="E92" t="str">
            <v>Liverpool</v>
          </cell>
          <cell r="F92">
            <v>1214</v>
          </cell>
          <cell r="G92">
            <v>387</v>
          </cell>
          <cell r="H92">
            <v>68</v>
          </cell>
          <cell r="I92">
            <v>1669</v>
          </cell>
        </row>
        <row r="93">
          <cell r="D93" t="str">
            <v>306</v>
          </cell>
          <cell r="E93" t="str">
            <v>Manchester</v>
          </cell>
          <cell r="F93">
            <v>941</v>
          </cell>
          <cell r="G93">
            <v>794</v>
          </cell>
          <cell r="H93">
            <v>5</v>
          </cell>
          <cell r="I93">
            <v>1740</v>
          </cell>
        </row>
        <row r="94">
          <cell r="D94" t="str">
            <v>307</v>
          </cell>
          <cell r="E94" t="str">
            <v>Oldham</v>
          </cell>
          <cell r="F94">
            <v>253</v>
          </cell>
          <cell r="G94">
            <v>168</v>
          </cell>
          <cell r="H94">
            <v>30</v>
          </cell>
          <cell r="I94">
            <v>451</v>
          </cell>
        </row>
        <row r="95">
          <cell r="D95" t="str">
            <v>308</v>
          </cell>
          <cell r="E95" t="str">
            <v>Rochdale</v>
          </cell>
          <cell r="F95">
            <v>177</v>
          </cell>
          <cell r="G95">
            <v>6</v>
          </cell>
          <cell r="H95">
            <v>0</v>
          </cell>
          <cell r="I95">
            <v>183</v>
          </cell>
        </row>
        <row r="96">
          <cell r="D96" t="str">
            <v>309</v>
          </cell>
          <cell r="E96" t="str">
            <v>Salford</v>
          </cell>
          <cell r="F96">
            <v>560</v>
          </cell>
          <cell r="G96">
            <v>52</v>
          </cell>
          <cell r="H96">
            <v>71</v>
          </cell>
          <cell r="I96">
            <v>683</v>
          </cell>
        </row>
        <row r="97">
          <cell r="D97" t="str">
            <v>317</v>
          </cell>
          <cell r="E97" t="str">
            <v>Sefton</v>
          </cell>
          <cell r="F97">
            <v>657</v>
          </cell>
          <cell r="G97">
            <v>162</v>
          </cell>
          <cell r="H97">
            <v>90</v>
          </cell>
          <cell r="I97">
            <v>909</v>
          </cell>
        </row>
        <row r="98">
          <cell r="D98" t="str">
            <v>318</v>
          </cell>
          <cell r="E98" t="str">
            <v>St Helens</v>
          </cell>
          <cell r="F98">
            <v>251</v>
          </cell>
          <cell r="G98">
            <v>62</v>
          </cell>
          <cell r="H98">
            <v>31</v>
          </cell>
          <cell r="I98">
            <v>344</v>
          </cell>
        </row>
        <row r="99">
          <cell r="D99" t="str">
            <v>310</v>
          </cell>
          <cell r="E99" t="str">
            <v>Stockport</v>
          </cell>
          <cell r="F99">
            <v>266</v>
          </cell>
          <cell r="G99">
            <v>687</v>
          </cell>
          <cell r="H99">
            <v>49</v>
          </cell>
          <cell r="I99">
            <v>1002</v>
          </cell>
        </row>
        <row r="100">
          <cell r="D100" t="str">
            <v>311</v>
          </cell>
          <cell r="E100" t="str">
            <v>Tameside</v>
          </cell>
          <cell r="F100">
            <v>391</v>
          </cell>
          <cell r="G100">
            <v>400</v>
          </cell>
          <cell r="H100">
            <v>6</v>
          </cell>
          <cell r="I100">
            <v>797</v>
          </cell>
        </row>
        <row r="101">
          <cell r="D101" t="str">
            <v>312</v>
          </cell>
          <cell r="E101" t="str">
            <v>Trafford</v>
          </cell>
          <cell r="F101">
            <v>508</v>
          </cell>
          <cell r="G101">
            <v>758</v>
          </cell>
          <cell r="H101">
            <v>44</v>
          </cell>
          <cell r="I101">
            <v>1310</v>
          </cell>
        </row>
        <row r="102">
          <cell r="D102" t="str">
            <v>322</v>
          </cell>
          <cell r="E102" t="str">
            <v>Warrington UA</v>
          </cell>
          <cell r="F102">
            <v>370</v>
          </cell>
          <cell r="G102">
            <v>197</v>
          </cell>
          <cell r="H102">
            <v>0</v>
          </cell>
          <cell r="I102">
            <v>567</v>
          </cell>
        </row>
        <row r="103">
          <cell r="D103" t="str">
            <v>313</v>
          </cell>
          <cell r="E103" t="str">
            <v>Wigan</v>
          </cell>
          <cell r="F103">
            <v>145</v>
          </cell>
          <cell r="G103">
            <v>128</v>
          </cell>
          <cell r="H103">
            <v>31</v>
          </cell>
          <cell r="I103">
            <v>304</v>
          </cell>
        </row>
        <row r="104">
          <cell r="D104" t="str">
            <v>319</v>
          </cell>
          <cell r="E104" t="str">
            <v>Wirral</v>
          </cell>
          <cell r="F104">
            <v>385</v>
          </cell>
          <cell r="G104">
            <v>163</v>
          </cell>
          <cell r="H104">
            <v>493</v>
          </cell>
          <cell r="I104">
            <v>1041</v>
          </cell>
        </row>
        <row r="105">
          <cell r="D105" t="str">
            <v>614</v>
          </cell>
          <cell r="E105" t="str">
            <v>Bracknell Forest UA</v>
          </cell>
          <cell r="F105">
            <v>162</v>
          </cell>
          <cell r="G105">
            <v>165</v>
          </cell>
          <cell r="H105">
            <v>72</v>
          </cell>
          <cell r="I105">
            <v>399</v>
          </cell>
        </row>
        <row r="106">
          <cell r="D106" t="str">
            <v>816</v>
          </cell>
          <cell r="E106" t="str">
            <v>Brighton &amp; Hove UA</v>
          </cell>
          <cell r="F106">
            <v>560</v>
          </cell>
          <cell r="G106">
            <v>236</v>
          </cell>
          <cell r="H106">
            <v>52</v>
          </cell>
          <cell r="I106">
            <v>848</v>
          </cell>
        </row>
        <row r="107">
          <cell r="D107" t="str">
            <v>612</v>
          </cell>
          <cell r="E107" t="str">
            <v>Buckinghamshire</v>
          </cell>
          <cell r="F107">
            <v>1005</v>
          </cell>
          <cell r="G107">
            <v>206</v>
          </cell>
          <cell r="H107">
            <v>18</v>
          </cell>
          <cell r="I107">
            <v>1229</v>
          </cell>
        </row>
        <row r="108">
          <cell r="D108" t="str">
            <v>815</v>
          </cell>
          <cell r="E108" t="str">
            <v>East Sussex</v>
          </cell>
          <cell r="F108">
            <v>1830</v>
          </cell>
          <cell r="G108">
            <v>1019</v>
          </cell>
          <cell r="H108">
            <v>40</v>
          </cell>
          <cell r="I108">
            <v>2889</v>
          </cell>
        </row>
        <row r="109">
          <cell r="D109" t="str">
            <v>812</v>
          </cell>
          <cell r="E109" t="str">
            <v>Hampshire</v>
          </cell>
          <cell r="F109">
            <v>3141</v>
          </cell>
          <cell r="G109">
            <v>5328</v>
          </cell>
          <cell r="H109">
            <v>680</v>
          </cell>
          <cell r="I109">
            <v>9149</v>
          </cell>
        </row>
        <row r="110">
          <cell r="D110" t="str">
            <v>803</v>
          </cell>
          <cell r="E110" t="str">
            <v>Isle Of Wight UA</v>
          </cell>
          <cell r="F110">
            <v>133</v>
          </cell>
          <cell r="G110">
            <v>140</v>
          </cell>
          <cell r="H110">
            <v>0</v>
          </cell>
          <cell r="I110">
            <v>273</v>
          </cell>
        </row>
        <row r="111">
          <cell r="D111" t="str">
            <v>820</v>
          </cell>
          <cell r="E111" t="str">
            <v>Kent</v>
          </cell>
          <cell r="F111">
            <v>3288</v>
          </cell>
          <cell r="G111">
            <v>1597</v>
          </cell>
          <cell r="H111">
            <v>171</v>
          </cell>
          <cell r="I111">
            <v>5056</v>
          </cell>
        </row>
        <row r="112">
          <cell r="D112" t="str">
            <v>821</v>
          </cell>
          <cell r="E112" t="str">
            <v>Medway Towns UA</v>
          </cell>
          <cell r="F112">
            <v>402</v>
          </cell>
          <cell r="G112">
            <v>134</v>
          </cell>
          <cell r="H112">
            <v>16</v>
          </cell>
          <cell r="I112">
            <v>552</v>
          </cell>
        </row>
        <row r="113">
          <cell r="D113" t="str">
            <v>613</v>
          </cell>
          <cell r="E113" t="str">
            <v>Milton Keynes UA</v>
          </cell>
          <cell r="F113">
            <v>924</v>
          </cell>
          <cell r="G113">
            <v>377</v>
          </cell>
          <cell r="H113">
            <v>218</v>
          </cell>
          <cell r="I113">
            <v>1519</v>
          </cell>
        </row>
        <row r="114">
          <cell r="D114" t="str">
            <v>608</v>
          </cell>
          <cell r="E114" t="str">
            <v>Oxfordshire</v>
          </cell>
          <cell r="F114">
            <v>3017</v>
          </cell>
          <cell r="G114">
            <v>961</v>
          </cell>
          <cell r="H114">
            <v>2153</v>
          </cell>
          <cell r="I114">
            <v>6131</v>
          </cell>
        </row>
        <row r="115">
          <cell r="D115" t="str">
            <v>813</v>
          </cell>
          <cell r="E115" t="str">
            <v>Portsmouth UA</v>
          </cell>
          <cell r="F115">
            <v>294</v>
          </cell>
          <cell r="G115">
            <v>705</v>
          </cell>
          <cell r="H115">
            <v>35</v>
          </cell>
          <cell r="I115">
            <v>1034</v>
          </cell>
        </row>
        <row r="116">
          <cell r="D116" t="str">
            <v>616</v>
          </cell>
          <cell r="E116" t="str">
            <v>Reading UA</v>
          </cell>
          <cell r="F116">
            <v>303</v>
          </cell>
          <cell r="G116">
            <v>181</v>
          </cell>
          <cell r="H116">
            <v>21</v>
          </cell>
          <cell r="I116">
            <v>505</v>
          </cell>
        </row>
        <row r="117">
          <cell r="D117" t="str">
            <v>617</v>
          </cell>
          <cell r="E117" t="str">
            <v>Slough UA</v>
          </cell>
          <cell r="F117">
            <v>239</v>
          </cell>
          <cell r="G117">
            <v>27</v>
          </cell>
          <cell r="H117">
            <v>14</v>
          </cell>
          <cell r="I117">
            <v>280</v>
          </cell>
        </row>
        <row r="118">
          <cell r="D118" t="str">
            <v>814</v>
          </cell>
          <cell r="E118" t="str">
            <v>Southampton UA</v>
          </cell>
          <cell r="F118">
            <v>528</v>
          </cell>
          <cell r="G118">
            <v>422</v>
          </cell>
          <cell r="H118">
            <v>124</v>
          </cell>
          <cell r="I118">
            <v>1074</v>
          </cell>
        </row>
        <row r="119">
          <cell r="D119" t="str">
            <v>805</v>
          </cell>
          <cell r="E119" t="str">
            <v>Surrey</v>
          </cell>
          <cell r="F119">
            <v>1878</v>
          </cell>
          <cell r="G119">
            <v>615</v>
          </cell>
          <cell r="H119">
            <v>117</v>
          </cell>
          <cell r="I119">
            <v>2610</v>
          </cell>
        </row>
        <row r="120">
          <cell r="D120" t="str">
            <v>615</v>
          </cell>
          <cell r="E120" t="str">
            <v>West Berkshire UA</v>
          </cell>
          <cell r="F120">
            <v>347</v>
          </cell>
          <cell r="G120">
            <v>87</v>
          </cell>
          <cell r="H120">
            <v>387</v>
          </cell>
          <cell r="I120">
            <v>821</v>
          </cell>
        </row>
        <row r="121">
          <cell r="D121" t="str">
            <v>807</v>
          </cell>
          <cell r="E121" t="str">
            <v>West Sussex</v>
          </cell>
          <cell r="F121">
            <v>2054</v>
          </cell>
          <cell r="G121">
            <v>686</v>
          </cell>
          <cell r="H121">
            <v>69</v>
          </cell>
          <cell r="I121">
            <v>2809</v>
          </cell>
        </row>
        <row r="122">
          <cell r="D122" t="str">
            <v>618</v>
          </cell>
          <cell r="E122" t="str">
            <v>Windsor &amp; Maidenhead UA</v>
          </cell>
          <cell r="F122">
            <v>281</v>
          </cell>
          <cell r="G122">
            <v>76</v>
          </cell>
          <cell r="H122">
            <v>9</v>
          </cell>
          <cell r="I122">
            <v>366</v>
          </cell>
        </row>
        <row r="123">
          <cell r="D123" t="str">
            <v>619</v>
          </cell>
          <cell r="E123" t="str">
            <v>Wokingham UA</v>
          </cell>
          <cell r="F123">
            <v>162</v>
          </cell>
          <cell r="G123">
            <v>67</v>
          </cell>
          <cell r="H123">
            <v>33</v>
          </cell>
          <cell r="I123">
            <v>262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250</v>
          </cell>
          <cell r="G124">
            <v>259</v>
          </cell>
          <cell r="H124">
            <v>2</v>
          </cell>
          <cell r="I124">
            <v>511</v>
          </cell>
        </row>
        <row r="125">
          <cell r="D125" t="str">
            <v>810</v>
          </cell>
          <cell r="E125" t="str">
            <v>Bournemouth UA</v>
          </cell>
          <cell r="F125">
            <v>666</v>
          </cell>
          <cell r="G125">
            <v>61</v>
          </cell>
          <cell r="H125">
            <v>50</v>
          </cell>
          <cell r="I125">
            <v>777</v>
          </cell>
        </row>
        <row r="126">
          <cell r="D126" t="str">
            <v>909</v>
          </cell>
          <cell r="E126" t="str">
            <v>Bristol UA</v>
          </cell>
          <cell r="F126">
            <v>517</v>
          </cell>
          <cell r="G126">
            <v>885</v>
          </cell>
          <cell r="H126">
            <v>228</v>
          </cell>
          <cell r="I126">
            <v>1630</v>
          </cell>
        </row>
        <row r="127">
          <cell r="D127" t="str">
            <v>902</v>
          </cell>
          <cell r="E127" t="str">
            <v>Cornwall</v>
          </cell>
          <cell r="F127">
            <v>2195</v>
          </cell>
          <cell r="G127">
            <v>1962</v>
          </cell>
          <cell r="H127">
            <v>110</v>
          </cell>
          <cell r="I127">
            <v>4267</v>
          </cell>
        </row>
        <row r="128">
          <cell r="D128" t="str">
            <v>912</v>
          </cell>
          <cell r="E128" t="str">
            <v>Devon</v>
          </cell>
          <cell r="F128">
            <v>2764</v>
          </cell>
          <cell r="G128">
            <v>1161</v>
          </cell>
          <cell r="H128">
            <v>263</v>
          </cell>
          <cell r="I128">
            <v>4188</v>
          </cell>
        </row>
        <row r="129">
          <cell r="D129" t="str">
            <v>809</v>
          </cell>
          <cell r="E129" t="str">
            <v>Dorset</v>
          </cell>
          <cell r="F129">
            <v>975</v>
          </cell>
          <cell r="G129">
            <v>683</v>
          </cell>
          <cell r="H129">
            <v>63</v>
          </cell>
          <cell r="I129">
            <v>1721</v>
          </cell>
        </row>
        <row r="130">
          <cell r="D130" t="str">
            <v>904</v>
          </cell>
          <cell r="E130" t="str">
            <v>Gloucestershire</v>
          </cell>
          <cell r="F130">
            <v>828</v>
          </cell>
          <cell r="G130">
            <v>772</v>
          </cell>
          <cell r="H130">
            <v>183</v>
          </cell>
          <cell r="I130">
            <v>1783</v>
          </cell>
        </row>
        <row r="131">
          <cell r="D131" t="str">
            <v>910</v>
          </cell>
          <cell r="E131" t="str">
            <v>North Somerset UA</v>
          </cell>
          <cell r="F131">
            <v>501</v>
          </cell>
          <cell r="G131">
            <v>176</v>
          </cell>
          <cell r="H131">
            <v>47</v>
          </cell>
          <cell r="I131">
            <v>724</v>
          </cell>
        </row>
        <row r="132">
          <cell r="D132" t="str">
            <v>913</v>
          </cell>
          <cell r="E132" t="str">
            <v>Plymouth UA</v>
          </cell>
          <cell r="F132">
            <v>1165</v>
          </cell>
          <cell r="G132">
            <v>554</v>
          </cell>
          <cell r="H132">
            <v>39</v>
          </cell>
          <cell r="I132">
            <v>1758</v>
          </cell>
        </row>
        <row r="133">
          <cell r="D133" t="str">
            <v>811</v>
          </cell>
          <cell r="E133" t="str">
            <v>Poole UA</v>
          </cell>
          <cell r="F133">
            <v>413</v>
          </cell>
          <cell r="G133">
            <v>20</v>
          </cell>
          <cell r="H133">
            <v>25</v>
          </cell>
          <cell r="I133">
            <v>458</v>
          </cell>
        </row>
        <row r="134">
          <cell r="D134" t="str">
            <v>905</v>
          </cell>
          <cell r="E134" t="str">
            <v>Somerset</v>
          </cell>
          <cell r="F134">
            <v>1010</v>
          </cell>
          <cell r="G134">
            <v>967</v>
          </cell>
          <cell r="H134">
            <v>209</v>
          </cell>
          <cell r="I134">
            <v>2186</v>
          </cell>
        </row>
        <row r="135">
          <cell r="D135" t="str">
            <v>911</v>
          </cell>
          <cell r="E135" t="str">
            <v>South Gloucestershire UA</v>
          </cell>
          <cell r="F135">
            <v>213</v>
          </cell>
          <cell r="G135">
            <v>187</v>
          </cell>
          <cell r="H135">
            <v>43</v>
          </cell>
          <cell r="I135">
            <v>443</v>
          </cell>
        </row>
        <row r="136">
          <cell r="D136" t="str">
            <v>819</v>
          </cell>
          <cell r="E136" t="str">
            <v>Swindon UA</v>
          </cell>
          <cell r="F136">
            <v>410</v>
          </cell>
          <cell r="G136">
            <v>524</v>
          </cell>
          <cell r="H136">
            <v>59</v>
          </cell>
          <cell r="I136">
            <v>993</v>
          </cell>
        </row>
        <row r="137">
          <cell r="D137" t="str">
            <v>914</v>
          </cell>
          <cell r="E137" t="str">
            <v>Torbay UA</v>
          </cell>
          <cell r="F137">
            <v>127</v>
          </cell>
          <cell r="G137">
            <v>40</v>
          </cell>
          <cell r="H137">
            <v>0</v>
          </cell>
          <cell r="I137">
            <v>167</v>
          </cell>
        </row>
        <row r="138">
          <cell r="D138" t="str">
            <v>817</v>
          </cell>
          <cell r="E138" t="str">
            <v>Wiltshire</v>
          </cell>
          <cell r="F138">
            <v>1384</v>
          </cell>
          <cell r="G138">
            <v>1120</v>
          </cell>
          <cell r="H138">
            <v>163</v>
          </cell>
          <cell r="I138">
            <v>2667</v>
          </cell>
        </row>
        <row r="139">
          <cell r="D139" t="str">
            <v>406</v>
          </cell>
          <cell r="E139" t="str">
            <v>Birmingham</v>
          </cell>
          <cell r="F139">
            <v>2069</v>
          </cell>
          <cell r="G139">
            <v>2654</v>
          </cell>
          <cell r="H139">
            <v>345</v>
          </cell>
          <cell r="I139">
            <v>5068</v>
          </cell>
        </row>
        <row r="140">
          <cell r="D140" t="str">
            <v>407</v>
          </cell>
          <cell r="E140" t="str">
            <v>Coventry</v>
          </cell>
          <cell r="F140">
            <v>1408</v>
          </cell>
          <cell r="G140">
            <v>216</v>
          </cell>
          <cell r="H140">
            <v>287</v>
          </cell>
          <cell r="I140">
            <v>1911</v>
          </cell>
        </row>
        <row r="141">
          <cell r="D141" t="str">
            <v>408</v>
          </cell>
          <cell r="E141" t="str">
            <v>Dudley</v>
          </cell>
          <cell r="F141">
            <v>241</v>
          </cell>
          <cell r="G141">
            <v>491</v>
          </cell>
          <cell r="H141">
            <v>58</v>
          </cell>
          <cell r="I141">
            <v>790</v>
          </cell>
        </row>
        <row r="142">
          <cell r="D142" t="str">
            <v>415</v>
          </cell>
          <cell r="E142" t="str">
            <v>Herefordshire UA</v>
          </cell>
          <cell r="F142">
            <v>337</v>
          </cell>
          <cell r="G142">
            <v>159</v>
          </cell>
          <cell r="H142">
            <v>0</v>
          </cell>
          <cell r="I142">
            <v>496</v>
          </cell>
        </row>
        <row r="143">
          <cell r="D143" t="str">
            <v>409</v>
          </cell>
          <cell r="E143" t="str">
            <v>Sandwell</v>
          </cell>
          <cell r="F143">
            <v>226</v>
          </cell>
          <cell r="G143">
            <v>235</v>
          </cell>
          <cell r="H143">
            <v>54</v>
          </cell>
          <cell r="I143">
            <v>515</v>
          </cell>
        </row>
        <row r="144">
          <cell r="D144" t="str">
            <v>417</v>
          </cell>
          <cell r="E144" t="str">
            <v>Shropshire</v>
          </cell>
          <cell r="F144">
            <v>372</v>
          </cell>
          <cell r="G144">
            <v>315</v>
          </cell>
          <cell r="H144">
            <v>118</v>
          </cell>
          <cell r="I144">
            <v>805</v>
          </cell>
        </row>
        <row r="145">
          <cell r="D145" t="str">
            <v>410</v>
          </cell>
          <cell r="E145" t="str">
            <v>Solihull</v>
          </cell>
          <cell r="F145">
            <v>516</v>
          </cell>
          <cell r="G145">
            <v>439</v>
          </cell>
          <cell r="H145">
            <v>44</v>
          </cell>
          <cell r="I145">
            <v>999</v>
          </cell>
        </row>
        <row r="146">
          <cell r="D146" t="str">
            <v>413</v>
          </cell>
          <cell r="E146" t="str">
            <v>Staffordshire</v>
          </cell>
          <cell r="F146">
            <v>1782</v>
          </cell>
          <cell r="G146">
            <v>1867</v>
          </cell>
          <cell r="H146">
            <v>123</v>
          </cell>
          <cell r="I146">
            <v>3772</v>
          </cell>
        </row>
        <row r="147">
          <cell r="D147" t="str">
            <v>414</v>
          </cell>
          <cell r="E147" t="str">
            <v>Stoke-On-Trent UA</v>
          </cell>
          <cell r="F147">
            <v>1392</v>
          </cell>
          <cell r="G147">
            <v>291</v>
          </cell>
          <cell r="H147">
            <v>79</v>
          </cell>
          <cell r="I147">
            <v>1762</v>
          </cell>
        </row>
        <row r="148">
          <cell r="D148" t="str">
            <v>418</v>
          </cell>
          <cell r="E148" t="str">
            <v>Telford &amp; Wrekin UA</v>
          </cell>
          <cell r="F148">
            <v>168</v>
          </cell>
          <cell r="G148">
            <v>79</v>
          </cell>
          <cell r="H148">
            <v>47</v>
          </cell>
          <cell r="I148">
            <v>294</v>
          </cell>
        </row>
        <row r="149">
          <cell r="D149" t="str">
            <v>411</v>
          </cell>
          <cell r="E149" t="str">
            <v>Walsall</v>
          </cell>
          <cell r="F149">
            <v>186</v>
          </cell>
          <cell r="G149">
            <v>371</v>
          </cell>
          <cell r="H149">
            <v>42</v>
          </cell>
          <cell r="I149">
            <v>599</v>
          </cell>
        </row>
        <row r="150">
          <cell r="D150" t="str">
            <v>404</v>
          </cell>
          <cell r="E150" t="str">
            <v>Warwickshire</v>
          </cell>
          <cell r="F150">
            <v>899</v>
          </cell>
          <cell r="G150">
            <v>1565</v>
          </cell>
          <cell r="H150">
            <v>33</v>
          </cell>
          <cell r="I150">
            <v>2497</v>
          </cell>
        </row>
        <row r="151">
          <cell r="D151" t="str">
            <v>412</v>
          </cell>
          <cell r="E151" t="str">
            <v>Wolverhampton</v>
          </cell>
          <cell r="F151">
            <v>354</v>
          </cell>
          <cell r="G151">
            <v>391</v>
          </cell>
          <cell r="H151">
            <v>22</v>
          </cell>
          <cell r="I151">
            <v>767</v>
          </cell>
        </row>
        <row r="152">
          <cell r="D152" t="str">
            <v>416</v>
          </cell>
          <cell r="E152" t="str">
            <v>Worcestershire</v>
          </cell>
          <cell r="F152">
            <v>973</v>
          </cell>
          <cell r="G152">
            <v>672</v>
          </cell>
          <cell r="H152">
            <v>728</v>
          </cell>
          <cell r="I152">
            <v>2373</v>
          </cell>
        </row>
        <row r="153">
          <cell r="D153" t="str">
            <v>204</v>
          </cell>
          <cell r="E153" t="str">
            <v>Barnsley</v>
          </cell>
          <cell r="F153">
            <v>48</v>
          </cell>
          <cell r="G153">
            <v>4</v>
          </cell>
          <cell r="H153">
            <v>0</v>
          </cell>
          <cell r="I153">
            <v>52</v>
          </cell>
        </row>
        <row r="154">
          <cell r="D154" t="str">
            <v>209</v>
          </cell>
          <cell r="E154" t="str">
            <v>Bradford</v>
          </cell>
          <cell r="F154">
            <v>164</v>
          </cell>
          <cell r="G154">
            <v>60</v>
          </cell>
          <cell r="H154">
            <v>0</v>
          </cell>
          <cell r="I154">
            <v>224</v>
          </cell>
        </row>
        <row r="155">
          <cell r="D155" t="str">
            <v>210</v>
          </cell>
          <cell r="E155" t="str">
            <v>Calderdale</v>
          </cell>
          <cell r="F155">
            <v>79</v>
          </cell>
          <cell r="G155">
            <v>204</v>
          </cell>
          <cell r="H155">
            <v>75</v>
          </cell>
          <cell r="I155">
            <v>358</v>
          </cell>
        </row>
        <row r="156">
          <cell r="D156" t="str">
            <v>205</v>
          </cell>
          <cell r="E156" t="str">
            <v>Doncaster</v>
          </cell>
          <cell r="F156">
            <v>171</v>
          </cell>
          <cell r="G156">
            <v>256</v>
          </cell>
          <cell r="H156">
            <v>73</v>
          </cell>
          <cell r="I156">
            <v>500</v>
          </cell>
        </row>
        <row r="157">
          <cell r="D157" t="str">
            <v>214</v>
          </cell>
          <cell r="E157" t="str">
            <v>East Riding Of Yorkshire UA</v>
          </cell>
          <cell r="F157">
            <v>544</v>
          </cell>
          <cell r="G157">
            <v>419</v>
          </cell>
          <cell r="H157">
            <v>72</v>
          </cell>
          <cell r="I157">
            <v>1035</v>
          </cell>
        </row>
        <row r="158">
          <cell r="D158" t="str">
            <v>215</v>
          </cell>
          <cell r="E158" t="str">
            <v>Kingston Upon Hull UA</v>
          </cell>
          <cell r="F158">
            <v>306</v>
          </cell>
          <cell r="G158">
            <v>222</v>
          </cell>
          <cell r="H158">
            <v>0</v>
          </cell>
          <cell r="I158">
            <v>528</v>
          </cell>
        </row>
        <row r="159">
          <cell r="D159" t="str">
            <v>211</v>
          </cell>
          <cell r="E159" t="str">
            <v>Kirklees</v>
          </cell>
          <cell r="F159">
            <v>567</v>
          </cell>
          <cell r="G159">
            <v>173</v>
          </cell>
          <cell r="H159">
            <v>121</v>
          </cell>
          <cell r="I159">
            <v>861</v>
          </cell>
        </row>
        <row r="160">
          <cell r="D160" t="str">
            <v>212</v>
          </cell>
          <cell r="E160" t="str">
            <v>Leeds</v>
          </cell>
          <cell r="F160">
            <v>1703</v>
          </cell>
          <cell r="G160">
            <v>859</v>
          </cell>
          <cell r="H160">
            <v>31</v>
          </cell>
          <cell r="I160">
            <v>2593</v>
          </cell>
        </row>
        <row r="161">
          <cell r="D161" t="str">
            <v>216</v>
          </cell>
          <cell r="E161" t="str">
            <v>North East Lincolnshire UA</v>
          </cell>
          <cell r="F161">
            <v>336</v>
          </cell>
          <cell r="G161">
            <v>59</v>
          </cell>
          <cell r="H161">
            <v>40</v>
          </cell>
          <cell r="I161">
            <v>435</v>
          </cell>
        </row>
        <row r="162">
          <cell r="D162" t="str">
            <v>217</v>
          </cell>
          <cell r="E162" t="str">
            <v>North Lincolnshire UA</v>
          </cell>
          <cell r="F162">
            <v>153</v>
          </cell>
          <cell r="G162">
            <v>39</v>
          </cell>
          <cell r="H162">
            <v>41</v>
          </cell>
          <cell r="I162">
            <v>233</v>
          </cell>
        </row>
        <row r="163">
          <cell r="D163" t="str">
            <v>218</v>
          </cell>
          <cell r="E163" t="str">
            <v>North Yorkshire</v>
          </cell>
          <cell r="F163">
            <v>931</v>
          </cell>
          <cell r="G163">
            <v>932</v>
          </cell>
          <cell r="H163">
            <v>98</v>
          </cell>
          <cell r="I163">
            <v>1961</v>
          </cell>
        </row>
        <row r="164">
          <cell r="D164" t="str">
            <v>206</v>
          </cell>
          <cell r="E164" t="str">
            <v>Rotherham</v>
          </cell>
          <cell r="F164">
            <v>825</v>
          </cell>
          <cell r="G164">
            <v>181</v>
          </cell>
          <cell r="H164">
            <v>28</v>
          </cell>
          <cell r="I164">
            <v>1034</v>
          </cell>
        </row>
        <row r="165">
          <cell r="D165" t="str">
            <v>207</v>
          </cell>
          <cell r="E165" t="str">
            <v>Sheffield</v>
          </cell>
          <cell r="F165">
            <v>1664</v>
          </cell>
          <cell r="G165">
            <v>1335</v>
          </cell>
          <cell r="H165">
            <v>239</v>
          </cell>
          <cell r="I165">
            <v>3238</v>
          </cell>
        </row>
        <row r="166">
          <cell r="D166" t="str">
            <v>213</v>
          </cell>
          <cell r="E166" t="str">
            <v>Wakefield</v>
          </cell>
          <cell r="F166">
            <v>748</v>
          </cell>
          <cell r="G166">
            <v>18</v>
          </cell>
          <cell r="H166">
            <v>0</v>
          </cell>
          <cell r="I166">
            <v>766</v>
          </cell>
        </row>
        <row r="167">
          <cell r="D167" t="str">
            <v>219</v>
          </cell>
          <cell r="E167" t="str">
            <v>York UA</v>
          </cell>
          <cell r="F167">
            <v>393</v>
          </cell>
          <cell r="G167">
            <v>232</v>
          </cell>
          <cell r="H167">
            <v>27</v>
          </cell>
          <cell r="I167">
            <v>652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438</v>
          </cell>
          <cell r="G169">
            <v>292</v>
          </cell>
          <cell r="H169">
            <v>7</v>
          </cell>
          <cell r="I169">
            <v>737</v>
          </cell>
        </row>
        <row r="170">
          <cell r="D170" t="str">
            <v>9902</v>
          </cell>
          <cell r="E170" t="str">
            <v>Resident outside GB</v>
          </cell>
          <cell r="F170">
            <v>43</v>
          </cell>
          <cell r="G170">
            <v>0</v>
          </cell>
          <cell r="H170">
            <v>0</v>
          </cell>
          <cell r="I170">
            <v>43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98223</v>
          </cell>
          <cell r="G15">
            <v>67190</v>
          </cell>
          <cell r="H15">
            <v>12629</v>
          </cell>
          <cell r="I15">
            <v>178042</v>
          </cell>
        </row>
        <row r="17">
          <cell r="D17" t="str">
            <v>507</v>
          </cell>
          <cell r="E17" t="str">
            <v>Derby UA</v>
          </cell>
          <cell r="F17">
            <v>295</v>
          </cell>
          <cell r="G17">
            <v>47</v>
          </cell>
          <cell r="H17">
            <v>0</v>
          </cell>
          <cell r="I17">
            <v>342</v>
          </cell>
        </row>
        <row r="18">
          <cell r="D18" t="str">
            <v>506</v>
          </cell>
          <cell r="E18" t="str">
            <v>Derbyshire</v>
          </cell>
          <cell r="F18">
            <v>988</v>
          </cell>
          <cell r="G18">
            <v>541</v>
          </cell>
          <cell r="H18">
            <v>24</v>
          </cell>
          <cell r="I18">
            <v>1553</v>
          </cell>
        </row>
        <row r="19">
          <cell r="D19" t="str">
            <v>509</v>
          </cell>
          <cell r="E19" t="str">
            <v>Leicester UA</v>
          </cell>
          <cell r="F19">
            <v>445</v>
          </cell>
          <cell r="G19">
            <v>114</v>
          </cell>
          <cell r="H19">
            <v>142</v>
          </cell>
          <cell r="I19">
            <v>701</v>
          </cell>
        </row>
        <row r="20">
          <cell r="D20" t="str">
            <v>508</v>
          </cell>
          <cell r="E20" t="str">
            <v>Leicestershire</v>
          </cell>
          <cell r="F20">
            <v>1216</v>
          </cell>
          <cell r="G20">
            <v>317</v>
          </cell>
          <cell r="H20">
            <v>206</v>
          </cell>
          <cell r="I20">
            <v>1739</v>
          </cell>
        </row>
        <row r="21">
          <cell r="D21" t="str">
            <v>503</v>
          </cell>
          <cell r="E21" t="str">
            <v>Lincolnshire</v>
          </cell>
          <cell r="F21">
            <v>1606</v>
          </cell>
          <cell r="G21">
            <v>315</v>
          </cell>
          <cell r="H21">
            <v>430</v>
          </cell>
          <cell r="I21">
            <v>2351</v>
          </cell>
        </row>
        <row r="22">
          <cell r="D22" t="str">
            <v>504</v>
          </cell>
          <cell r="E22" t="str">
            <v>Northamptonshire</v>
          </cell>
          <cell r="F22">
            <v>2856</v>
          </cell>
          <cell r="G22">
            <v>2291</v>
          </cell>
          <cell r="H22">
            <v>561</v>
          </cell>
          <cell r="I22">
            <v>5708</v>
          </cell>
        </row>
        <row r="23">
          <cell r="D23" t="str">
            <v>512</v>
          </cell>
          <cell r="E23" t="str">
            <v>Nottingham UA</v>
          </cell>
          <cell r="F23">
            <v>1074</v>
          </cell>
          <cell r="G23">
            <v>294</v>
          </cell>
          <cell r="H23">
            <v>0</v>
          </cell>
          <cell r="I23">
            <v>1368</v>
          </cell>
        </row>
        <row r="24">
          <cell r="D24" t="str">
            <v>511</v>
          </cell>
          <cell r="E24" t="str">
            <v>Nottinghamshire</v>
          </cell>
          <cell r="F24">
            <v>1222</v>
          </cell>
          <cell r="G24">
            <v>130</v>
          </cell>
          <cell r="H24">
            <v>86</v>
          </cell>
          <cell r="I24">
            <v>1438</v>
          </cell>
        </row>
        <row r="25">
          <cell r="D25" t="str">
            <v>510</v>
          </cell>
          <cell r="E25" t="str">
            <v>Rutland UA</v>
          </cell>
          <cell r="F25">
            <v>88</v>
          </cell>
          <cell r="G25">
            <v>7</v>
          </cell>
          <cell r="H25">
            <v>0</v>
          </cell>
          <cell r="I25">
            <v>95</v>
          </cell>
        </row>
        <row r="26">
          <cell r="D26" t="str">
            <v>00KB</v>
          </cell>
          <cell r="E26" t="str">
            <v>Bedford</v>
          </cell>
          <cell r="F26">
            <v>179</v>
          </cell>
          <cell r="G26">
            <v>11</v>
          </cell>
          <cell r="H26">
            <v>17</v>
          </cell>
          <cell r="I26">
            <v>207</v>
          </cell>
        </row>
        <row r="27">
          <cell r="D27" t="str">
            <v>623</v>
          </cell>
          <cell r="E27" t="str">
            <v>Cambridgeshire</v>
          </cell>
          <cell r="F27">
            <v>1614</v>
          </cell>
          <cell r="G27">
            <v>813</v>
          </cell>
          <cell r="H27">
            <v>241</v>
          </cell>
          <cell r="I27">
            <v>2668</v>
          </cell>
        </row>
        <row r="28">
          <cell r="D28" t="str">
            <v>00KC</v>
          </cell>
          <cell r="E28" t="str">
            <v>Central Bedfordshire</v>
          </cell>
          <cell r="F28">
            <v>301</v>
          </cell>
          <cell r="G28">
            <v>100</v>
          </cell>
          <cell r="H28">
            <v>8</v>
          </cell>
          <cell r="I28">
            <v>409</v>
          </cell>
        </row>
        <row r="29">
          <cell r="D29" t="str">
            <v>620</v>
          </cell>
          <cell r="E29" t="str">
            <v>Essex</v>
          </cell>
          <cell r="F29">
            <v>1729</v>
          </cell>
          <cell r="G29">
            <v>1063</v>
          </cell>
          <cell r="H29">
            <v>99</v>
          </cell>
          <cell r="I29">
            <v>2891</v>
          </cell>
        </row>
        <row r="30">
          <cell r="D30" t="str">
            <v>606</v>
          </cell>
          <cell r="E30" t="str">
            <v>Hertfordshire</v>
          </cell>
          <cell r="F30">
            <v>3010</v>
          </cell>
          <cell r="G30">
            <v>1812</v>
          </cell>
          <cell r="H30">
            <v>98</v>
          </cell>
          <cell r="I30">
            <v>4920</v>
          </cell>
        </row>
        <row r="31">
          <cell r="D31" t="str">
            <v>611</v>
          </cell>
          <cell r="E31" t="str">
            <v>Luton UA</v>
          </cell>
          <cell r="F31">
            <v>73</v>
          </cell>
          <cell r="G31">
            <v>15</v>
          </cell>
          <cell r="H31">
            <v>60</v>
          </cell>
          <cell r="I31">
            <v>148</v>
          </cell>
        </row>
        <row r="32">
          <cell r="D32" t="str">
            <v>607</v>
          </cell>
          <cell r="E32" t="str">
            <v>Norfolk</v>
          </cell>
          <cell r="F32">
            <v>1274</v>
          </cell>
          <cell r="G32">
            <v>1201</v>
          </cell>
          <cell r="H32">
            <v>46</v>
          </cell>
          <cell r="I32">
            <v>2521</v>
          </cell>
        </row>
        <row r="33">
          <cell r="D33" t="str">
            <v>624</v>
          </cell>
          <cell r="E33" t="str">
            <v>Peterborough UA</v>
          </cell>
          <cell r="F33">
            <v>670</v>
          </cell>
          <cell r="G33">
            <v>1</v>
          </cell>
          <cell r="H33">
            <v>4</v>
          </cell>
          <cell r="I33">
            <v>675</v>
          </cell>
        </row>
        <row r="34">
          <cell r="D34" t="str">
            <v>621</v>
          </cell>
          <cell r="E34" t="str">
            <v>Southend UA</v>
          </cell>
          <cell r="F34">
            <v>315</v>
          </cell>
          <cell r="G34">
            <v>25</v>
          </cell>
          <cell r="H34">
            <v>0</v>
          </cell>
          <cell r="I34">
            <v>340</v>
          </cell>
        </row>
        <row r="35">
          <cell r="D35" t="str">
            <v>609</v>
          </cell>
          <cell r="E35" t="str">
            <v>Suffolk</v>
          </cell>
          <cell r="F35">
            <v>1403</v>
          </cell>
          <cell r="G35">
            <v>942</v>
          </cell>
          <cell r="H35">
            <v>483</v>
          </cell>
          <cell r="I35">
            <v>2828</v>
          </cell>
        </row>
        <row r="36">
          <cell r="D36" t="str">
            <v>622</v>
          </cell>
          <cell r="E36" t="str">
            <v>Thurrock UA</v>
          </cell>
          <cell r="F36">
            <v>134</v>
          </cell>
          <cell r="G36">
            <v>110</v>
          </cell>
          <cell r="H36">
            <v>35</v>
          </cell>
          <cell r="I36">
            <v>279</v>
          </cell>
        </row>
        <row r="37">
          <cell r="D37" t="str">
            <v>716</v>
          </cell>
          <cell r="E37" t="str">
            <v>Barking &amp; Dagenham</v>
          </cell>
          <cell r="F37">
            <v>111</v>
          </cell>
          <cell r="G37">
            <v>9</v>
          </cell>
          <cell r="H37">
            <v>37</v>
          </cell>
          <cell r="I37">
            <v>157</v>
          </cell>
        </row>
        <row r="38">
          <cell r="D38" t="str">
            <v>717</v>
          </cell>
          <cell r="E38" t="str">
            <v>Barnet</v>
          </cell>
          <cell r="F38">
            <v>390</v>
          </cell>
          <cell r="G38">
            <v>616</v>
          </cell>
          <cell r="H38">
            <v>104</v>
          </cell>
          <cell r="I38">
            <v>1110</v>
          </cell>
        </row>
        <row r="39">
          <cell r="D39" t="str">
            <v>718</v>
          </cell>
          <cell r="E39" t="str">
            <v>Bexley</v>
          </cell>
          <cell r="F39">
            <v>217</v>
          </cell>
          <cell r="G39">
            <v>73</v>
          </cell>
          <cell r="H39">
            <v>0</v>
          </cell>
          <cell r="I39">
            <v>290</v>
          </cell>
        </row>
        <row r="40">
          <cell r="D40" t="str">
            <v>719</v>
          </cell>
          <cell r="E40" t="str">
            <v>Brent</v>
          </cell>
          <cell r="F40">
            <v>345</v>
          </cell>
          <cell r="G40">
            <v>68</v>
          </cell>
          <cell r="H40">
            <v>0</v>
          </cell>
          <cell r="I40">
            <v>413</v>
          </cell>
        </row>
        <row r="41">
          <cell r="D41" t="str">
            <v>720</v>
          </cell>
          <cell r="E41" t="str">
            <v>Bromley</v>
          </cell>
          <cell r="F41">
            <v>94</v>
          </cell>
          <cell r="G41">
            <v>388</v>
          </cell>
          <cell r="H41">
            <v>8</v>
          </cell>
          <cell r="I41">
            <v>490</v>
          </cell>
        </row>
        <row r="42">
          <cell r="D42" t="str">
            <v>702</v>
          </cell>
          <cell r="E42" t="str">
            <v>Camden</v>
          </cell>
          <cell r="F42">
            <v>187</v>
          </cell>
          <cell r="G42">
            <v>360</v>
          </cell>
          <cell r="H42">
            <v>0</v>
          </cell>
          <cell r="I42">
            <v>547</v>
          </cell>
        </row>
        <row r="43">
          <cell r="D43" t="str">
            <v>714</v>
          </cell>
          <cell r="E43" t="str">
            <v>City Of London</v>
          </cell>
          <cell r="F43">
            <v>31</v>
          </cell>
          <cell r="G43">
            <v>0</v>
          </cell>
          <cell r="H43">
            <v>0</v>
          </cell>
          <cell r="I43">
            <v>31</v>
          </cell>
        </row>
        <row r="44">
          <cell r="D44" t="str">
            <v>721</v>
          </cell>
          <cell r="E44" t="str">
            <v>Croydon</v>
          </cell>
          <cell r="F44">
            <v>460</v>
          </cell>
          <cell r="G44">
            <v>420</v>
          </cell>
          <cell r="H44">
            <v>0</v>
          </cell>
          <cell r="I44">
            <v>880</v>
          </cell>
        </row>
        <row r="45">
          <cell r="D45" t="str">
            <v>722</v>
          </cell>
          <cell r="E45" t="str">
            <v>Ealing</v>
          </cell>
          <cell r="F45">
            <v>416</v>
          </cell>
          <cell r="G45">
            <v>724</v>
          </cell>
          <cell r="H45">
            <v>60</v>
          </cell>
          <cell r="I45">
            <v>1200</v>
          </cell>
        </row>
        <row r="46">
          <cell r="D46" t="str">
            <v>723</v>
          </cell>
          <cell r="E46" t="str">
            <v>Enfield</v>
          </cell>
          <cell r="F46">
            <v>372</v>
          </cell>
          <cell r="G46">
            <v>171</v>
          </cell>
          <cell r="H46">
            <v>30</v>
          </cell>
          <cell r="I46">
            <v>573</v>
          </cell>
        </row>
        <row r="47">
          <cell r="D47" t="str">
            <v>703</v>
          </cell>
          <cell r="E47" t="str">
            <v>Greenwich</v>
          </cell>
          <cell r="F47">
            <v>116</v>
          </cell>
          <cell r="G47">
            <v>121</v>
          </cell>
          <cell r="H47">
            <v>0</v>
          </cell>
          <cell r="I47">
            <v>237</v>
          </cell>
        </row>
        <row r="48">
          <cell r="D48" t="str">
            <v>704</v>
          </cell>
          <cell r="E48" t="str">
            <v>Hackney</v>
          </cell>
          <cell r="F48">
            <v>318</v>
          </cell>
          <cell r="G48">
            <v>514</v>
          </cell>
          <cell r="H48">
            <v>11</v>
          </cell>
          <cell r="I48">
            <v>843</v>
          </cell>
        </row>
        <row r="49">
          <cell r="D49" t="str">
            <v>705</v>
          </cell>
          <cell r="E49" t="str">
            <v>Hammersmith &amp; Fulham</v>
          </cell>
          <cell r="F49">
            <v>225</v>
          </cell>
          <cell r="G49">
            <v>369</v>
          </cell>
          <cell r="H49">
            <v>63</v>
          </cell>
          <cell r="I49">
            <v>657</v>
          </cell>
        </row>
        <row r="50">
          <cell r="D50" t="str">
            <v>724</v>
          </cell>
          <cell r="E50" t="str">
            <v>Haringey</v>
          </cell>
          <cell r="F50">
            <v>203</v>
          </cell>
          <cell r="G50">
            <v>420</v>
          </cell>
          <cell r="H50">
            <v>5</v>
          </cell>
          <cell r="I50">
            <v>628</v>
          </cell>
        </row>
        <row r="51">
          <cell r="D51" t="str">
            <v>725</v>
          </cell>
          <cell r="E51" t="str">
            <v>Harrow</v>
          </cell>
          <cell r="F51">
            <v>389</v>
          </cell>
          <cell r="G51">
            <v>180</v>
          </cell>
          <cell r="H51">
            <v>44</v>
          </cell>
          <cell r="I51">
            <v>613</v>
          </cell>
        </row>
        <row r="52">
          <cell r="D52" t="str">
            <v>726</v>
          </cell>
          <cell r="E52" t="str">
            <v>Havering</v>
          </cell>
          <cell r="F52">
            <v>268</v>
          </cell>
          <cell r="G52">
            <v>39</v>
          </cell>
          <cell r="H52">
            <v>0</v>
          </cell>
          <cell r="I52">
            <v>307</v>
          </cell>
        </row>
        <row r="53">
          <cell r="D53" t="str">
            <v>727</v>
          </cell>
          <cell r="E53" t="str">
            <v>Hillingdon</v>
          </cell>
          <cell r="F53">
            <v>487</v>
          </cell>
          <cell r="G53">
            <v>229</v>
          </cell>
          <cell r="H53">
            <v>37</v>
          </cell>
          <cell r="I53">
            <v>753</v>
          </cell>
        </row>
        <row r="54">
          <cell r="D54" t="str">
            <v>728</v>
          </cell>
          <cell r="E54" t="str">
            <v>Hounslow</v>
          </cell>
          <cell r="F54">
            <v>209</v>
          </cell>
          <cell r="G54">
            <v>238</v>
          </cell>
          <cell r="H54">
            <v>30</v>
          </cell>
          <cell r="I54">
            <v>477</v>
          </cell>
        </row>
        <row r="55">
          <cell r="D55" t="str">
            <v>706</v>
          </cell>
          <cell r="E55" t="str">
            <v>Islington</v>
          </cell>
          <cell r="F55">
            <v>197</v>
          </cell>
          <cell r="G55">
            <v>229</v>
          </cell>
          <cell r="H55">
            <v>0</v>
          </cell>
          <cell r="I55">
            <v>426</v>
          </cell>
        </row>
        <row r="56">
          <cell r="D56" t="str">
            <v>707</v>
          </cell>
          <cell r="E56" t="str">
            <v>Kensington &amp; Chelsea</v>
          </cell>
          <cell r="F56">
            <v>324</v>
          </cell>
          <cell r="G56">
            <v>15</v>
          </cell>
          <cell r="H56">
            <v>0</v>
          </cell>
          <cell r="I56">
            <v>339</v>
          </cell>
        </row>
        <row r="57">
          <cell r="D57" t="str">
            <v>729</v>
          </cell>
          <cell r="E57" t="str">
            <v>Kingston Upon Thames</v>
          </cell>
          <cell r="F57">
            <v>266</v>
          </cell>
          <cell r="G57">
            <v>60</v>
          </cell>
          <cell r="H57">
            <v>0</v>
          </cell>
          <cell r="I57">
            <v>326</v>
          </cell>
        </row>
        <row r="58">
          <cell r="D58" t="str">
            <v>708</v>
          </cell>
          <cell r="E58" t="str">
            <v>Lambeth</v>
          </cell>
          <cell r="F58">
            <v>432</v>
          </cell>
          <cell r="G58">
            <v>285</v>
          </cell>
          <cell r="H58">
            <v>30</v>
          </cell>
          <cell r="I58">
            <v>747</v>
          </cell>
        </row>
        <row r="59">
          <cell r="D59" t="str">
            <v>709</v>
          </cell>
          <cell r="E59" t="str">
            <v>Lewisham</v>
          </cell>
          <cell r="F59">
            <v>319</v>
          </cell>
          <cell r="G59">
            <v>17</v>
          </cell>
          <cell r="H59">
            <v>11</v>
          </cell>
          <cell r="I59">
            <v>347</v>
          </cell>
        </row>
        <row r="60">
          <cell r="D60" t="str">
            <v>730</v>
          </cell>
          <cell r="E60" t="str">
            <v>Merton</v>
          </cell>
          <cell r="F60">
            <v>85</v>
          </cell>
          <cell r="G60">
            <v>137</v>
          </cell>
          <cell r="H60">
            <v>31</v>
          </cell>
          <cell r="I60">
            <v>253</v>
          </cell>
        </row>
        <row r="61">
          <cell r="D61" t="str">
            <v>731</v>
          </cell>
          <cell r="E61" t="str">
            <v>Newham</v>
          </cell>
          <cell r="F61">
            <v>131</v>
          </cell>
          <cell r="G61">
            <v>92</v>
          </cell>
          <cell r="H61">
            <v>0</v>
          </cell>
          <cell r="I61">
            <v>223</v>
          </cell>
        </row>
        <row r="62">
          <cell r="D62" t="str">
            <v>732</v>
          </cell>
          <cell r="E62" t="str">
            <v>Redbridge</v>
          </cell>
          <cell r="F62">
            <v>199</v>
          </cell>
          <cell r="G62">
            <v>73</v>
          </cell>
          <cell r="H62">
            <v>0</v>
          </cell>
          <cell r="I62">
            <v>272</v>
          </cell>
        </row>
        <row r="63">
          <cell r="D63" t="str">
            <v>733</v>
          </cell>
          <cell r="E63" t="str">
            <v>Richmond Upon Thames</v>
          </cell>
          <cell r="F63">
            <v>280</v>
          </cell>
          <cell r="G63">
            <v>135</v>
          </cell>
          <cell r="H63">
            <v>0</v>
          </cell>
          <cell r="I63">
            <v>415</v>
          </cell>
        </row>
        <row r="64">
          <cell r="D64" t="str">
            <v>710</v>
          </cell>
          <cell r="E64" t="str">
            <v>Southwark</v>
          </cell>
          <cell r="F64">
            <v>236</v>
          </cell>
          <cell r="G64">
            <v>100</v>
          </cell>
          <cell r="H64">
            <v>7</v>
          </cell>
          <cell r="I64">
            <v>343</v>
          </cell>
        </row>
        <row r="65">
          <cell r="D65" t="str">
            <v>734</v>
          </cell>
          <cell r="E65" t="str">
            <v>Sutton</v>
          </cell>
          <cell r="F65">
            <v>151</v>
          </cell>
          <cell r="G65">
            <v>160</v>
          </cell>
          <cell r="H65">
            <v>0</v>
          </cell>
          <cell r="I65">
            <v>311</v>
          </cell>
        </row>
        <row r="66">
          <cell r="D66" t="str">
            <v>711</v>
          </cell>
          <cell r="E66" t="str">
            <v>Tower Hamlets</v>
          </cell>
          <cell r="F66">
            <v>319</v>
          </cell>
          <cell r="G66">
            <v>53</v>
          </cell>
          <cell r="H66">
            <v>130</v>
          </cell>
          <cell r="I66">
            <v>502</v>
          </cell>
        </row>
        <row r="67">
          <cell r="D67" t="str">
            <v>735</v>
          </cell>
          <cell r="E67" t="str">
            <v>Waltham Forest</v>
          </cell>
          <cell r="F67">
            <v>285</v>
          </cell>
          <cell r="G67">
            <v>384</v>
          </cell>
          <cell r="H67">
            <v>0</v>
          </cell>
          <cell r="I67">
            <v>669</v>
          </cell>
        </row>
        <row r="68">
          <cell r="D68" t="str">
            <v>712</v>
          </cell>
          <cell r="E68" t="str">
            <v>Wandsworth</v>
          </cell>
          <cell r="F68">
            <v>252</v>
          </cell>
          <cell r="G68">
            <v>40</v>
          </cell>
          <cell r="H68">
            <v>0</v>
          </cell>
          <cell r="I68">
            <v>292</v>
          </cell>
        </row>
        <row r="69">
          <cell r="D69" t="str">
            <v>713</v>
          </cell>
          <cell r="E69" t="str">
            <v>Westminster</v>
          </cell>
          <cell r="F69">
            <v>150</v>
          </cell>
          <cell r="G69">
            <v>62</v>
          </cell>
          <cell r="H69">
            <v>0</v>
          </cell>
          <cell r="I69">
            <v>212</v>
          </cell>
        </row>
        <row r="70">
          <cell r="D70" t="str">
            <v>117</v>
          </cell>
          <cell r="E70" t="str">
            <v>Darlington UA</v>
          </cell>
          <cell r="F70">
            <v>33</v>
          </cell>
          <cell r="G70">
            <v>19</v>
          </cell>
          <cell r="H70">
            <v>30</v>
          </cell>
          <cell r="I70">
            <v>82</v>
          </cell>
        </row>
        <row r="71">
          <cell r="D71" t="str">
            <v>116</v>
          </cell>
          <cell r="E71" t="str">
            <v>Durham</v>
          </cell>
          <cell r="F71">
            <v>307</v>
          </cell>
          <cell r="G71">
            <v>76</v>
          </cell>
          <cell r="H71">
            <v>4</v>
          </cell>
          <cell r="I71">
            <v>387</v>
          </cell>
        </row>
        <row r="72">
          <cell r="D72" t="str">
            <v>106</v>
          </cell>
          <cell r="E72" t="str">
            <v>Gateshead</v>
          </cell>
          <cell r="F72">
            <v>157</v>
          </cell>
          <cell r="G72">
            <v>272</v>
          </cell>
          <cell r="H72">
            <v>0</v>
          </cell>
          <cell r="I72">
            <v>429</v>
          </cell>
        </row>
        <row r="73">
          <cell r="D73" t="str">
            <v>111</v>
          </cell>
          <cell r="E73" t="str">
            <v>Hartlepool UA</v>
          </cell>
          <cell r="F73">
            <v>342</v>
          </cell>
          <cell r="G73">
            <v>3</v>
          </cell>
          <cell r="H73">
            <v>0</v>
          </cell>
          <cell r="I73">
            <v>345</v>
          </cell>
        </row>
        <row r="74">
          <cell r="D74" t="str">
            <v>112</v>
          </cell>
          <cell r="E74" t="str">
            <v>Middlesbrough UA</v>
          </cell>
          <cell r="F74">
            <v>267</v>
          </cell>
          <cell r="G74">
            <v>104</v>
          </cell>
          <cell r="H74">
            <v>0</v>
          </cell>
          <cell r="I74">
            <v>371</v>
          </cell>
        </row>
        <row r="75">
          <cell r="D75" t="str">
            <v>107</v>
          </cell>
          <cell r="E75" t="str">
            <v>Newcastle Upon Tyne</v>
          </cell>
          <cell r="F75">
            <v>420</v>
          </cell>
          <cell r="G75">
            <v>20</v>
          </cell>
          <cell r="H75">
            <v>0</v>
          </cell>
          <cell r="I75">
            <v>440</v>
          </cell>
        </row>
        <row r="76">
          <cell r="D76" t="str">
            <v>108</v>
          </cell>
          <cell r="E76" t="str">
            <v>North Tyneside</v>
          </cell>
          <cell r="F76">
            <v>340</v>
          </cell>
          <cell r="G76">
            <v>100</v>
          </cell>
          <cell r="H76">
            <v>0</v>
          </cell>
          <cell r="I76">
            <v>440</v>
          </cell>
        </row>
        <row r="77">
          <cell r="D77" t="str">
            <v>104</v>
          </cell>
          <cell r="E77" t="str">
            <v>Northumberland</v>
          </cell>
          <cell r="F77">
            <v>181</v>
          </cell>
          <cell r="G77">
            <v>46</v>
          </cell>
          <cell r="H77">
            <v>0</v>
          </cell>
          <cell r="I77">
            <v>227</v>
          </cell>
        </row>
        <row r="78">
          <cell r="D78" t="str">
            <v>113</v>
          </cell>
          <cell r="E78" t="str">
            <v>Redcar &amp; Cleveland UA</v>
          </cell>
          <cell r="F78">
            <v>315</v>
          </cell>
          <cell r="G78">
            <v>102</v>
          </cell>
          <cell r="H78">
            <v>61</v>
          </cell>
          <cell r="I78">
            <v>478</v>
          </cell>
        </row>
        <row r="79">
          <cell r="D79" t="str">
            <v>109</v>
          </cell>
          <cell r="E79" t="str">
            <v>South Tyneside</v>
          </cell>
          <cell r="F79">
            <v>47</v>
          </cell>
          <cell r="G79">
            <v>73</v>
          </cell>
          <cell r="H79">
            <v>46</v>
          </cell>
          <cell r="I79">
            <v>166</v>
          </cell>
        </row>
        <row r="80">
          <cell r="D80" t="str">
            <v>114</v>
          </cell>
          <cell r="E80" t="str">
            <v>Stockton On Tees UA</v>
          </cell>
          <cell r="F80">
            <v>285</v>
          </cell>
          <cell r="G80">
            <v>31</v>
          </cell>
          <cell r="H80">
            <v>0</v>
          </cell>
          <cell r="I80">
            <v>316</v>
          </cell>
        </row>
        <row r="81">
          <cell r="D81" t="str">
            <v>110</v>
          </cell>
          <cell r="E81" t="str">
            <v>Sunderland</v>
          </cell>
          <cell r="F81">
            <v>52</v>
          </cell>
          <cell r="G81">
            <v>57</v>
          </cell>
          <cell r="H81">
            <v>0</v>
          </cell>
          <cell r="I81">
            <v>109</v>
          </cell>
        </row>
        <row r="82">
          <cell r="D82" t="str">
            <v>324</v>
          </cell>
          <cell r="E82" t="str">
            <v>Blackburn With Darwen UA</v>
          </cell>
          <cell r="F82">
            <v>116</v>
          </cell>
          <cell r="G82">
            <v>202</v>
          </cell>
          <cell r="H82">
            <v>26</v>
          </cell>
          <cell r="I82">
            <v>344</v>
          </cell>
        </row>
        <row r="83">
          <cell r="D83" t="str">
            <v>325</v>
          </cell>
          <cell r="E83" t="str">
            <v>Blackpool UA</v>
          </cell>
          <cell r="F83">
            <v>126</v>
          </cell>
          <cell r="G83">
            <v>218</v>
          </cell>
          <cell r="H83">
            <v>39</v>
          </cell>
          <cell r="I83">
            <v>383</v>
          </cell>
        </row>
        <row r="84">
          <cell r="D84" t="str">
            <v>304</v>
          </cell>
          <cell r="E84" t="str">
            <v>Bolton</v>
          </cell>
          <cell r="F84">
            <v>619</v>
          </cell>
          <cell r="G84">
            <v>151</v>
          </cell>
          <cell r="H84">
            <v>12</v>
          </cell>
          <cell r="I84">
            <v>782</v>
          </cell>
        </row>
        <row r="85">
          <cell r="D85" t="str">
            <v>305</v>
          </cell>
          <cell r="E85" t="str">
            <v>Bury</v>
          </cell>
          <cell r="F85">
            <v>194</v>
          </cell>
          <cell r="G85">
            <v>306</v>
          </cell>
          <cell r="H85">
            <v>0</v>
          </cell>
          <cell r="I85">
            <v>500</v>
          </cell>
        </row>
        <row r="86">
          <cell r="D86" t="str">
            <v>00EQ</v>
          </cell>
          <cell r="E86" t="str">
            <v>Cheshire East</v>
          </cell>
          <cell r="F86">
            <v>898</v>
          </cell>
          <cell r="G86">
            <v>498</v>
          </cell>
          <cell r="H86">
            <v>4</v>
          </cell>
          <cell r="I86">
            <v>1400</v>
          </cell>
        </row>
        <row r="87">
          <cell r="D87" t="str">
            <v>00EW</v>
          </cell>
          <cell r="E87" t="str">
            <v>Cheshire West And Chester</v>
          </cell>
          <cell r="F87">
            <v>769</v>
          </cell>
          <cell r="G87">
            <v>780</v>
          </cell>
          <cell r="H87">
            <v>64</v>
          </cell>
          <cell r="I87">
            <v>1613</v>
          </cell>
        </row>
        <row r="88">
          <cell r="D88" t="str">
            <v>102</v>
          </cell>
          <cell r="E88" t="str">
            <v>Cumbria</v>
          </cell>
          <cell r="F88">
            <v>1080</v>
          </cell>
          <cell r="G88">
            <v>2735</v>
          </cell>
          <cell r="H88">
            <v>366</v>
          </cell>
          <cell r="I88">
            <v>4181</v>
          </cell>
        </row>
        <row r="89">
          <cell r="D89" t="str">
            <v>321</v>
          </cell>
          <cell r="E89" t="str">
            <v>Halton UA</v>
          </cell>
          <cell r="F89">
            <v>171</v>
          </cell>
          <cell r="G89">
            <v>85</v>
          </cell>
          <cell r="H89">
            <v>2</v>
          </cell>
          <cell r="I89">
            <v>258</v>
          </cell>
        </row>
        <row r="90">
          <cell r="D90" t="str">
            <v>315</v>
          </cell>
          <cell r="E90" t="str">
            <v>Knowsley</v>
          </cell>
          <cell r="F90">
            <v>301</v>
          </cell>
          <cell r="G90">
            <v>95</v>
          </cell>
          <cell r="H90">
            <v>30</v>
          </cell>
          <cell r="I90">
            <v>426</v>
          </cell>
        </row>
        <row r="91">
          <cell r="D91" t="str">
            <v>323</v>
          </cell>
          <cell r="E91" t="str">
            <v>Lancashire</v>
          </cell>
          <cell r="F91">
            <v>1953</v>
          </cell>
          <cell r="G91">
            <v>2436</v>
          </cell>
          <cell r="H91">
            <v>254</v>
          </cell>
          <cell r="I91">
            <v>4643</v>
          </cell>
        </row>
        <row r="92">
          <cell r="D92" t="str">
            <v>316</v>
          </cell>
          <cell r="E92" t="str">
            <v>Liverpool</v>
          </cell>
          <cell r="F92">
            <v>1056</v>
          </cell>
          <cell r="G92">
            <v>656</v>
          </cell>
          <cell r="H92">
            <v>36</v>
          </cell>
          <cell r="I92">
            <v>1748</v>
          </cell>
        </row>
        <row r="93">
          <cell r="D93" t="str">
            <v>306</v>
          </cell>
          <cell r="E93" t="str">
            <v>Manchester</v>
          </cell>
          <cell r="F93">
            <v>1105</v>
          </cell>
          <cell r="G93">
            <v>843</v>
          </cell>
          <cell r="H93">
            <v>60</v>
          </cell>
          <cell r="I93">
            <v>2008</v>
          </cell>
        </row>
        <row r="94">
          <cell r="D94" t="str">
            <v>307</v>
          </cell>
          <cell r="E94" t="str">
            <v>Oldham</v>
          </cell>
          <cell r="F94">
            <v>260</v>
          </cell>
          <cell r="G94">
            <v>21</v>
          </cell>
          <cell r="H94">
            <v>0</v>
          </cell>
          <cell r="I94">
            <v>281</v>
          </cell>
        </row>
        <row r="95">
          <cell r="D95" t="str">
            <v>308</v>
          </cell>
          <cell r="E95" t="str">
            <v>Rochdale</v>
          </cell>
          <cell r="F95">
            <v>100</v>
          </cell>
          <cell r="G95">
            <v>41</v>
          </cell>
          <cell r="H95">
            <v>0</v>
          </cell>
          <cell r="I95">
            <v>141</v>
          </cell>
        </row>
        <row r="96">
          <cell r="D96" t="str">
            <v>309</v>
          </cell>
          <cell r="E96" t="str">
            <v>Salford</v>
          </cell>
          <cell r="F96">
            <v>535</v>
          </cell>
          <cell r="G96">
            <v>92</v>
          </cell>
          <cell r="H96">
            <v>51</v>
          </cell>
          <cell r="I96">
            <v>678</v>
          </cell>
        </row>
        <row r="97">
          <cell r="D97" t="str">
            <v>317</v>
          </cell>
          <cell r="E97" t="str">
            <v>Sefton</v>
          </cell>
          <cell r="F97">
            <v>764</v>
          </cell>
          <cell r="G97">
            <v>212</v>
          </cell>
          <cell r="H97">
            <v>62</v>
          </cell>
          <cell r="I97">
            <v>1038</v>
          </cell>
        </row>
        <row r="98">
          <cell r="D98" t="str">
            <v>318</v>
          </cell>
          <cell r="E98" t="str">
            <v>St Helens</v>
          </cell>
          <cell r="F98">
            <v>263</v>
          </cell>
          <cell r="G98">
            <v>81</v>
          </cell>
          <cell r="H98">
            <v>31</v>
          </cell>
          <cell r="I98">
            <v>375</v>
          </cell>
        </row>
        <row r="99">
          <cell r="D99" t="str">
            <v>310</v>
          </cell>
          <cell r="E99" t="str">
            <v>Stockport</v>
          </cell>
          <cell r="F99">
            <v>352</v>
          </cell>
          <cell r="G99">
            <v>767</v>
          </cell>
          <cell r="H99">
            <v>23</v>
          </cell>
          <cell r="I99">
            <v>1142</v>
          </cell>
        </row>
        <row r="100">
          <cell r="D100" t="str">
            <v>311</v>
          </cell>
          <cell r="E100" t="str">
            <v>Tameside</v>
          </cell>
          <cell r="F100">
            <v>343</v>
          </cell>
          <cell r="G100">
            <v>357</v>
          </cell>
          <cell r="H100">
            <v>0</v>
          </cell>
          <cell r="I100">
            <v>700</v>
          </cell>
        </row>
        <row r="101">
          <cell r="D101" t="str">
            <v>312</v>
          </cell>
          <cell r="E101" t="str">
            <v>Trafford</v>
          </cell>
          <cell r="F101">
            <v>651</v>
          </cell>
          <cell r="G101">
            <v>697</v>
          </cell>
          <cell r="H101">
            <v>41</v>
          </cell>
          <cell r="I101">
            <v>1389</v>
          </cell>
        </row>
        <row r="102">
          <cell r="D102" t="str">
            <v>322</v>
          </cell>
          <cell r="E102" t="str">
            <v>Warrington UA</v>
          </cell>
          <cell r="F102">
            <v>216</v>
          </cell>
          <cell r="G102">
            <v>324</v>
          </cell>
          <cell r="H102">
            <v>0</v>
          </cell>
          <cell r="I102">
            <v>540</v>
          </cell>
        </row>
        <row r="103">
          <cell r="D103" t="str">
            <v>313</v>
          </cell>
          <cell r="E103" t="str">
            <v>Wigan</v>
          </cell>
          <cell r="F103">
            <v>198</v>
          </cell>
          <cell r="G103">
            <v>95</v>
          </cell>
          <cell r="H103">
            <v>46</v>
          </cell>
          <cell r="I103">
            <v>339</v>
          </cell>
        </row>
        <row r="104">
          <cell r="D104" t="str">
            <v>319</v>
          </cell>
          <cell r="E104" t="str">
            <v>Wirral</v>
          </cell>
          <cell r="F104">
            <v>592</v>
          </cell>
          <cell r="G104">
            <v>347</v>
          </cell>
          <cell r="H104">
            <v>347</v>
          </cell>
          <cell r="I104">
            <v>1286</v>
          </cell>
        </row>
        <row r="105">
          <cell r="D105" t="str">
            <v>614</v>
          </cell>
          <cell r="E105" t="str">
            <v>Bracknell Forest UA</v>
          </cell>
          <cell r="F105">
            <v>185</v>
          </cell>
          <cell r="G105">
            <v>179</v>
          </cell>
          <cell r="H105">
            <v>48</v>
          </cell>
          <cell r="I105">
            <v>412</v>
          </cell>
        </row>
        <row r="106">
          <cell r="D106" t="str">
            <v>816</v>
          </cell>
          <cell r="E106" t="str">
            <v>Brighton &amp; Hove UA</v>
          </cell>
          <cell r="F106">
            <v>532</v>
          </cell>
          <cell r="G106">
            <v>194</v>
          </cell>
          <cell r="H106">
            <v>50</v>
          </cell>
          <cell r="I106">
            <v>776</v>
          </cell>
        </row>
        <row r="107">
          <cell r="D107" t="str">
            <v>612</v>
          </cell>
          <cell r="E107" t="str">
            <v>Buckinghamshire</v>
          </cell>
          <cell r="F107">
            <v>1251</v>
          </cell>
          <cell r="G107">
            <v>165</v>
          </cell>
          <cell r="H107">
            <v>31</v>
          </cell>
          <cell r="I107">
            <v>1447</v>
          </cell>
        </row>
        <row r="108">
          <cell r="D108" t="str">
            <v>815</v>
          </cell>
          <cell r="E108" t="str">
            <v>East Sussex</v>
          </cell>
          <cell r="F108">
            <v>1369</v>
          </cell>
          <cell r="G108">
            <v>1049</v>
          </cell>
          <cell r="H108">
            <v>48</v>
          </cell>
          <cell r="I108">
            <v>2466</v>
          </cell>
        </row>
        <row r="109">
          <cell r="D109" t="str">
            <v>812</v>
          </cell>
          <cell r="E109" t="str">
            <v>Hampshire</v>
          </cell>
          <cell r="F109">
            <v>3004</v>
          </cell>
          <cell r="G109">
            <v>4036</v>
          </cell>
          <cell r="H109">
            <v>603</v>
          </cell>
          <cell r="I109">
            <v>7643</v>
          </cell>
        </row>
        <row r="110">
          <cell r="D110" t="str">
            <v>803</v>
          </cell>
          <cell r="E110" t="str">
            <v>Isle Of Wight UA</v>
          </cell>
          <cell r="F110">
            <v>124</v>
          </cell>
          <cell r="G110">
            <v>96</v>
          </cell>
          <cell r="H110">
            <v>0</v>
          </cell>
          <cell r="I110">
            <v>220</v>
          </cell>
        </row>
        <row r="111">
          <cell r="D111" t="str">
            <v>820</v>
          </cell>
          <cell r="E111" t="str">
            <v>Kent</v>
          </cell>
          <cell r="F111">
            <v>3234</v>
          </cell>
          <cell r="G111">
            <v>1231</v>
          </cell>
          <cell r="H111">
            <v>145</v>
          </cell>
          <cell r="I111">
            <v>4610</v>
          </cell>
        </row>
        <row r="112">
          <cell r="D112" t="str">
            <v>821</v>
          </cell>
          <cell r="E112" t="str">
            <v>Medway Towns UA</v>
          </cell>
          <cell r="F112">
            <v>227</v>
          </cell>
          <cell r="G112">
            <v>85</v>
          </cell>
          <cell r="H112">
            <v>0</v>
          </cell>
          <cell r="I112">
            <v>312</v>
          </cell>
        </row>
        <row r="113">
          <cell r="D113" t="str">
            <v>613</v>
          </cell>
          <cell r="E113" t="str">
            <v>Milton Keynes UA</v>
          </cell>
          <cell r="F113">
            <v>835</v>
          </cell>
          <cell r="G113">
            <v>267</v>
          </cell>
          <cell r="H113">
            <v>108</v>
          </cell>
          <cell r="I113">
            <v>1210</v>
          </cell>
        </row>
        <row r="114">
          <cell r="D114" t="str">
            <v>608</v>
          </cell>
          <cell r="E114" t="str">
            <v>Oxfordshire</v>
          </cell>
          <cell r="F114">
            <v>3149</v>
          </cell>
          <cell r="G114">
            <v>1127</v>
          </cell>
          <cell r="H114">
            <v>2138</v>
          </cell>
          <cell r="I114">
            <v>6414</v>
          </cell>
        </row>
        <row r="115">
          <cell r="D115" t="str">
            <v>813</v>
          </cell>
          <cell r="E115" t="str">
            <v>Portsmouth UA</v>
          </cell>
          <cell r="F115">
            <v>232</v>
          </cell>
          <cell r="G115">
            <v>614</v>
          </cell>
          <cell r="H115">
            <v>0</v>
          </cell>
          <cell r="I115">
            <v>846</v>
          </cell>
        </row>
        <row r="116">
          <cell r="D116" t="str">
            <v>616</v>
          </cell>
          <cell r="E116" t="str">
            <v>Reading UA</v>
          </cell>
          <cell r="F116">
            <v>232</v>
          </cell>
          <cell r="G116">
            <v>266</v>
          </cell>
          <cell r="H116">
            <v>0</v>
          </cell>
          <cell r="I116">
            <v>498</v>
          </cell>
        </row>
        <row r="117">
          <cell r="D117" t="str">
            <v>617</v>
          </cell>
          <cell r="E117" t="str">
            <v>Slough UA</v>
          </cell>
          <cell r="F117">
            <v>277</v>
          </cell>
          <cell r="G117">
            <v>17</v>
          </cell>
          <cell r="H117">
            <v>22</v>
          </cell>
          <cell r="I117">
            <v>316</v>
          </cell>
        </row>
        <row r="118">
          <cell r="D118" t="str">
            <v>814</v>
          </cell>
          <cell r="E118" t="str">
            <v>Southampton UA</v>
          </cell>
          <cell r="F118">
            <v>555</v>
          </cell>
          <cell r="G118">
            <v>614</v>
          </cell>
          <cell r="H118">
            <v>75</v>
          </cell>
          <cell r="I118">
            <v>1244</v>
          </cell>
        </row>
        <row r="119">
          <cell r="D119" t="str">
            <v>805</v>
          </cell>
          <cell r="E119" t="str">
            <v>Surrey</v>
          </cell>
          <cell r="F119">
            <v>1645</v>
          </cell>
          <cell r="G119">
            <v>555</v>
          </cell>
          <cell r="H119">
            <v>231</v>
          </cell>
          <cell r="I119">
            <v>2431</v>
          </cell>
        </row>
        <row r="120">
          <cell r="D120" t="str">
            <v>615</v>
          </cell>
          <cell r="E120" t="str">
            <v>West Berkshire UA</v>
          </cell>
          <cell r="F120">
            <v>360</v>
          </cell>
          <cell r="G120">
            <v>221</v>
          </cell>
          <cell r="H120">
            <v>152</v>
          </cell>
          <cell r="I120">
            <v>733</v>
          </cell>
        </row>
        <row r="121">
          <cell r="D121" t="str">
            <v>807</v>
          </cell>
          <cell r="E121" t="str">
            <v>West Sussex</v>
          </cell>
          <cell r="F121">
            <v>2108</v>
          </cell>
          <cell r="G121">
            <v>770</v>
          </cell>
          <cell r="H121">
            <v>50</v>
          </cell>
          <cell r="I121">
            <v>2928</v>
          </cell>
        </row>
        <row r="122">
          <cell r="D122" t="str">
            <v>618</v>
          </cell>
          <cell r="E122" t="str">
            <v>Windsor &amp; Maidenhead UA</v>
          </cell>
          <cell r="F122">
            <v>298</v>
          </cell>
          <cell r="G122">
            <v>49</v>
          </cell>
          <cell r="H122">
            <v>3</v>
          </cell>
          <cell r="I122">
            <v>350</v>
          </cell>
        </row>
        <row r="123">
          <cell r="D123" t="str">
            <v>619</v>
          </cell>
          <cell r="E123" t="str">
            <v>Wokingham UA</v>
          </cell>
          <cell r="F123">
            <v>218</v>
          </cell>
          <cell r="G123">
            <v>72</v>
          </cell>
          <cell r="H123">
            <v>34</v>
          </cell>
          <cell r="I123">
            <v>324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160</v>
          </cell>
          <cell r="G124">
            <v>315</v>
          </cell>
          <cell r="H124">
            <v>3</v>
          </cell>
          <cell r="I124">
            <v>478</v>
          </cell>
        </row>
        <row r="125">
          <cell r="D125" t="str">
            <v>810</v>
          </cell>
          <cell r="E125" t="str">
            <v>Bournemouth UA</v>
          </cell>
          <cell r="F125">
            <v>616</v>
          </cell>
          <cell r="G125">
            <v>24</v>
          </cell>
          <cell r="H125">
            <v>33</v>
          </cell>
          <cell r="I125">
            <v>673</v>
          </cell>
        </row>
        <row r="126">
          <cell r="D126" t="str">
            <v>909</v>
          </cell>
          <cell r="E126" t="str">
            <v>Bristol UA</v>
          </cell>
          <cell r="F126">
            <v>442</v>
          </cell>
          <cell r="G126">
            <v>911</v>
          </cell>
          <cell r="H126">
            <v>212</v>
          </cell>
          <cell r="I126">
            <v>1565</v>
          </cell>
        </row>
        <row r="127">
          <cell r="D127" t="str">
            <v>902</v>
          </cell>
          <cell r="E127" t="str">
            <v>Cornwall</v>
          </cell>
          <cell r="F127">
            <v>1899</v>
          </cell>
          <cell r="G127">
            <v>2198</v>
          </cell>
          <cell r="H127">
            <v>86</v>
          </cell>
          <cell r="I127">
            <v>4183</v>
          </cell>
        </row>
        <row r="128">
          <cell r="D128" t="str">
            <v>912</v>
          </cell>
          <cell r="E128" t="str">
            <v>Devon</v>
          </cell>
          <cell r="F128">
            <v>2875</v>
          </cell>
          <cell r="G128">
            <v>1519</v>
          </cell>
          <cell r="H128">
            <v>289</v>
          </cell>
          <cell r="I128">
            <v>4683</v>
          </cell>
        </row>
        <row r="129">
          <cell r="D129" t="str">
            <v>809</v>
          </cell>
          <cell r="E129" t="str">
            <v>Dorset</v>
          </cell>
          <cell r="F129">
            <v>1244</v>
          </cell>
          <cell r="G129">
            <v>671</v>
          </cell>
          <cell r="H129">
            <v>156</v>
          </cell>
          <cell r="I129">
            <v>2071</v>
          </cell>
        </row>
        <row r="130">
          <cell r="D130" t="str">
            <v>904</v>
          </cell>
          <cell r="E130" t="str">
            <v>Gloucestershire</v>
          </cell>
          <cell r="F130">
            <v>636</v>
          </cell>
          <cell r="G130">
            <v>610</v>
          </cell>
          <cell r="H130">
            <v>246</v>
          </cell>
          <cell r="I130">
            <v>1492</v>
          </cell>
        </row>
        <row r="131">
          <cell r="D131" t="str">
            <v>910</v>
          </cell>
          <cell r="E131" t="str">
            <v>North Somerset UA</v>
          </cell>
          <cell r="F131">
            <v>428</v>
          </cell>
          <cell r="G131">
            <v>121</v>
          </cell>
          <cell r="H131">
            <v>55</v>
          </cell>
          <cell r="I131">
            <v>604</v>
          </cell>
        </row>
        <row r="132">
          <cell r="D132" t="str">
            <v>913</v>
          </cell>
          <cell r="E132" t="str">
            <v>Plymouth UA</v>
          </cell>
          <cell r="F132">
            <v>1219</v>
          </cell>
          <cell r="G132">
            <v>591</v>
          </cell>
          <cell r="H132">
            <v>37</v>
          </cell>
          <cell r="I132">
            <v>1847</v>
          </cell>
        </row>
        <row r="133">
          <cell r="D133" t="str">
            <v>811</v>
          </cell>
          <cell r="E133" t="str">
            <v>Poole UA</v>
          </cell>
          <cell r="F133">
            <v>526</v>
          </cell>
          <cell r="G133">
            <v>41</v>
          </cell>
          <cell r="H133">
            <v>70</v>
          </cell>
          <cell r="I133">
            <v>637</v>
          </cell>
        </row>
        <row r="134">
          <cell r="D134" t="str">
            <v>905</v>
          </cell>
          <cell r="E134" t="str">
            <v>Somerset</v>
          </cell>
          <cell r="F134">
            <v>1123</v>
          </cell>
          <cell r="G134">
            <v>911</v>
          </cell>
          <cell r="H134">
            <v>203</v>
          </cell>
          <cell r="I134">
            <v>2237</v>
          </cell>
        </row>
        <row r="135">
          <cell r="D135" t="str">
            <v>911</v>
          </cell>
          <cell r="E135" t="str">
            <v>South Gloucestershire UA</v>
          </cell>
          <cell r="F135">
            <v>269</v>
          </cell>
          <cell r="G135">
            <v>216</v>
          </cell>
          <cell r="H135">
            <v>95</v>
          </cell>
          <cell r="I135">
            <v>580</v>
          </cell>
        </row>
        <row r="136">
          <cell r="D136" t="str">
            <v>819</v>
          </cell>
          <cell r="E136" t="str">
            <v>Swindon UA</v>
          </cell>
          <cell r="F136">
            <v>441</v>
          </cell>
          <cell r="G136">
            <v>501</v>
          </cell>
          <cell r="H136">
            <v>80</v>
          </cell>
          <cell r="I136">
            <v>1022</v>
          </cell>
        </row>
        <row r="137">
          <cell r="D137" t="str">
            <v>914</v>
          </cell>
          <cell r="E137" t="str">
            <v>Torbay UA</v>
          </cell>
          <cell r="F137">
            <v>217</v>
          </cell>
          <cell r="G137">
            <v>18</v>
          </cell>
          <cell r="H137">
            <v>0</v>
          </cell>
          <cell r="I137">
            <v>235</v>
          </cell>
        </row>
        <row r="138">
          <cell r="D138" t="str">
            <v>817</v>
          </cell>
          <cell r="E138" t="str">
            <v>Wiltshire</v>
          </cell>
          <cell r="F138">
            <v>1459</v>
          </cell>
          <cell r="G138">
            <v>1029</v>
          </cell>
          <cell r="H138">
            <v>101</v>
          </cell>
          <cell r="I138">
            <v>2589</v>
          </cell>
        </row>
        <row r="139">
          <cell r="D139" t="str">
            <v>406</v>
          </cell>
          <cell r="E139" t="str">
            <v>Birmingham</v>
          </cell>
          <cell r="F139">
            <v>1947</v>
          </cell>
          <cell r="G139">
            <v>3427</v>
          </cell>
          <cell r="H139">
            <v>336</v>
          </cell>
          <cell r="I139">
            <v>5710</v>
          </cell>
        </row>
        <row r="140">
          <cell r="D140" t="str">
            <v>407</v>
          </cell>
          <cell r="E140" t="str">
            <v>Coventry</v>
          </cell>
          <cell r="F140">
            <v>1432</v>
          </cell>
          <cell r="G140">
            <v>210</v>
          </cell>
          <cell r="H140">
            <v>169</v>
          </cell>
          <cell r="I140">
            <v>1811</v>
          </cell>
        </row>
        <row r="141">
          <cell r="D141" t="str">
            <v>408</v>
          </cell>
          <cell r="E141" t="str">
            <v>Dudley</v>
          </cell>
          <cell r="F141">
            <v>220</v>
          </cell>
          <cell r="G141">
            <v>676</v>
          </cell>
          <cell r="H141">
            <v>29</v>
          </cell>
          <cell r="I141">
            <v>925</v>
          </cell>
        </row>
        <row r="142">
          <cell r="D142" t="str">
            <v>415</v>
          </cell>
          <cell r="E142" t="str">
            <v>Herefordshire UA</v>
          </cell>
          <cell r="F142">
            <v>457</v>
          </cell>
          <cell r="G142">
            <v>141</v>
          </cell>
          <cell r="H142">
            <v>0</v>
          </cell>
          <cell r="I142">
            <v>598</v>
          </cell>
        </row>
        <row r="143">
          <cell r="D143" t="str">
            <v>409</v>
          </cell>
          <cell r="E143" t="str">
            <v>Sandwell</v>
          </cell>
          <cell r="F143">
            <v>124</v>
          </cell>
          <cell r="G143">
            <v>222</v>
          </cell>
          <cell r="H143">
            <v>32</v>
          </cell>
          <cell r="I143">
            <v>378</v>
          </cell>
        </row>
        <row r="144">
          <cell r="D144" t="str">
            <v>417</v>
          </cell>
          <cell r="E144" t="str">
            <v>Shropshire</v>
          </cell>
          <cell r="F144">
            <v>356</v>
          </cell>
          <cell r="G144">
            <v>242</v>
          </cell>
          <cell r="H144">
            <v>136</v>
          </cell>
          <cell r="I144">
            <v>734</v>
          </cell>
        </row>
        <row r="145">
          <cell r="D145" t="str">
            <v>410</v>
          </cell>
          <cell r="E145" t="str">
            <v>Solihull</v>
          </cell>
          <cell r="F145">
            <v>404</v>
          </cell>
          <cell r="G145">
            <v>434</v>
          </cell>
          <cell r="H145">
            <v>72</v>
          </cell>
          <cell r="I145">
            <v>910</v>
          </cell>
        </row>
        <row r="146">
          <cell r="D146" t="str">
            <v>413</v>
          </cell>
          <cell r="E146" t="str">
            <v>Staffordshire</v>
          </cell>
          <cell r="F146">
            <v>1638</v>
          </cell>
          <cell r="G146">
            <v>1680</v>
          </cell>
          <cell r="H146">
            <v>81</v>
          </cell>
          <cell r="I146">
            <v>3399</v>
          </cell>
        </row>
        <row r="147">
          <cell r="D147" t="str">
            <v>414</v>
          </cell>
          <cell r="E147" t="str">
            <v>Stoke-On-Trent UA</v>
          </cell>
          <cell r="F147">
            <v>1342</v>
          </cell>
          <cell r="G147">
            <v>488</v>
          </cell>
          <cell r="H147">
            <v>118</v>
          </cell>
          <cell r="I147">
            <v>1948</v>
          </cell>
        </row>
        <row r="148">
          <cell r="D148" t="str">
            <v>418</v>
          </cell>
          <cell r="E148" t="str">
            <v>Telford &amp; Wrekin UA</v>
          </cell>
          <cell r="F148">
            <v>157</v>
          </cell>
          <cell r="G148">
            <v>111</v>
          </cell>
          <cell r="H148">
            <v>60</v>
          </cell>
          <cell r="I148">
            <v>328</v>
          </cell>
        </row>
        <row r="149">
          <cell r="D149" t="str">
            <v>411</v>
          </cell>
          <cell r="E149" t="str">
            <v>Walsall</v>
          </cell>
          <cell r="F149">
            <v>301</v>
          </cell>
          <cell r="G149">
            <v>305</v>
          </cell>
          <cell r="H149">
            <v>62</v>
          </cell>
          <cell r="I149">
            <v>668</v>
          </cell>
        </row>
        <row r="150">
          <cell r="D150" t="str">
            <v>404</v>
          </cell>
          <cell r="E150" t="str">
            <v>Warwickshire</v>
          </cell>
          <cell r="F150">
            <v>1069</v>
          </cell>
          <cell r="G150">
            <v>1416</v>
          </cell>
          <cell r="H150">
            <v>78</v>
          </cell>
          <cell r="I150">
            <v>2563</v>
          </cell>
        </row>
        <row r="151">
          <cell r="D151" t="str">
            <v>412</v>
          </cell>
          <cell r="E151" t="str">
            <v>Wolverhampton</v>
          </cell>
          <cell r="F151">
            <v>200</v>
          </cell>
          <cell r="G151">
            <v>290</v>
          </cell>
          <cell r="H151">
            <v>32</v>
          </cell>
          <cell r="I151">
            <v>522</v>
          </cell>
        </row>
        <row r="152">
          <cell r="D152" t="str">
            <v>416</v>
          </cell>
          <cell r="E152" t="str">
            <v>Worcestershire</v>
          </cell>
          <cell r="F152">
            <v>1333</v>
          </cell>
          <cell r="G152">
            <v>787</v>
          </cell>
          <cell r="H152">
            <v>422</v>
          </cell>
          <cell r="I152">
            <v>2542</v>
          </cell>
        </row>
        <row r="153">
          <cell r="D153" t="str">
            <v>204</v>
          </cell>
          <cell r="E153" t="str">
            <v>Barnsley</v>
          </cell>
          <cell r="F153">
            <v>74</v>
          </cell>
          <cell r="G153">
            <v>9</v>
          </cell>
          <cell r="H153">
            <v>15</v>
          </cell>
          <cell r="I153">
            <v>98</v>
          </cell>
        </row>
        <row r="154">
          <cell r="D154" t="str">
            <v>209</v>
          </cell>
          <cell r="E154" t="str">
            <v>Bradford</v>
          </cell>
          <cell r="F154">
            <v>171</v>
          </cell>
          <cell r="G154">
            <v>98</v>
          </cell>
          <cell r="H154">
            <v>11</v>
          </cell>
          <cell r="I154">
            <v>280</v>
          </cell>
        </row>
        <row r="155">
          <cell r="D155" t="str">
            <v>210</v>
          </cell>
          <cell r="E155" t="str">
            <v>Calderdale</v>
          </cell>
          <cell r="F155">
            <v>143</v>
          </cell>
          <cell r="G155">
            <v>104</v>
          </cell>
          <cell r="H155">
            <v>23</v>
          </cell>
          <cell r="I155">
            <v>270</v>
          </cell>
        </row>
        <row r="156">
          <cell r="D156" t="str">
            <v>205</v>
          </cell>
          <cell r="E156" t="str">
            <v>Doncaster</v>
          </cell>
          <cell r="F156">
            <v>147</v>
          </cell>
          <cell r="G156">
            <v>323</v>
          </cell>
          <cell r="H156">
            <v>64</v>
          </cell>
          <cell r="I156">
            <v>534</v>
          </cell>
        </row>
        <row r="157">
          <cell r="D157" t="str">
            <v>214</v>
          </cell>
          <cell r="E157" t="str">
            <v>East Riding Of Yorkshire UA</v>
          </cell>
          <cell r="F157">
            <v>564</v>
          </cell>
          <cell r="G157">
            <v>349</v>
          </cell>
          <cell r="H157">
            <v>50</v>
          </cell>
          <cell r="I157">
            <v>963</v>
          </cell>
        </row>
        <row r="158">
          <cell r="D158" t="str">
            <v>215</v>
          </cell>
          <cell r="E158" t="str">
            <v>Kingston Upon Hull UA</v>
          </cell>
          <cell r="F158">
            <v>335</v>
          </cell>
          <cell r="G158">
            <v>217</v>
          </cell>
          <cell r="H158">
            <v>39</v>
          </cell>
          <cell r="I158">
            <v>591</v>
          </cell>
        </row>
        <row r="159">
          <cell r="D159" t="str">
            <v>211</v>
          </cell>
          <cell r="E159" t="str">
            <v>Kirklees</v>
          </cell>
          <cell r="F159">
            <v>486</v>
          </cell>
          <cell r="G159">
            <v>160</v>
          </cell>
          <cell r="H159">
            <v>37</v>
          </cell>
          <cell r="I159">
            <v>683</v>
          </cell>
        </row>
        <row r="160">
          <cell r="D160" t="str">
            <v>212</v>
          </cell>
          <cell r="E160" t="str">
            <v>Leeds</v>
          </cell>
          <cell r="F160">
            <v>2216</v>
          </cell>
          <cell r="G160">
            <v>920</v>
          </cell>
          <cell r="H160">
            <v>60</v>
          </cell>
          <cell r="I160">
            <v>3196</v>
          </cell>
        </row>
        <row r="161">
          <cell r="D161" t="str">
            <v>216</v>
          </cell>
          <cell r="E161" t="str">
            <v>North East Lincolnshire UA</v>
          </cell>
          <cell r="F161">
            <v>190</v>
          </cell>
          <cell r="G161">
            <v>79</v>
          </cell>
          <cell r="H161">
            <v>18</v>
          </cell>
          <cell r="I161">
            <v>287</v>
          </cell>
        </row>
        <row r="162">
          <cell r="D162" t="str">
            <v>217</v>
          </cell>
          <cell r="E162" t="str">
            <v>North Lincolnshire UA</v>
          </cell>
          <cell r="F162">
            <v>151</v>
          </cell>
          <cell r="G162">
            <v>32</v>
          </cell>
          <cell r="H162">
            <v>52</v>
          </cell>
          <cell r="I162">
            <v>235</v>
          </cell>
        </row>
        <row r="163">
          <cell r="D163" t="str">
            <v>218</v>
          </cell>
          <cell r="E163" t="str">
            <v>North Yorkshire</v>
          </cell>
          <cell r="F163">
            <v>1011</v>
          </cell>
          <cell r="G163">
            <v>1115</v>
          </cell>
          <cell r="H163">
            <v>174</v>
          </cell>
          <cell r="I163">
            <v>2300</v>
          </cell>
        </row>
        <row r="164">
          <cell r="D164" t="str">
            <v>206</v>
          </cell>
          <cell r="E164" t="str">
            <v>Rotherham</v>
          </cell>
          <cell r="F164">
            <v>714</v>
          </cell>
          <cell r="G164">
            <v>171</v>
          </cell>
          <cell r="H164">
            <v>31</v>
          </cell>
          <cell r="I164">
            <v>916</v>
          </cell>
        </row>
        <row r="165">
          <cell r="D165" t="str">
            <v>207</v>
          </cell>
          <cell r="E165" t="str">
            <v>Sheffield</v>
          </cell>
          <cell r="F165">
            <v>1635</v>
          </cell>
          <cell r="G165">
            <v>1445</v>
          </cell>
          <cell r="H165">
            <v>177</v>
          </cell>
          <cell r="I165">
            <v>3257</v>
          </cell>
        </row>
        <row r="166">
          <cell r="D166" t="str">
            <v>213</v>
          </cell>
          <cell r="E166" t="str">
            <v>Wakefield</v>
          </cell>
          <cell r="F166">
            <v>897</v>
          </cell>
          <cell r="G166">
            <v>45</v>
          </cell>
          <cell r="H166">
            <v>0</v>
          </cell>
          <cell r="I166">
            <v>942</v>
          </cell>
        </row>
        <row r="167">
          <cell r="D167" t="str">
            <v>219</v>
          </cell>
          <cell r="E167" t="str">
            <v>York UA</v>
          </cell>
          <cell r="F167">
            <v>290</v>
          </cell>
          <cell r="G167">
            <v>188</v>
          </cell>
          <cell r="H167">
            <v>17</v>
          </cell>
          <cell r="I167">
            <v>495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429</v>
          </cell>
          <cell r="G169">
            <v>343</v>
          </cell>
          <cell r="H169">
            <v>17</v>
          </cell>
          <cell r="I169">
            <v>789</v>
          </cell>
        </row>
        <row r="170">
          <cell r="D170" t="str">
            <v>9902</v>
          </cell>
          <cell r="E170" t="str">
            <v>Resident outside GB</v>
          </cell>
          <cell r="F170">
            <v>37</v>
          </cell>
          <cell r="G170">
            <v>8</v>
          </cell>
          <cell r="H170">
            <v>0</v>
          </cell>
          <cell r="I170">
            <v>45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Construction and definitions"/>
      <sheetName val="Summary"/>
      <sheetName val="FullDashboard"/>
      <sheetName val="Sheet1"/>
    </sheetNames>
    <sheetDataSet>
      <sheetData sheetId="0"/>
      <sheetData sheetId="1"/>
      <sheetData sheetId="2"/>
      <sheetData sheetId="3">
        <row r="5">
          <cell r="C5" t="str">
            <v>E09000002</v>
          </cell>
          <cell r="D5" t="str">
            <v>R383</v>
          </cell>
          <cell r="E5" t="str">
            <v>Barking and Dagenham</v>
          </cell>
          <cell r="F5" t="str">
            <v>Outer London</v>
          </cell>
          <cell r="G5" t="str">
            <v>London</v>
          </cell>
          <cell r="H5" t="str">
            <v>Major Urban</v>
          </cell>
          <cell r="I5">
            <v>144700</v>
          </cell>
        </row>
        <row r="6">
          <cell r="C6" t="str">
            <v>E09000003</v>
          </cell>
          <cell r="D6" t="str">
            <v>R384</v>
          </cell>
          <cell r="E6" t="str">
            <v>Barnet</v>
          </cell>
          <cell r="F6" t="str">
            <v>Outer London</v>
          </cell>
          <cell r="G6" t="str">
            <v>London</v>
          </cell>
          <cell r="H6" t="str">
            <v>Major Urban</v>
          </cell>
          <cell r="I6">
            <v>295700</v>
          </cell>
        </row>
        <row r="7">
          <cell r="C7" t="str">
            <v>E08000016</v>
          </cell>
          <cell r="D7" t="str">
            <v>R349</v>
          </cell>
          <cell r="E7" t="str">
            <v>Barnsley</v>
          </cell>
          <cell r="F7" t="str">
            <v>Metropolitan District</v>
          </cell>
          <cell r="G7" t="str">
            <v>Yorkshire and Humber</v>
          </cell>
          <cell r="H7" t="str">
            <v>Other Urban</v>
          </cell>
          <cell r="I7">
            <v>191400</v>
          </cell>
        </row>
        <row r="8">
          <cell r="C8" t="str">
            <v>E06000022</v>
          </cell>
          <cell r="D8" t="str">
            <v>R602</v>
          </cell>
          <cell r="E8" t="str">
            <v>Bath and North East Somerset</v>
          </cell>
          <cell r="F8" t="str">
            <v>Unitary Authority</v>
          </cell>
          <cell r="G8" t="str">
            <v>South West</v>
          </cell>
          <cell r="H8" t="str">
            <v>Significant Rural</v>
          </cell>
          <cell r="I8">
            <v>152600</v>
          </cell>
        </row>
        <row r="9">
          <cell r="C9" t="str">
            <v>E06000055</v>
          </cell>
          <cell r="D9" t="str">
            <v>R679</v>
          </cell>
          <cell r="E9" t="str">
            <v>Bedford</v>
          </cell>
          <cell r="F9" t="str">
            <v>Unitary Authority</v>
          </cell>
          <cell r="G9" t="str">
            <v>East</v>
          </cell>
          <cell r="H9" t="str">
            <v>Significant Rural</v>
          </cell>
          <cell r="I9">
            <v>130100</v>
          </cell>
        </row>
        <row r="10">
          <cell r="C10" t="str">
            <v>E09000004</v>
          </cell>
          <cell r="D10" t="str">
            <v>R385</v>
          </cell>
          <cell r="E10" t="str">
            <v>Bexley</v>
          </cell>
          <cell r="F10" t="str">
            <v>Outer London</v>
          </cell>
          <cell r="G10" t="str">
            <v>London</v>
          </cell>
          <cell r="H10" t="str">
            <v>Major Urban</v>
          </cell>
          <cell r="I10">
            <v>188300</v>
          </cell>
        </row>
        <row r="11">
          <cell r="C11" t="str">
            <v>E08000025</v>
          </cell>
          <cell r="D11" t="str">
            <v>R358</v>
          </cell>
          <cell r="E11" t="str">
            <v>Birmingham</v>
          </cell>
          <cell r="F11" t="str">
            <v>Metropolitan District</v>
          </cell>
          <cell r="G11" t="str">
            <v>West Midlands</v>
          </cell>
          <cell r="H11" t="str">
            <v>Major Urban</v>
          </cell>
          <cell r="I11">
            <v>838500</v>
          </cell>
        </row>
        <row r="12">
          <cell r="C12" t="str">
            <v>E06000008</v>
          </cell>
          <cell r="D12" t="str">
            <v>R659</v>
          </cell>
          <cell r="E12" t="str">
            <v>Blackburn with Darwen</v>
          </cell>
          <cell r="F12" t="str">
            <v>Unitary Authority</v>
          </cell>
          <cell r="G12" t="str">
            <v>North West</v>
          </cell>
          <cell r="H12" t="str">
            <v>Other Urban</v>
          </cell>
          <cell r="I12">
            <v>108700</v>
          </cell>
        </row>
        <row r="13">
          <cell r="C13" t="str">
            <v>E06000009</v>
          </cell>
          <cell r="D13" t="str">
            <v>R660</v>
          </cell>
          <cell r="E13" t="str">
            <v>Blackpool</v>
          </cell>
          <cell r="F13" t="str">
            <v>Unitary Authority</v>
          </cell>
          <cell r="G13" t="str">
            <v>North West</v>
          </cell>
          <cell r="H13" t="str">
            <v>Large Urban</v>
          </cell>
          <cell r="I13">
            <v>110600</v>
          </cell>
        </row>
        <row r="14">
          <cell r="C14" t="str">
            <v>E08000001</v>
          </cell>
          <cell r="D14" t="str">
            <v>R334</v>
          </cell>
          <cell r="E14" t="str">
            <v>Bolton</v>
          </cell>
          <cell r="F14" t="str">
            <v>Metropolitan District</v>
          </cell>
          <cell r="G14" t="str">
            <v>North West</v>
          </cell>
          <cell r="H14" t="str">
            <v>Major Urban</v>
          </cell>
          <cell r="I14">
            <v>216200</v>
          </cell>
        </row>
        <row r="15">
          <cell r="C15" t="str">
            <v>E06000028</v>
          </cell>
          <cell r="D15" t="str">
            <v>R622</v>
          </cell>
          <cell r="E15" t="str">
            <v>Bournemouth</v>
          </cell>
          <cell r="F15" t="str">
            <v>Unitary Authority</v>
          </cell>
          <cell r="G15" t="str">
            <v>South West</v>
          </cell>
          <cell r="H15" t="str">
            <v>Large Urban</v>
          </cell>
          <cell r="I15">
            <v>162100</v>
          </cell>
        </row>
        <row r="16">
          <cell r="C16" t="str">
            <v>E06000036</v>
          </cell>
          <cell r="D16" t="str">
            <v>R642</v>
          </cell>
          <cell r="E16" t="str">
            <v>Bracknell Forest</v>
          </cell>
          <cell r="F16" t="str">
            <v>Unitary Authority</v>
          </cell>
          <cell r="G16" t="str">
            <v>South East</v>
          </cell>
          <cell r="H16" t="str">
            <v>Large Urban</v>
          </cell>
          <cell r="I16">
            <v>91300</v>
          </cell>
        </row>
        <row r="17">
          <cell r="C17" t="str">
            <v>E08000032</v>
          </cell>
          <cell r="D17" t="str">
            <v>R365</v>
          </cell>
          <cell r="E17" t="str">
            <v>Bradford</v>
          </cell>
          <cell r="F17" t="str">
            <v>Metropolitan District</v>
          </cell>
          <cell r="G17" t="str">
            <v>Yorkshire and Humber</v>
          </cell>
          <cell r="H17" t="str">
            <v>Major Urban</v>
          </cell>
          <cell r="I17">
            <v>393100</v>
          </cell>
        </row>
        <row r="18">
          <cell r="C18" t="str">
            <v>E09000005</v>
          </cell>
          <cell r="D18" t="str">
            <v>R386</v>
          </cell>
          <cell r="E18" t="str">
            <v>Brent</v>
          </cell>
          <cell r="F18" t="str">
            <v>Outer London</v>
          </cell>
          <cell r="G18" t="str">
            <v>London</v>
          </cell>
          <cell r="H18" t="str">
            <v>Major Urban</v>
          </cell>
          <cell r="I18">
            <v>251700</v>
          </cell>
        </row>
        <row r="19">
          <cell r="C19" t="str">
            <v>E06000043</v>
          </cell>
          <cell r="D19" t="str">
            <v>R625</v>
          </cell>
          <cell r="E19" t="str">
            <v>Brighton and Hove</v>
          </cell>
          <cell r="F19" t="str">
            <v>Unitary Authority</v>
          </cell>
          <cell r="G19" t="str">
            <v>South East</v>
          </cell>
          <cell r="H19" t="str">
            <v>Large Urban</v>
          </cell>
          <cell r="I19">
            <v>237900</v>
          </cell>
        </row>
        <row r="20">
          <cell r="C20" t="str">
            <v>E06000023</v>
          </cell>
          <cell r="D20" t="str">
            <v>R603</v>
          </cell>
          <cell r="E20" t="str">
            <v>Bristol, City of</v>
          </cell>
          <cell r="F20" t="str">
            <v>Unitary Authority</v>
          </cell>
          <cell r="G20" t="str">
            <v>South West</v>
          </cell>
          <cell r="H20" t="str">
            <v>Large Urban</v>
          </cell>
          <cell r="I20">
            <v>360600</v>
          </cell>
        </row>
        <row r="21">
          <cell r="C21" t="str">
            <v>E09000006</v>
          </cell>
          <cell r="D21" t="str">
            <v>R387</v>
          </cell>
          <cell r="E21" t="str">
            <v>Bromley</v>
          </cell>
          <cell r="F21" t="str">
            <v>Outer London</v>
          </cell>
          <cell r="G21" t="str">
            <v>London</v>
          </cell>
          <cell r="H21" t="str">
            <v>Major Urban</v>
          </cell>
          <cell r="I21">
            <v>253600</v>
          </cell>
        </row>
        <row r="22">
          <cell r="C22" t="str">
            <v>E10000002</v>
          </cell>
          <cell r="D22" t="str">
            <v>R633</v>
          </cell>
          <cell r="E22" t="str">
            <v>Buckinghamshire</v>
          </cell>
          <cell r="F22" t="str">
            <v>Shire County</v>
          </cell>
          <cell r="G22" t="str">
            <v>South East</v>
          </cell>
          <cell r="H22" t="str">
            <v>Significant Rural</v>
          </cell>
          <cell r="I22">
            <v>412500</v>
          </cell>
        </row>
        <row r="23">
          <cell r="C23" t="str">
            <v>E08000002</v>
          </cell>
          <cell r="D23" t="str">
            <v>R335</v>
          </cell>
          <cell r="E23" t="str">
            <v>Bury</v>
          </cell>
          <cell r="F23" t="str">
            <v>Metropolitan District</v>
          </cell>
          <cell r="G23" t="str">
            <v>North West</v>
          </cell>
          <cell r="H23" t="str">
            <v>Major Urban</v>
          </cell>
          <cell r="I23">
            <v>145800</v>
          </cell>
        </row>
        <row r="24">
          <cell r="C24" t="str">
            <v>E08000033</v>
          </cell>
          <cell r="D24" t="str">
            <v>R366</v>
          </cell>
          <cell r="E24" t="str">
            <v>Calderdale</v>
          </cell>
          <cell r="F24" t="str">
            <v>Metropolitan District</v>
          </cell>
          <cell r="G24" t="str">
            <v>Yorkshire and Humber</v>
          </cell>
          <cell r="H24" t="str">
            <v>Significant Rural</v>
          </cell>
          <cell r="I24">
            <v>163600</v>
          </cell>
        </row>
        <row r="25">
          <cell r="C25" t="str">
            <v>E10000003</v>
          </cell>
          <cell r="D25" t="str">
            <v>R663</v>
          </cell>
          <cell r="E25" t="str">
            <v>Cambridgeshire</v>
          </cell>
          <cell r="F25" t="str">
            <v>Shire County</v>
          </cell>
          <cell r="G25" t="str">
            <v>East</v>
          </cell>
          <cell r="H25" t="str">
            <v>Predominantly Rural</v>
          </cell>
          <cell r="I25">
            <v>517600</v>
          </cell>
        </row>
        <row r="26">
          <cell r="C26" t="str">
            <v>E09000007</v>
          </cell>
          <cell r="D26" t="str">
            <v>R371</v>
          </cell>
          <cell r="E26" t="str">
            <v>Camden</v>
          </cell>
          <cell r="F26" t="str">
            <v>Inner London</v>
          </cell>
          <cell r="G26" t="str">
            <v>London</v>
          </cell>
          <cell r="H26" t="str">
            <v>Major Urban</v>
          </cell>
          <cell r="I26">
            <v>198500</v>
          </cell>
        </row>
        <row r="27">
          <cell r="C27" t="str">
            <v>E06000056</v>
          </cell>
          <cell r="D27" t="str">
            <v>R680</v>
          </cell>
          <cell r="E27" t="str">
            <v>Central Bedfordshire</v>
          </cell>
          <cell r="F27" t="str">
            <v>Unitary Authority</v>
          </cell>
          <cell r="G27" t="str">
            <v>East</v>
          </cell>
          <cell r="H27" t="str">
            <v>Rural-50</v>
          </cell>
          <cell r="I27">
            <v>218100</v>
          </cell>
        </row>
        <row r="28">
          <cell r="C28" t="str">
            <v>E06000049</v>
          </cell>
          <cell r="D28" t="str">
            <v>R677</v>
          </cell>
          <cell r="E28" t="str">
            <v>Cheshire East</v>
          </cell>
          <cell r="F28" t="str">
            <v>Unitary Authority</v>
          </cell>
          <cell r="G28" t="str">
            <v>North West</v>
          </cell>
          <cell r="H28" t="str">
            <v>Rural-50</v>
          </cell>
          <cell r="I28">
            <v>301300</v>
          </cell>
        </row>
        <row r="29">
          <cell r="C29" t="str">
            <v>E06000050</v>
          </cell>
          <cell r="D29" t="str">
            <v>R678</v>
          </cell>
          <cell r="E29" t="str">
            <v>Cheshire West and Chester</v>
          </cell>
          <cell r="F29" t="str">
            <v>Unitary Authority</v>
          </cell>
          <cell r="G29" t="str">
            <v>North West</v>
          </cell>
          <cell r="H29" t="str">
            <v>Significant Rural</v>
          </cell>
          <cell r="I29">
            <v>269100</v>
          </cell>
        </row>
        <row r="30">
          <cell r="C30" t="str">
            <v>E09000001</v>
          </cell>
          <cell r="D30" t="str">
            <v>R370</v>
          </cell>
          <cell r="E30" t="str">
            <v>City of London</v>
          </cell>
          <cell r="F30" t="str">
            <v>City of London</v>
          </cell>
          <cell r="G30" t="str">
            <v>London</v>
          </cell>
          <cell r="H30" t="str">
            <v>Major Urban</v>
          </cell>
          <cell r="I30">
            <v>8200</v>
          </cell>
        </row>
        <row r="31">
          <cell r="C31" t="str">
            <v>E06000052</v>
          </cell>
          <cell r="D31" t="str">
            <v>R672</v>
          </cell>
          <cell r="E31" t="str">
            <v>Cornwall</v>
          </cell>
          <cell r="F31" t="str">
            <v>Unitary Authority</v>
          </cell>
          <cell r="G31" t="str">
            <v>South West</v>
          </cell>
          <cell r="H31" t="str">
            <v>Rural-80</v>
          </cell>
          <cell r="I31">
            <v>447600</v>
          </cell>
        </row>
        <row r="32">
          <cell r="C32" t="str">
            <v>E06000047</v>
          </cell>
          <cell r="D32" t="str">
            <v>R673</v>
          </cell>
          <cell r="E32" t="str">
            <v>County Durham</v>
          </cell>
          <cell r="F32" t="str">
            <v>Unitary Authority</v>
          </cell>
          <cell r="G32" t="str">
            <v>North East</v>
          </cell>
          <cell r="H32" t="str">
            <v>Rural-50</v>
          </cell>
          <cell r="I32">
            <v>421900</v>
          </cell>
        </row>
        <row r="33">
          <cell r="C33" t="str">
            <v>E08000026</v>
          </cell>
          <cell r="D33" t="str">
            <v>R359</v>
          </cell>
          <cell r="E33" t="str">
            <v>Coventry</v>
          </cell>
          <cell r="F33" t="str">
            <v>Metropolitan District</v>
          </cell>
          <cell r="G33" t="str">
            <v>West Midlands</v>
          </cell>
          <cell r="H33" t="str">
            <v>Large Urban</v>
          </cell>
          <cell r="I33">
            <v>276500</v>
          </cell>
        </row>
        <row r="34">
          <cell r="C34" t="str">
            <v>E09000008</v>
          </cell>
          <cell r="D34" t="str">
            <v>R388</v>
          </cell>
          <cell r="E34" t="str">
            <v>Croydon</v>
          </cell>
          <cell r="F34" t="str">
            <v>Outer London</v>
          </cell>
          <cell r="G34" t="str">
            <v>London</v>
          </cell>
          <cell r="H34" t="str">
            <v>Major Urban</v>
          </cell>
          <cell r="I34">
            <v>287900</v>
          </cell>
        </row>
        <row r="35">
          <cell r="C35" t="str">
            <v>E10000006</v>
          </cell>
          <cell r="D35" t="str">
            <v>R412</v>
          </cell>
          <cell r="E35" t="str">
            <v>Cumbria</v>
          </cell>
          <cell r="F35" t="str">
            <v>Shire County</v>
          </cell>
          <cell r="G35" t="str">
            <v>North West</v>
          </cell>
          <cell r="H35" t="str">
            <v>Predominantly Rural</v>
          </cell>
          <cell r="I35">
            <v>405300</v>
          </cell>
        </row>
        <row r="36">
          <cell r="C36" t="str">
            <v>E06000005</v>
          </cell>
          <cell r="D36" t="str">
            <v>R624</v>
          </cell>
          <cell r="E36" t="str">
            <v>Darlington</v>
          </cell>
          <cell r="F36" t="str">
            <v>Unitary Authority</v>
          </cell>
          <cell r="G36" t="str">
            <v>North East</v>
          </cell>
          <cell r="H36" t="str">
            <v>Other Urban</v>
          </cell>
          <cell r="I36">
            <v>83100</v>
          </cell>
        </row>
        <row r="37">
          <cell r="C37" t="str">
            <v>E06000015</v>
          </cell>
          <cell r="D37" t="str">
            <v>R621</v>
          </cell>
          <cell r="E37" t="str">
            <v>Derby</v>
          </cell>
          <cell r="F37" t="str">
            <v>Unitary Authority</v>
          </cell>
          <cell r="G37" t="str">
            <v>East Midlands</v>
          </cell>
          <cell r="H37" t="str">
            <v>Other Urban</v>
          </cell>
          <cell r="I37">
            <v>196800</v>
          </cell>
        </row>
        <row r="38">
          <cell r="C38" t="str">
            <v>E10000007</v>
          </cell>
          <cell r="D38" t="str">
            <v>R634</v>
          </cell>
          <cell r="E38" t="str">
            <v>Derbyshire</v>
          </cell>
          <cell r="F38" t="str">
            <v>Shire County</v>
          </cell>
          <cell r="G38" t="str">
            <v>East Midlands</v>
          </cell>
          <cell r="H38" t="str">
            <v>Significant Rural</v>
          </cell>
          <cell r="I38">
            <v>632800</v>
          </cell>
        </row>
        <row r="39">
          <cell r="C39" t="str">
            <v>E10000008</v>
          </cell>
          <cell r="D39" t="str">
            <v>R665</v>
          </cell>
          <cell r="E39" t="str">
            <v>Devon</v>
          </cell>
          <cell r="F39" t="str">
            <v>Shire County</v>
          </cell>
          <cell r="G39" t="str">
            <v>South West</v>
          </cell>
          <cell r="H39" t="str">
            <v>Predominantly Rural</v>
          </cell>
          <cell r="I39">
            <v>636300</v>
          </cell>
        </row>
        <row r="40">
          <cell r="C40" t="str">
            <v>E08000017</v>
          </cell>
          <cell r="D40" t="str">
            <v>R350</v>
          </cell>
          <cell r="E40" t="str">
            <v>Doncaster</v>
          </cell>
          <cell r="F40" t="str">
            <v>Metropolitan District</v>
          </cell>
          <cell r="G40" t="str">
            <v>Yorkshire and Humber</v>
          </cell>
          <cell r="H40" t="str">
            <v>Other Urban</v>
          </cell>
          <cell r="I40">
            <v>240900</v>
          </cell>
        </row>
        <row r="41">
          <cell r="C41" t="str">
            <v>E10000009</v>
          </cell>
          <cell r="D41" t="str">
            <v>R635</v>
          </cell>
          <cell r="E41" t="str">
            <v>Dorset</v>
          </cell>
          <cell r="F41" t="str">
            <v>Shire County</v>
          </cell>
          <cell r="G41" t="str">
            <v>South West</v>
          </cell>
          <cell r="H41" t="str">
            <v>Predominantly Rural</v>
          </cell>
          <cell r="I41">
            <v>345600</v>
          </cell>
        </row>
        <row r="42">
          <cell r="C42" t="str">
            <v>E08000027</v>
          </cell>
          <cell r="D42" t="str">
            <v>R360</v>
          </cell>
          <cell r="E42" t="str">
            <v>Dudley</v>
          </cell>
          <cell r="F42" t="str">
            <v>Metropolitan District</v>
          </cell>
          <cell r="G42" t="str">
            <v>West Midlands</v>
          </cell>
          <cell r="H42" t="str">
            <v>Major Urban</v>
          </cell>
          <cell r="I42">
            <v>249500</v>
          </cell>
        </row>
        <row r="43">
          <cell r="C43" t="str">
            <v>E09000009</v>
          </cell>
          <cell r="D43" t="str">
            <v>R389</v>
          </cell>
          <cell r="E43" t="str">
            <v>Ealing</v>
          </cell>
          <cell r="F43" t="str">
            <v>Outer London</v>
          </cell>
          <cell r="G43" t="str">
            <v>London</v>
          </cell>
          <cell r="H43" t="str">
            <v>Major Urban</v>
          </cell>
          <cell r="I43">
            <v>261300</v>
          </cell>
        </row>
        <row r="44">
          <cell r="C44" t="str">
            <v>E06000011</v>
          </cell>
          <cell r="D44" t="str">
            <v>R610</v>
          </cell>
          <cell r="E44" t="str">
            <v>East Riding of Yorkshire</v>
          </cell>
          <cell r="F44" t="str">
            <v>Unitary Authority</v>
          </cell>
          <cell r="G44" t="str">
            <v>Yorkshire and Humber</v>
          </cell>
          <cell r="H44" t="str">
            <v>Rural-50</v>
          </cell>
          <cell r="I44">
            <v>274900</v>
          </cell>
        </row>
        <row r="45">
          <cell r="C45" t="str">
            <v>E10000011</v>
          </cell>
          <cell r="D45" t="str">
            <v>R637</v>
          </cell>
          <cell r="E45" t="str">
            <v>East Sussex</v>
          </cell>
          <cell r="F45" t="str">
            <v>Shire County</v>
          </cell>
          <cell r="G45" t="str">
            <v>South East</v>
          </cell>
          <cell r="H45" t="str">
            <v>Significant Rural</v>
          </cell>
          <cell r="I45">
            <v>441900</v>
          </cell>
        </row>
        <row r="46">
          <cell r="C46" t="str">
            <v>E09000010</v>
          </cell>
          <cell r="D46" t="str">
            <v>R390</v>
          </cell>
          <cell r="E46" t="str">
            <v>Enfield</v>
          </cell>
          <cell r="F46" t="str">
            <v>Outer London</v>
          </cell>
          <cell r="G46" t="str">
            <v>London</v>
          </cell>
          <cell r="H46" t="str">
            <v>Major Urban</v>
          </cell>
          <cell r="I46">
            <v>247600</v>
          </cell>
        </row>
        <row r="47">
          <cell r="C47" t="str">
            <v>E10000012</v>
          </cell>
          <cell r="D47" t="str">
            <v>R666</v>
          </cell>
          <cell r="E47" t="str">
            <v>Essex</v>
          </cell>
          <cell r="F47" t="str">
            <v>Shire County</v>
          </cell>
          <cell r="G47" t="str">
            <v>East</v>
          </cell>
          <cell r="H47" t="str">
            <v>Significant Rural</v>
          </cell>
          <cell r="I47">
            <v>1149800</v>
          </cell>
        </row>
        <row r="48">
          <cell r="C48" t="str">
            <v>E08000020</v>
          </cell>
          <cell r="D48" t="str">
            <v>R353</v>
          </cell>
          <cell r="E48" t="str">
            <v>Gateshead</v>
          </cell>
          <cell r="F48" t="str">
            <v>Metropolitan District</v>
          </cell>
          <cell r="G48" t="str">
            <v>North East</v>
          </cell>
          <cell r="H48" t="str">
            <v>Major Urban</v>
          </cell>
          <cell r="I48">
            <v>161600</v>
          </cell>
        </row>
        <row r="49">
          <cell r="C49" t="str">
            <v>E10000013</v>
          </cell>
          <cell r="D49" t="str">
            <v>R419</v>
          </cell>
          <cell r="E49" t="str">
            <v>Gloucestershire</v>
          </cell>
          <cell r="F49" t="str">
            <v>Shire County</v>
          </cell>
          <cell r="G49" t="str">
            <v>South West</v>
          </cell>
          <cell r="H49" t="str">
            <v>Significant Rural</v>
          </cell>
          <cell r="I49">
            <v>496800</v>
          </cell>
        </row>
        <row r="50">
          <cell r="C50" t="str">
            <v>E09000011</v>
          </cell>
          <cell r="D50" t="str">
            <v>R372</v>
          </cell>
          <cell r="E50" t="str">
            <v>Greenwich</v>
          </cell>
          <cell r="F50" t="str">
            <v>Inner London</v>
          </cell>
          <cell r="G50" t="str">
            <v>London</v>
          </cell>
          <cell r="H50" t="str">
            <v>Major Urban</v>
          </cell>
          <cell r="I50">
            <v>212400</v>
          </cell>
        </row>
        <row r="51">
          <cell r="C51" t="str">
            <v>E09000012</v>
          </cell>
          <cell r="D51" t="str">
            <v>R373</v>
          </cell>
          <cell r="E51" t="str">
            <v>Hackney</v>
          </cell>
          <cell r="F51" t="str">
            <v>Inner London</v>
          </cell>
          <cell r="G51" t="str">
            <v>London</v>
          </cell>
          <cell r="H51" t="str">
            <v>Major Urban</v>
          </cell>
          <cell r="I51">
            <v>211100</v>
          </cell>
        </row>
        <row r="52">
          <cell r="C52" t="str">
            <v>E06000006</v>
          </cell>
          <cell r="D52" t="str">
            <v>R650</v>
          </cell>
          <cell r="E52" t="str">
            <v>Halton</v>
          </cell>
          <cell r="F52" t="str">
            <v>Unitary Authority</v>
          </cell>
          <cell r="G52" t="str">
            <v>North West</v>
          </cell>
          <cell r="H52" t="str">
            <v>Other Urban</v>
          </cell>
          <cell r="I52">
            <v>98600</v>
          </cell>
        </row>
        <row r="53">
          <cell r="C53" t="str">
            <v>E09000013</v>
          </cell>
          <cell r="D53" t="str">
            <v>R374</v>
          </cell>
          <cell r="E53" t="str">
            <v>Hammersmith and Fulham</v>
          </cell>
          <cell r="F53" t="str">
            <v>Inner London</v>
          </cell>
          <cell r="G53" t="str">
            <v>London</v>
          </cell>
          <cell r="H53" t="str">
            <v>Major Urban</v>
          </cell>
          <cell r="I53">
            <v>144600</v>
          </cell>
        </row>
        <row r="54">
          <cell r="C54" t="str">
            <v>E10000014</v>
          </cell>
          <cell r="D54" t="str">
            <v>R638</v>
          </cell>
          <cell r="E54" t="str">
            <v>Hampshire</v>
          </cell>
          <cell r="F54" t="str">
            <v>Shire County</v>
          </cell>
          <cell r="G54" t="str">
            <v>South East</v>
          </cell>
          <cell r="H54" t="str">
            <v>Significant Rural</v>
          </cell>
          <cell r="I54">
            <v>1077600</v>
          </cell>
        </row>
        <row r="55">
          <cell r="C55" t="str">
            <v>E09000014</v>
          </cell>
          <cell r="D55" t="str">
            <v>R391</v>
          </cell>
          <cell r="E55" t="str">
            <v>Haringey</v>
          </cell>
          <cell r="F55" t="str">
            <v>Outer London</v>
          </cell>
          <cell r="G55" t="str">
            <v>London</v>
          </cell>
          <cell r="H55" t="str">
            <v>Major Urban</v>
          </cell>
          <cell r="I55">
            <v>217000</v>
          </cell>
        </row>
        <row r="56">
          <cell r="C56" t="str">
            <v>E09000015</v>
          </cell>
          <cell r="D56" t="str">
            <v>R392</v>
          </cell>
          <cell r="E56" t="str">
            <v>Harrow</v>
          </cell>
          <cell r="F56" t="str">
            <v>Outer London</v>
          </cell>
          <cell r="G56" t="str">
            <v>London</v>
          </cell>
          <cell r="H56" t="str">
            <v>Major Urban</v>
          </cell>
          <cell r="I56">
            <v>191400</v>
          </cell>
        </row>
        <row r="57">
          <cell r="C57" t="str">
            <v>E06000001</v>
          </cell>
          <cell r="D57" t="str">
            <v>R606</v>
          </cell>
          <cell r="E57" t="str">
            <v>Hartlepool</v>
          </cell>
          <cell r="F57" t="str">
            <v>Unitary Authority</v>
          </cell>
          <cell r="G57" t="str">
            <v>North East</v>
          </cell>
          <cell r="H57" t="str">
            <v>Other Urban</v>
          </cell>
          <cell r="I57">
            <v>72800</v>
          </cell>
        </row>
        <row r="58">
          <cell r="C58" t="str">
            <v>E09000016</v>
          </cell>
          <cell r="D58" t="str">
            <v>R393</v>
          </cell>
          <cell r="E58" t="str">
            <v>Havering</v>
          </cell>
          <cell r="F58" t="str">
            <v>Outer London</v>
          </cell>
          <cell r="G58" t="str">
            <v>London</v>
          </cell>
          <cell r="H58" t="str">
            <v>Major Urban</v>
          </cell>
          <cell r="I58">
            <v>197200</v>
          </cell>
        </row>
        <row r="59">
          <cell r="C59" t="str">
            <v>E06000019</v>
          </cell>
          <cell r="D59" t="str">
            <v>R656</v>
          </cell>
          <cell r="E59" t="str">
            <v>Herefordshire, County of</v>
          </cell>
          <cell r="F59" t="str">
            <v>Unitary Authority</v>
          </cell>
          <cell r="G59" t="str">
            <v>West Midlands</v>
          </cell>
          <cell r="H59" t="str">
            <v>Rural-50</v>
          </cell>
          <cell r="I59">
            <v>153300</v>
          </cell>
        </row>
        <row r="60">
          <cell r="C60" t="str">
            <v>E10000015</v>
          </cell>
          <cell r="D60" t="str">
            <v>R422</v>
          </cell>
          <cell r="E60" t="str">
            <v>Hertfordshire</v>
          </cell>
          <cell r="F60" t="str">
            <v>Shire County</v>
          </cell>
          <cell r="G60" t="str">
            <v>East</v>
          </cell>
          <cell r="H60" t="str">
            <v>Predominantly Urban</v>
          </cell>
          <cell r="I60">
            <v>909700</v>
          </cell>
        </row>
        <row r="61">
          <cell r="C61" t="str">
            <v>E09000017</v>
          </cell>
          <cell r="D61" t="str">
            <v>R394</v>
          </cell>
          <cell r="E61" t="str">
            <v>Hillingdon</v>
          </cell>
          <cell r="F61" t="str">
            <v>Outer London</v>
          </cell>
          <cell r="G61" t="str">
            <v>London</v>
          </cell>
          <cell r="H61" t="str">
            <v>Major Urban</v>
          </cell>
          <cell r="I61">
            <v>230400</v>
          </cell>
        </row>
        <row r="62">
          <cell r="C62" t="str">
            <v>E09000018</v>
          </cell>
          <cell r="D62" t="str">
            <v>R395</v>
          </cell>
          <cell r="E62" t="str">
            <v>Hounslow</v>
          </cell>
          <cell r="F62" t="str">
            <v>Outer London</v>
          </cell>
          <cell r="G62" t="str">
            <v>London</v>
          </cell>
          <cell r="H62" t="str">
            <v>Major Urban</v>
          </cell>
          <cell r="I62">
            <v>207500</v>
          </cell>
        </row>
        <row r="63">
          <cell r="C63" t="str">
            <v>E06000046</v>
          </cell>
          <cell r="D63" t="str">
            <v>R601</v>
          </cell>
          <cell r="E63" t="str">
            <v>Isle of Wight</v>
          </cell>
          <cell r="F63" t="str">
            <v>Unitary Authority</v>
          </cell>
          <cell r="G63" t="str">
            <v>South East</v>
          </cell>
          <cell r="H63" t="str">
            <v>Rural-80</v>
          </cell>
          <cell r="I63">
            <v>114600</v>
          </cell>
        </row>
        <row r="64">
          <cell r="C64" t="str">
            <v>E06000053</v>
          </cell>
          <cell r="D64" t="str">
            <v>R403</v>
          </cell>
          <cell r="E64" t="str">
            <v>Isles of Scilly</v>
          </cell>
          <cell r="F64" t="str">
            <v>Isles of Scilly</v>
          </cell>
          <cell r="G64" t="str">
            <v>South West</v>
          </cell>
          <cell r="H64" t="str">
            <v>Rural-80</v>
          </cell>
          <cell r="I64">
            <v>1900</v>
          </cell>
        </row>
        <row r="65">
          <cell r="C65" t="str">
            <v>E09000019</v>
          </cell>
          <cell r="D65" t="str">
            <v>R375</v>
          </cell>
          <cell r="E65" t="str">
            <v>Islington</v>
          </cell>
          <cell r="F65" t="str">
            <v>Inner London</v>
          </cell>
          <cell r="G65" t="str">
            <v>London</v>
          </cell>
          <cell r="H65" t="str">
            <v>Major Urban</v>
          </cell>
          <cell r="I65">
            <v>192000</v>
          </cell>
        </row>
        <row r="66">
          <cell r="C66" t="str">
            <v>E09000020</v>
          </cell>
          <cell r="D66" t="str">
            <v>R376</v>
          </cell>
          <cell r="E66" t="str">
            <v>Kensington and Chelsea</v>
          </cell>
          <cell r="F66" t="str">
            <v>Inner London</v>
          </cell>
          <cell r="G66" t="str">
            <v>London</v>
          </cell>
          <cell r="H66" t="str">
            <v>Major Urban</v>
          </cell>
          <cell r="I66">
            <v>128200</v>
          </cell>
        </row>
        <row r="67">
          <cell r="C67" t="str">
            <v>E10000016</v>
          </cell>
          <cell r="D67" t="str">
            <v>R667</v>
          </cell>
          <cell r="E67" t="str">
            <v>Kent</v>
          </cell>
          <cell r="F67" t="str">
            <v>Shire County</v>
          </cell>
          <cell r="G67" t="str">
            <v>South East</v>
          </cell>
          <cell r="H67" t="str">
            <v>Significant Rural</v>
          </cell>
          <cell r="I67">
            <v>1208800</v>
          </cell>
        </row>
        <row r="68">
          <cell r="C68" t="str">
            <v>E06000010</v>
          </cell>
          <cell r="D68" t="str">
            <v>R611</v>
          </cell>
          <cell r="E68" t="str">
            <v>Kingston upon Hull, City of</v>
          </cell>
          <cell r="F68" t="str">
            <v>Unitary Authority</v>
          </cell>
          <cell r="G68" t="str">
            <v>Yorkshire and Humber</v>
          </cell>
          <cell r="H68" t="str">
            <v>Large Urban</v>
          </cell>
          <cell r="I68">
            <v>204200</v>
          </cell>
        </row>
        <row r="69">
          <cell r="C69" t="str">
            <v>E09000021</v>
          </cell>
          <cell r="D69" t="str">
            <v>R396</v>
          </cell>
          <cell r="E69" t="str">
            <v>Kingston upon Thames</v>
          </cell>
          <cell r="F69" t="str">
            <v>Outer London</v>
          </cell>
          <cell r="G69" t="str">
            <v>London</v>
          </cell>
          <cell r="H69" t="str">
            <v>Major Urban</v>
          </cell>
          <cell r="I69">
            <v>137900</v>
          </cell>
        </row>
        <row r="70">
          <cell r="C70" t="str">
            <v>E08000034</v>
          </cell>
          <cell r="D70" t="str">
            <v>R367</v>
          </cell>
          <cell r="E70" t="str">
            <v>Kirklees</v>
          </cell>
          <cell r="F70" t="str">
            <v>Metropolitan District</v>
          </cell>
          <cell r="G70" t="str">
            <v>Yorkshire and Humber</v>
          </cell>
          <cell r="H70" t="str">
            <v>Major Urban</v>
          </cell>
          <cell r="I70">
            <v>337900</v>
          </cell>
        </row>
        <row r="71">
          <cell r="C71" t="str">
            <v>E08000011</v>
          </cell>
          <cell r="D71" t="str">
            <v>R344</v>
          </cell>
          <cell r="E71" t="str">
            <v>Knowsley</v>
          </cell>
          <cell r="F71" t="str">
            <v>Metropolitan District</v>
          </cell>
          <cell r="G71" t="str">
            <v>North West</v>
          </cell>
          <cell r="H71" t="str">
            <v>Major Urban</v>
          </cell>
          <cell r="I71">
            <v>115200</v>
          </cell>
        </row>
        <row r="72">
          <cell r="C72" t="str">
            <v>E09000022</v>
          </cell>
          <cell r="D72" t="str">
            <v>R377</v>
          </cell>
          <cell r="E72" t="str">
            <v>Lambeth</v>
          </cell>
          <cell r="F72" t="str">
            <v>Inner London</v>
          </cell>
          <cell r="G72" t="str">
            <v>London</v>
          </cell>
          <cell r="H72" t="str">
            <v>Major Urban</v>
          </cell>
          <cell r="I72">
            <v>264700</v>
          </cell>
        </row>
        <row r="73">
          <cell r="C73" t="str">
            <v>E10000017</v>
          </cell>
          <cell r="D73" t="str">
            <v>R668</v>
          </cell>
          <cell r="E73" t="str">
            <v>Lancashire</v>
          </cell>
          <cell r="F73" t="str">
            <v>Shire County</v>
          </cell>
          <cell r="G73" t="str">
            <v>North West</v>
          </cell>
          <cell r="H73" t="str">
            <v>Significant Rural</v>
          </cell>
          <cell r="I73">
            <v>952000</v>
          </cell>
        </row>
        <row r="74">
          <cell r="C74" t="str">
            <v>E08000035</v>
          </cell>
          <cell r="D74" t="str">
            <v>R368</v>
          </cell>
          <cell r="E74" t="str">
            <v>Leeds</v>
          </cell>
          <cell r="F74" t="str">
            <v>Metropolitan District</v>
          </cell>
          <cell r="G74" t="str">
            <v>Yorkshire and Humber</v>
          </cell>
          <cell r="H74" t="str">
            <v>Major Urban</v>
          </cell>
          <cell r="I74">
            <v>616900</v>
          </cell>
        </row>
        <row r="75">
          <cell r="C75" t="str">
            <v>E06000016</v>
          </cell>
          <cell r="D75" t="str">
            <v>R628</v>
          </cell>
          <cell r="E75" t="str">
            <v>Leicester</v>
          </cell>
          <cell r="F75" t="str">
            <v>Unitary Authority</v>
          </cell>
          <cell r="G75" t="str">
            <v>East Midlands</v>
          </cell>
          <cell r="H75" t="str">
            <v>Large Urban</v>
          </cell>
          <cell r="I75">
            <v>265100</v>
          </cell>
        </row>
        <row r="76">
          <cell r="C76" t="str">
            <v>E10000018</v>
          </cell>
          <cell r="D76" t="str">
            <v>R639</v>
          </cell>
          <cell r="E76" t="str">
            <v>Leicestershire</v>
          </cell>
          <cell r="F76" t="str">
            <v>Shire County</v>
          </cell>
          <cell r="G76" t="str">
            <v>East Midlands</v>
          </cell>
          <cell r="H76" t="str">
            <v>Significant Rural</v>
          </cell>
          <cell r="I76">
            <v>546000</v>
          </cell>
        </row>
        <row r="77">
          <cell r="C77" t="str">
            <v>E09000023</v>
          </cell>
          <cell r="D77" t="str">
            <v>R378</v>
          </cell>
          <cell r="E77" t="str">
            <v>Lewisham</v>
          </cell>
          <cell r="F77" t="str">
            <v>Inner London</v>
          </cell>
          <cell r="G77" t="str">
            <v>London</v>
          </cell>
          <cell r="H77" t="str">
            <v>Major Urban</v>
          </cell>
          <cell r="I77">
            <v>233600</v>
          </cell>
        </row>
        <row r="78">
          <cell r="C78" t="str">
            <v>E10000019</v>
          </cell>
          <cell r="D78" t="str">
            <v>R428</v>
          </cell>
          <cell r="E78" t="str">
            <v>Lincolnshire</v>
          </cell>
          <cell r="F78" t="str">
            <v>Shire County</v>
          </cell>
          <cell r="G78" t="str">
            <v>East Midlands</v>
          </cell>
          <cell r="H78" t="str">
            <v>Predominantly Rural</v>
          </cell>
          <cell r="I78">
            <v>599700</v>
          </cell>
        </row>
        <row r="79">
          <cell r="C79" t="str">
            <v>E08000012</v>
          </cell>
          <cell r="D79" t="str">
            <v>R345</v>
          </cell>
          <cell r="E79" t="str">
            <v>Liverpool</v>
          </cell>
          <cell r="F79" t="str">
            <v>Metropolitan District</v>
          </cell>
          <cell r="G79" t="str">
            <v>North West</v>
          </cell>
          <cell r="H79" t="str">
            <v>Major Urban</v>
          </cell>
          <cell r="I79">
            <v>392600</v>
          </cell>
        </row>
        <row r="80">
          <cell r="C80" t="str">
            <v>E06000032</v>
          </cell>
          <cell r="D80" t="str">
            <v>R619</v>
          </cell>
          <cell r="E80" t="str">
            <v>Luton</v>
          </cell>
          <cell r="F80" t="str">
            <v>Unitary Authority</v>
          </cell>
          <cell r="G80" t="str">
            <v>East</v>
          </cell>
          <cell r="H80" t="str">
            <v>Other Urban</v>
          </cell>
          <cell r="I80">
            <v>159900</v>
          </cell>
        </row>
        <row r="81">
          <cell r="C81" t="str">
            <v>E08000003</v>
          </cell>
          <cell r="D81" t="str">
            <v>R336</v>
          </cell>
          <cell r="E81" t="str">
            <v>Manchester</v>
          </cell>
          <cell r="F81" t="str">
            <v>Metropolitan District</v>
          </cell>
          <cell r="G81" t="str">
            <v>North West</v>
          </cell>
          <cell r="H81" t="str">
            <v>Major Urban</v>
          </cell>
          <cell r="I81">
            <v>421400</v>
          </cell>
        </row>
        <row r="82">
          <cell r="C82" t="str">
            <v>E06000035</v>
          </cell>
          <cell r="D82" t="str">
            <v>R658</v>
          </cell>
          <cell r="E82" t="str">
            <v>Medway</v>
          </cell>
          <cell r="F82" t="str">
            <v>Unitary Authority</v>
          </cell>
          <cell r="G82" t="str">
            <v>South East</v>
          </cell>
          <cell r="H82" t="str">
            <v>Other Urban</v>
          </cell>
          <cell r="I82">
            <v>214800</v>
          </cell>
        </row>
        <row r="83">
          <cell r="C83" t="str">
            <v>E09000024</v>
          </cell>
          <cell r="D83" t="str">
            <v>R397</v>
          </cell>
          <cell r="E83" t="str">
            <v>Merton</v>
          </cell>
          <cell r="F83" t="str">
            <v>Outer London</v>
          </cell>
          <cell r="G83" t="str">
            <v>London</v>
          </cell>
          <cell r="H83" t="str">
            <v>Major Urban</v>
          </cell>
          <cell r="I83">
            <v>158300</v>
          </cell>
        </row>
        <row r="84">
          <cell r="C84" t="str">
            <v>E06000002</v>
          </cell>
          <cell r="D84" t="str">
            <v>R607</v>
          </cell>
          <cell r="E84" t="str">
            <v>Middlesbrough</v>
          </cell>
          <cell r="F84" t="str">
            <v>Unitary Authority</v>
          </cell>
          <cell r="G84" t="str">
            <v>North East</v>
          </cell>
          <cell r="H84" t="str">
            <v>Large Urban</v>
          </cell>
          <cell r="I84">
            <v>108200</v>
          </cell>
        </row>
        <row r="85">
          <cell r="C85" t="str">
            <v>E06000042</v>
          </cell>
          <cell r="D85" t="str">
            <v>R620</v>
          </cell>
          <cell r="E85" t="str">
            <v>Milton Keynes</v>
          </cell>
          <cell r="F85" t="str">
            <v>Unitary Authority</v>
          </cell>
          <cell r="G85" t="str">
            <v>South East</v>
          </cell>
          <cell r="H85" t="str">
            <v>Other Urban</v>
          </cell>
          <cell r="I85">
            <v>197300</v>
          </cell>
        </row>
        <row r="86">
          <cell r="C86" t="str">
            <v>E08000021</v>
          </cell>
          <cell r="D86" t="str">
            <v>R354</v>
          </cell>
          <cell r="E86" t="str">
            <v>Newcastle upon Tyne</v>
          </cell>
          <cell r="F86" t="str">
            <v>Metropolitan District</v>
          </cell>
          <cell r="G86" t="str">
            <v>North East</v>
          </cell>
          <cell r="H86" t="str">
            <v>Major Urban</v>
          </cell>
          <cell r="I86">
            <v>239400</v>
          </cell>
        </row>
        <row r="87">
          <cell r="C87" t="str">
            <v>E09000025</v>
          </cell>
          <cell r="D87" t="str">
            <v>R398</v>
          </cell>
          <cell r="E87" t="str">
            <v>Newham</v>
          </cell>
          <cell r="F87" t="str">
            <v>Outer London</v>
          </cell>
          <cell r="G87" t="str">
            <v>London</v>
          </cell>
          <cell r="H87" t="str">
            <v>Major Urban</v>
          </cell>
          <cell r="I87">
            <v>255600</v>
          </cell>
        </row>
        <row r="88">
          <cell r="C88" t="str">
            <v>E10000020</v>
          </cell>
          <cell r="D88" t="str">
            <v>R429</v>
          </cell>
          <cell r="E88" t="str">
            <v>Norfolk</v>
          </cell>
          <cell r="F88" t="str">
            <v>Shire County</v>
          </cell>
          <cell r="G88" t="str">
            <v>East</v>
          </cell>
          <cell r="H88" t="str">
            <v>Predominantly Rural</v>
          </cell>
          <cell r="I88">
            <v>723600</v>
          </cell>
        </row>
        <row r="89">
          <cell r="C89" t="str">
            <v>E06000012</v>
          </cell>
          <cell r="D89" t="str">
            <v>R612</v>
          </cell>
          <cell r="E89" t="str">
            <v>North East Lincolnshire</v>
          </cell>
          <cell r="F89" t="str">
            <v>Unitary Authority</v>
          </cell>
          <cell r="G89" t="str">
            <v>Yorkshire and Humber</v>
          </cell>
          <cell r="H89" t="str">
            <v>Other Urban</v>
          </cell>
          <cell r="I89">
            <v>124900</v>
          </cell>
        </row>
        <row r="90">
          <cell r="C90" t="str">
            <v>E06000013</v>
          </cell>
          <cell r="D90" t="str">
            <v>R613</v>
          </cell>
          <cell r="E90" t="str">
            <v>North Lincolnshire</v>
          </cell>
          <cell r="F90" t="str">
            <v>Unitary Authority</v>
          </cell>
          <cell r="G90" t="str">
            <v>Yorkshire and Humber</v>
          </cell>
          <cell r="H90" t="str">
            <v>Rural-50</v>
          </cell>
          <cell r="I90">
            <v>135400</v>
          </cell>
        </row>
        <row r="91">
          <cell r="C91" t="str">
            <v>E06000024</v>
          </cell>
          <cell r="D91" t="str">
            <v>R605</v>
          </cell>
          <cell r="E91" t="str">
            <v>North Somerset</v>
          </cell>
          <cell r="F91" t="str">
            <v>Unitary Authority</v>
          </cell>
          <cell r="G91" t="str">
            <v>South West</v>
          </cell>
          <cell r="H91" t="str">
            <v>Rural-50</v>
          </cell>
          <cell r="I91">
            <v>168600</v>
          </cell>
        </row>
        <row r="92">
          <cell r="C92" t="str">
            <v>E08000022</v>
          </cell>
          <cell r="D92" t="str">
            <v>R355</v>
          </cell>
          <cell r="E92" t="str">
            <v>North Tyneside</v>
          </cell>
          <cell r="F92" t="str">
            <v>Metropolitan District</v>
          </cell>
          <cell r="G92" t="str">
            <v>North East</v>
          </cell>
          <cell r="H92" t="str">
            <v>Major Urban</v>
          </cell>
          <cell r="I92">
            <v>162700</v>
          </cell>
        </row>
        <row r="93">
          <cell r="C93" t="str">
            <v>E10000023</v>
          </cell>
          <cell r="D93" t="str">
            <v>R618</v>
          </cell>
          <cell r="E93" t="str">
            <v>North Yorkshire</v>
          </cell>
          <cell r="F93" t="str">
            <v>Shire County</v>
          </cell>
          <cell r="G93" t="str">
            <v>Yorkshire and Humber</v>
          </cell>
          <cell r="H93" t="str">
            <v>Predominantly Rural</v>
          </cell>
          <cell r="I93">
            <v>487600</v>
          </cell>
        </row>
        <row r="94">
          <cell r="C94" t="str">
            <v>E10000021</v>
          </cell>
          <cell r="D94" t="str">
            <v>R430</v>
          </cell>
          <cell r="E94" t="str">
            <v>Northamptonshire</v>
          </cell>
          <cell r="F94" t="str">
            <v>Shire County</v>
          </cell>
          <cell r="G94" t="str">
            <v>East Midlands</v>
          </cell>
          <cell r="H94" t="str">
            <v>Significant Rural</v>
          </cell>
          <cell r="I94">
            <v>567900</v>
          </cell>
        </row>
        <row r="95">
          <cell r="C95" t="str">
            <v>E06000057</v>
          </cell>
          <cell r="D95" t="str">
            <v>R674</v>
          </cell>
          <cell r="E95" t="str">
            <v>Northumberland</v>
          </cell>
          <cell r="F95" t="str">
            <v>Unitary Authority</v>
          </cell>
          <cell r="G95" t="str">
            <v>North East</v>
          </cell>
          <cell r="H95" t="str">
            <v>Rural-50</v>
          </cell>
          <cell r="I95">
            <v>257000</v>
          </cell>
        </row>
        <row r="96">
          <cell r="C96" t="str">
            <v>E06000018</v>
          </cell>
          <cell r="D96" t="str">
            <v>R661</v>
          </cell>
          <cell r="E96" t="str">
            <v>Nottingham</v>
          </cell>
          <cell r="F96" t="str">
            <v>Unitary Authority</v>
          </cell>
          <cell r="G96" t="str">
            <v>East Midlands</v>
          </cell>
          <cell r="H96" t="str">
            <v>Large Urban</v>
          </cell>
          <cell r="I96">
            <v>258200</v>
          </cell>
        </row>
        <row r="97">
          <cell r="C97" t="str">
            <v>E10000024</v>
          </cell>
          <cell r="D97" t="str">
            <v>R669</v>
          </cell>
          <cell r="E97" t="str">
            <v>Nottinghamshire</v>
          </cell>
          <cell r="F97" t="str">
            <v>Shire County</v>
          </cell>
          <cell r="G97" t="str">
            <v>East Midlands</v>
          </cell>
          <cell r="H97" t="str">
            <v>Significant Rural</v>
          </cell>
          <cell r="I97">
            <v>646600</v>
          </cell>
        </row>
        <row r="98">
          <cell r="C98" t="str">
            <v>E08000004</v>
          </cell>
          <cell r="D98" t="str">
            <v>R337</v>
          </cell>
          <cell r="E98" t="str">
            <v>Oldham</v>
          </cell>
          <cell r="F98" t="str">
            <v>Metropolitan District</v>
          </cell>
          <cell r="G98" t="str">
            <v>North West</v>
          </cell>
          <cell r="H98" t="str">
            <v>Major Urban</v>
          </cell>
          <cell r="I98">
            <v>173900</v>
          </cell>
        </row>
        <row r="99">
          <cell r="C99" t="str">
            <v>E10000025</v>
          </cell>
          <cell r="D99" t="str">
            <v>R434</v>
          </cell>
          <cell r="E99" t="str">
            <v>Oxfordshire</v>
          </cell>
          <cell r="F99" t="str">
            <v>Shire County</v>
          </cell>
          <cell r="G99" t="str">
            <v>South East</v>
          </cell>
          <cell r="H99" t="str">
            <v>Predominantly Rural</v>
          </cell>
          <cell r="I99">
            <v>540300</v>
          </cell>
        </row>
        <row r="100">
          <cell r="C100" t="str">
            <v>E06000031</v>
          </cell>
          <cell r="D100" t="str">
            <v>R649</v>
          </cell>
          <cell r="E100" t="str">
            <v>Peterborough</v>
          </cell>
          <cell r="F100" t="str">
            <v>Unitary Authority</v>
          </cell>
          <cell r="G100" t="str">
            <v>East</v>
          </cell>
          <cell r="H100" t="str">
            <v>Other Urban</v>
          </cell>
          <cell r="I100">
            <v>148100</v>
          </cell>
        </row>
        <row r="101">
          <cell r="C101" t="str">
            <v>E06000026</v>
          </cell>
          <cell r="D101" t="str">
            <v>R652</v>
          </cell>
          <cell r="E101" t="str">
            <v>Plymouth</v>
          </cell>
          <cell r="F101" t="str">
            <v>Unitary Authority</v>
          </cell>
          <cell r="G101" t="str">
            <v>South West</v>
          </cell>
          <cell r="H101" t="str">
            <v>Other Urban</v>
          </cell>
          <cell r="I101">
            <v>211800</v>
          </cell>
        </row>
        <row r="102">
          <cell r="C102" t="str">
            <v>E06000029</v>
          </cell>
          <cell r="D102" t="str">
            <v>R623</v>
          </cell>
          <cell r="E102" t="str">
            <v>Poole</v>
          </cell>
          <cell r="F102" t="str">
            <v>Unitary Authority</v>
          </cell>
          <cell r="G102" t="str">
            <v>South West</v>
          </cell>
          <cell r="H102" t="str">
            <v>Large Urban</v>
          </cell>
          <cell r="I102">
            <v>121300</v>
          </cell>
        </row>
        <row r="103">
          <cell r="C103" t="str">
            <v>E06000044</v>
          </cell>
          <cell r="D103" t="str">
            <v>R626</v>
          </cell>
          <cell r="E103" t="str">
            <v>Portsmouth</v>
          </cell>
          <cell r="F103" t="str">
            <v>Unitary Authority</v>
          </cell>
          <cell r="G103" t="str">
            <v>South East</v>
          </cell>
          <cell r="H103" t="str">
            <v>Large Urban</v>
          </cell>
          <cell r="I103">
            <v>170800</v>
          </cell>
        </row>
        <row r="104">
          <cell r="C104" t="str">
            <v>E06000038</v>
          </cell>
          <cell r="D104" t="str">
            <v>R644</v>
          </cell>
          <cell r="E104" t="str">
            <v>Reading</v>
          </cell>
          <cell r="F104" t="str">
            <v>Unitary Authority</v>
          </cell>
          <cell r="G104" t="str">
            <v>South East</v>
          </cell>
          <cell r="H104" t="str">
            <v>Large Urban</v>
          </cell>
          <cell r="I104">
            <v>126000</v>
          </cell>
        </row>
        <row r="105">
          <cell r="C105" t="str">
            <v>E09000026</v>
          </cell>
          <cell r="D105" t="str">
            <v>R399</v>
          </cell>
          <cell r="E105" t="str">
            <v>Redbridge</v>
          </cell>
          <cell r="F105" t="str">
            <v>Outer London</v>
          </cell>
          <cell r="G105" t="str">
            <v>London</v>
          </cell>
          <cell r="H105" t="str">
            <v>Major Urban</v>
          </cell>
          <cell r="I105">
            <v>223500</v>
          </cell>
        </row>
        <row r="106">
          <cell r="C106" t="str">
            <v>E06000003</v>
          </cell>
          <cell r="D106" t="str">
            <v>R608</v>
          </cell>
          <cell r="E106" t="str">
            <v>Redcar and Cleveland</v>
          </cell>
          <cell r="F106" t="str">
            <v>Unitary Authority</v>
          </cell>
          <cell r="G106" t="str">
            <v>North East</v>
          </cell>
          <cell r="H106" t="str">
            <v>Significant Rural</v>
          </cell>
          <cell r="I106">
            <v>108100</v>
          </cell>
        </row>
        <row r="107">
          <cell r="C107" t="str">
            <v>E09000027</v>
          </cell>
          <cell r="D107" t="str">
            <v>R400</v>
          </cell>
          <cell r="E107" t="str">
            <v>Richmond upon Thames</v>
          </cell>
          <cell r="F107" t="str">
            <v>Outer London</v>
          </cell>
          <cell r="G107" t="str">
            <v>London</v>
          </cell>
          <cell r="H107" t="str">
            <v>Major Urban</v>
          </cell>
          <cell r="I107">
            <v>150900</v>
          </cell>
        </row>
        <row r="108">
          <cell r="C108" t="str">
            <v>E08000005</v>
          </cell>
          <cell r="D108" t="str">
            <v>R338</v>
          </cell>
          <cell r="E108" t="str">
            <v>Rochdale</v>
          </cell>
          <cell r="F108" t="str">
            <v>Metropolitan District</v>
          </cell>
          <cell r="G108" t="str">
            <v>North West</v>
          </cell>
          <cell r="H108" t="str">
            <v>Major Urban</v>
          </cell>
          <cell r="I108">
            <v>164700</v>
          </cell>
        </row>
        <row r="109">
          <cell r="C109" t="str">
            <v>E08000018</v>
          </cell>
          <cell r="D109" t="str">
            <v>R351</v>
          </cell>
          <cell r="E109" t="str">
            <v>Rotherham</v>
          </cell>
          <cell r="F109" t="str">
            <v>Metropolitan District</v>
          </cell>
          <cell r="G109" t="str">
            <v>Yorkshire and Humber</v>
          </cell>
          <cell r="H109" t="str">
            <v>Large Urban</v>
          </cell>
          <cell r="I109">
            <v>205300</v>
          </cell>
        </row>
        <row r="110">
          <cell r="C110" t="str">
            <v>E06000017</v>
          </cell>
          <cell r="D110" t="str">
            <v>R629</v>
          </cell>
          <cell r="E110" t="str">
            <v>Rutland</v>
          </cell>
          <cell r="F110" t="str">
            <v>Unitary Authority</v>
          </cell>
          <cell r="G110" t="str">
            <v>East Midlands</v>
          </cell>
          <cell r="H110" t="str">
            <v>Rural-80</v>
          </cell>
          <cell r="I110">
            <v>30900</v>
          </cell>
        </row>
        <row r="111">
          <cell r="C111" t="str">
            <v>E08000006</v>
          </cell>
          <cell r="D111" t="str">
            <v>R339</v>
          </cell>
          <cell r="E111" t="str">
            <v>Salford</v>
          </cell>
          <cell r="F111" t="str">
            <v>Metropolitan District</v>
          </cell>
          <cell r="G111" t="str">
            <v>North West</v>
          </cell>
          <cell r="H111" t="str">
            <v>Major Urban</v>
          </cell>
          <cell r="I111">
            <v>193800</v>
          </cell>
        </row>
        <row r="112">
          <cell r="C112" t="str">
            <v>E08000028</v>
          </cell>
          <cell r="D112" t="str">
            <v>R361</v>
          </cell>
          <cell r="E112" t="str">
            <v>Sandwell</v>
          </cell>
          <cell r="F112" t="str">
            <v>Metropolitan District</v>
          </cell>
          <cell r="G112" t="str">
            <v>West Midlands</v>
          </cell>
          <cell r="H112" t="str">
            <v>Major Urban</v>
          </cell>
          <cell r="I112">
            <v>242900</v>
          </cell>
        </row>
        <row r="113">
          <cell r="C113" t="str">
            <v>E08000014</v>
          </cell>
          <cell r="D113" t="str">
            <v>R347</v>
          </cell>
          <cell r="E113" t="str">
            <v>Sefton</v>
          </cell>
          <cell r="F113" t="str">
            <v>Metropolitan District</v>
          </cell>
          <cell r="G113" t="str">
            <v>North West</v>
          </cell>
          <cell r="H113" t="str">
            <v>Major Urban</v>
          </cell>
          <cell r="I113">
            <v>220900</v>
          </cell>
        </row>
        <row r="114">
          <cell r="C114" t="str">
            <v>E08000019</v>
          </cell>
          <cell r="D114" t="str">
            <v>R352</v>
          </cell>
          <cell r="E114" t="str">
            <v>Sheffield</v>
          </cell>
          <cell r="F114" t="str">
            <v>Metropolitan District</v>
          </cell>
          <cell r="G114" t="str">
            <v>Yorkshire and Humber</v>
          </cell>
          <cell r="H114" t="str">
            <v>Large Urban</v>
          </cell>
          <cell r="I114">
            <v>459100</v>
          </cell>
        </row>
        <row r="115">
          <cell r="C115" t="str">
            <v>E06000051</v>
          </cell>
          <cell r="D115" t="str">
            <v>R675</v>
          </cell>
          <cell r="E115" t="str">
            <v>Shropshire</v>
          </cell>
          <cell r="F115" t="str">
            <v>Unitary Authority</v>
          </cell>
          <cell r="G115" t="str">
            <v>West Midlands</v>
          </cell>
          <cell r="H115" t="str">
            <v>Rural-50</v>
          </cell>
          <cell r="I115">
            <v>254000</v>
          </cell>
        </row>
        <row r="116">
          <cell r="C116" t="str">
            <v>E06000039</v>
          </cell>
          <cell r="D116" t="str">
            <v>R645</v>
          </cell>
          <cell r="E116" t="str">
            <v>Slough</v>
          </cell>
          <cell r="F116" t="str">
            <v>Unitary Authority</v>
          </cell>
          <cell r="G116" t="str">
            <v>South East</v>
          </cell>
          <cell r="H116" t="str">
            <v>Other Urban</v>
          </cell>
          <cell r="I116">
            <v>105800</v>
          </cell>
        </row>
        <row r="117">
          <cell r="C117" t="str">
            <v>E08000029</v>
          </cell>
          <cell r="D117" t="str">
            <v>R362</v>
          </cell>
          <cell r="E117" t="str">
            <v>Solihull</v>
          </cell>
          <cell r="F117" t="str">
            <v>Metropolitan District</v>
          </cell>
          <cell r="G117" t="str">
            <v>West Midlands</v>
          </cell>
          <cell r="H117" t="str">
            <v>Major Urban</v>
          </cell>
          <cell r="I117">
            <v>165800</v>
          </cell>
        </row>
        <row r="118">
          <cell r="C118" t="str">
            <v>E10000027</v>
          </cell>
          <cell r="D118" t="str">
            <v>R436</v>
          </cell>
          <cell r="E118" t="str">
            <v>Somerset</v>
          </cell>
          <cell r="F118" t="str">
            <v>Shire County</v>
          </cell>
          <cell r="G118" t="str">
            <v>South West</v>
          </cell>
          <cell r="H118" t="str">
            <v>Predominantly Rural</v>
          </cell>
          <cell r="I118">
            <v>439800</v>
          </cell>
        </row>
        <row r="119">
          <cell r="C119" t="str">
            <v>E06000025</v>
          </cell>
          <cell r="D119" t="str">
            <v>R604</v>
          </cell>
          <cell r="E119" t="str">
            <v>South Gloucestershire</v>
          </cell>
          <cell r="F119" t="str">
            <v>Unitary Authority</v>
          </cell>
          <cell r="G119" t="str">
            <v>South West</v>
          </cell>
          <cell r="H119" t="str">
            <v>Large Urban</v>
          </cell>
          <cell r="I119">
            <v>219900</v>
          </cell>
        </row>
        <row r="120">
          <cell r="C120" t="str">
            <v>E08000023</v>
          </cell>
          <cell r="D120" t="str">
            <v>R356</v>
          </cell>
          <cell r="E120" t="str">
            <v>South Tyneside</v>
          </cell>
          <cell r="F120" t="str">
            <v>Metropolitan District</v>
          </cell>
          <cell r="G120" t="str">
            <v>North East</v>
          </cell>
          <cell r="H120" t="str">
            <v>Major Urban</v>
          </cell>
          <cell r="I120">
            <v>119900</v>
          </cell>
        </row>
        <row r="121">
          <cell r="C121" t="str">
            <v>E06000045</v>
          </cell>
          <cell r="D121" t="str">
            <v>R627</v>
          </cell>
          <cell r="E121" t="str">
            <v>Southampton</v>
          </cell>
          <cell r="F121" t="str">
            <v>Unitary Authority</v>
          </cell>
          <cell r="G121" t="str">
            <v>South East</v>
          </cell>
          <cell r="H121" t="str">
            <v>Large Urban</v>
          </cell>
          <cell r="I121">
            <v>204400</v>
          </cell>
        </row>
        <row r="122">
          <cell r="C122" t="str">
            <v>E06000033</v>
          </cell>
          <cell r="D122" t="str">
            <v>R654</v>
          </cell>
          <cell r="E122" t="str">
            <v>Southend-on-Sea</v>
          </cell>
          <cell r="F122" t="str">
            <v>Unitary Authority</v>
          </cell>
          <cell r="G122" t="str">
            <v>East</v>
          </cell>
          <cell r="H122" t="str">
            <v>Large Urban</v>
          </cell>
          <cell r="I122">
            <v>141100</v>
          </cell>
        </row>
        <row r="123">
          <cell r="C123" t="str">
            <v>E09000028</v>
          </cell>
          <cell r="D123" t="str">
            <v>R379</v>
          </cell>
          <cell r="E123" t="str">
            <v>Southwark</v>
          </cell>
          <cell r="F123" t="str">
            <v>Inner London</v>
          </cell>
          <cell r="G123" t="str">
            <v>London</v>
          </cell>
          <cell r="H123" t="str">
            <v>Major Urban</v>
          </cell>
          <cell r="I123">
            <v>249200</v>
          </cell>
        </row>
        <row r="124">
          <cell r="C124" t="str">
            <v>E08000013</v>
          </cell>
          <cell r="D124" t="str">
            <v>R346</v>
          </cell>
          <cell r="E124" t="str">
            <v>St. Helens</v>
          </cell>
          <cell r="F124" t="str">
            <v>Metropolitan District</v>
          </cell>
          <cell r="G124" t="str">
            <v>North West</v>
          </cell>
          <cell r="H124" t="str">
            <v>Major Urban</v>
          </cell>
          <cell r="I124">
            <v>142100</v>
          </cell>
        </row>
        <row r="125">
          <cell r="C125" t="str">
            <v>E10000028</v>
          </cell>
          <cell r="D125" t="str">
            <v>R640</v>
          </cell>
          <cell r="E125" t="str">
            <v>Staffordshire</v>
          </cell>
          <cell r="F125" t="str">
            <v>Shire County</v>
          </cell>
          <cell r="G125" t="str">
            <v>West Midlands</v>
          </cell>
          <cell r="H125" t="str">
            <v>Significant Rural</v>
          </cell>
          <cell r="I125">
            <v>698300</v>
          </cell>
        </row>
        <row r="126">
          <cell r="C126" t="str">
            <v>E08000007</v>
          </cell>
          <cell r="D126" t="str">
            <v>R340</v>
          </cell>
          <cell r="E126" t="str">
            <v>Stockport</v>
          </cell>
          <cell r="F126" t="str">
            <v>Metropolitan District</v>
          </cell>
          <cell r="G126" t="str">
            <v>North West</v>
          </cell>
          <cell r="H126" t="str">
            <v>Major Urban</v>
          </cell>
          <cell r="I126">
            <v>228200</v>
          </cell>
        </row>
        <row r="127">
          <cell r="C127" t="str">
            <v>E06000004</v>
          </cell>
          <cell r="D127" t="str">
            <v>R609</v>
          </cell>
          <cell r="E127" t="str">
            <v>Stockton-on-Tees</v>
          </cell>
          <cell r="F127" t="str">
            <v>Unitary Authority</v>
          </cell>
          <cell r="G127" t="str">
            <v>North East</v>
          </cell>
          <cell r="H127" t="str">
            <v>Large Urban</v>
          </cell>
          <cell r="I127">
            <v>152700</v>
          </cell>
        </row>
        <row r="128">
          <cell r="C128" t="str">
            <v>E06000021</v>
          </cell>
          <cell r="D128" t="str">
            <v>R630</v>
          </cell>
          <cell r="E128" t="str">
            <v>Stoke-on-Trent</v>
          </cell>
          <cell r="F128" t="str">
            <v>Unitary Authority</v>
          </cell>
          <cell r="G128" t="str">
            <v>West Midlands</v>
          </cell>
          <cell r="H128" t="str">
            <v>Large Urban</v>
          </cell>
          <cell r="I128">
            <v>196500</v>
          </cell>
        </row>
        <row r="129">
          <cell r="C129" t="str">
            <v>E10000029</v>
          </cell>
          <cell r="D129" t="str">
            <v>R438</v>
          </cell>
          <cell r="E129" t="str">
            <v>Suffolk</v>
          </cell>
          <cell r="F129" t="str">
            <v>Shire County</v>
          </cell>
          <cell r="G129" t="str">
            <v>East</v>
          </cell>
          <cell r="H129" t="str">
            <v>Predominantly Rural</v>
          </cell>
          <cell r="I129">
            <v>593100</v>
          </cell>
        </row>
        <row r="130">
          <cell r="C130" t="str">
            <v>E08000024</v>
          </cell>
          <cell r="D130" t="str">
            <v>R357</v>
          </cell>
          <cell r="E130" t="str">
            <v>Sunderland</v>
          </cell>
          <cell r="F130" t="str">
            <v>Metropolitan District</v>
          </cell>
          <cell r="G130" t="str">
            <v>North East</v>
          </cell>
          <cell r="H130" t="str">
            <v>Major Urban</v>
          </cell>
          <cell r="I130">
            <v>223700</v>
          </cell>
        </row>
        <row r="131">
          <cell r="C131" t="str">
            <v>E10000030</v>
          </cell>
          <cell r="D131" t="str">
            <v>R439</v>
          </cell>
          <cell r="E131" t="str">
            <v>Surrey</v>
          </cell>
          <cell r="F131" t="str">
            <v>Shire County</v>
          </cell>
          <cell r="G131" t="str">
            <v>South East</v>
          </cell>
          <cell r="H131" t="str">
            <v>Predominantly Urban</v>
          </cell>
          <cell r="I131">
            <v>917600</v>
          </cell>
        </row>
        <row r="132">
          <cell r="C132" t="str">
            <v>E09000029</v>
          </cell>
          <cell r="D132" t="str">
            <v>R401</v>
          </cell>
          <cell r="E132" t="str">
            <v>Sutton</v>
          </cell>
          <cell r="F132" t="str">
            <v>Outer London</v>
          </cell>
          <cell r="G132" t="str">
            <v>London</v>
          </cell>
          <cell r="H132" t="str">
            <v>Major Urban</v>
          </cell>
          <cell r="I132">
            <v>155300</v>
          </cell>
        </row>
        <row r="133">
          <cell r="C133" t="str">
            <v>E06000030</v>
          </cell>
          <cell r="D133" t="str">
            <v>R631</v>
          </cell>
          <cell r="E133" t="str">
            <v>Swindon</v>
          </cell>
          <cell r="F133" t="str">
            <v>Unitary Authority</v>
          </cell>
          <cell r="G133" t="str">
            <v>South West</v>
          </cell>
          <cell r="H133" t="str">
            <v>Other Urban</v>
          </cell>
          <cell r="I133">
            <v>168400</v>
          </cell>
        </row>
        <row r="134">
          <cell r="C134" t="str">
            <v>E08000008</v>
          </cell>
          <cell r="D134" t="str">
            <v>R341</v>
          </cell>
          <cell r="E134" t="str">
            <v>Tameside</v>
          </cell>
          <cell r="F134" t="str">
            <v>Metropolitan District</v>
          </cell>
          <cell r="G134" t="str">
            <v>North West</v>
          </cell>
          <cell r="H134" t="str">
            <v>Major Urban</v>
          </cell>
          <cell r="I134">
            <v>173800</v>
          </cell>
        </row>
        <row r="135">
          <cell r="C135" t="str">
            <v>E06000020</v>
          </cell>
          <cell r="D135" t="str">
            <v>R662</v>
          </cell>
          <cell r="E135" t="str">
            <v>Telford and Wrekin</v>
          </cell>
          <cell r="F135" t="str">
            <v>Unitary Authority</v>
          </cell>
          <cell r="G135" t="str">
            <v>West Midlands</v>
          </cell>
          <cell r="H135" t="str">
            <v>Other Urban</v>
          </cell>
          <cell r="I135">
            <v>133600</v>
          </cell>
        </row>
        <row r="136">
          <cell r="C136" t="str">
            <v>E06000034</v>
          </cell>
          <cell r="D136" t="str">
            <v>R655</v>
          </cell>
          <cell r="E136" t="str">
            <v>Thurrock</v>
          </cell>
          <cell r="F136" t="str">
            <v>Unitary Authority</v>
          </cell>
          <cell r="G136" t="str">
            <v>East</v>
          </cell>
          <cell r="H136" t="str">
            <v>Other Urban</v>
          </cell>
          <cell r="I136">
            <v>125100</v>
          </cell>
        </row>
        <row r="137">
          <cell r="C137" t="str">
            <v>E06000027</v>
          </cell>
          <cell r="D137" t="str">
            <v>R653</v>
          </cell>
          <cell r="E137" t="str">
            <v>Torbay</v>
          </cell>
          <cell r="F137" t="str">
            <v>Unitary Authority</v>
          </cell>
          <cell r="G137" t="str">
            <v>South West</v>
          </cell>
          <cell r="H137" t="str">
            <v>Other Urban</v>
          </cell>
          <cell r="I137">
            <v>108500</v>
          </cell>
        </row>
        <row r="138">
          <cell r="C138" t="str">
            <v>E09000030</v>
          </cell>
          <cell r="D138" t="str">
            <v>R380</v>
          </cell>
          <cell r="E138" t="str">
            <v>Tower Hamlets</v>
          </cell>
          <cell r="F138" t="str">
            <v>Inner London</v>
          </cell>
          <cell r="G138" t="str">
            <v>London</v>
          </cell>
          <cell r="H138" t="str">
            <v>Major Urban</v>
          </cell>
          <cell r="I138">
            <v>237700</v>
          </cell>
        </row>
        <row r="139">
          <cell r="C139" t="str">
            <v>E08000009</v>
          </cell>
          <cell r="D139" t="str">
            <v>R342</v>
          </cell>
          <cell r="E139" t="str">
            <v>Trafford</v>
          </cell>
          <cell r="F139" t="str">
            <v>Metropolitan District</v>
          </cell>
          <cell r="G139" t="str">
            <v>North West</v>
          </cell>
          <cell r="H139" t="str">
            <v>Major Urban</v>
          </cell>
          <cell r="I139">
            <v>179700</v>
          </cell>
        </row>
        <row r="140">
          <cell r="C140" t="str">
            <v>E08000036</v>
          </cell>
          <cell r="D140" t="str">
            <v>R369</v>
          </cell>
          <cell r="E140" t="str">
            <v>Wakefield</v>
          </cell>
          <cell r="F140" t="str">
            <v>Metropolitan District</v>
          </cell>
          <cell r="G140" t="str">
            <v>Yorkshire and Humber</v>
          </cell>
          <cell r="H140" t="str">
            <v>Significant Rural</v>
          </cell>
          <cell r="I140">
            <v>266400</v>
          </cell>
        </row>
        <row r="141">
          <cell r="C141" t="str">
            <v>E08000030</v>
          </cell>
          <cell r="D141" t="str">
            <v>R363</v>
          </cell>
          <cell r="E141" t="str">
            <v>Walsall</v>
          </cell>
          <cell r="F141" t="str">
            <v>Metropolitan District</v>
          </cell>
          <cell r="G141" t="str">
            <v>West Midlands</v>
          </cell>
          <cell r="H141" t="str">
            <v>Major Urban</v>
          </cell>
          <cell r="I141">
            <v>212600</v>
          </cell>
        </row>
        <row r="142">
          <cell r="C142" t="str">
            <v>E09000031</v>
          </cell>
          <cell r="D142" t="str">
            <v>R402</v>
          </cell>
          <cell r="E142" t="str">
            <v>Waltham Forest</v>
          </cell>
          <cell r="F142" t="str">
            <v>Outer London</v>
          </cell>
          <cell r="G142" t="str">
            <v>London</v>
          </cell>
          <cell r="H142" t="str">
            <v>Major Urban</v>
          </cell>
          <cell r="I142">
            <v>209600</v>
          </cell>
        </row>
        <row r="143">
          <cell r="C143" t="str">
            <v>E09000032</v>
          </cell>
          <cell r="D143" t="str">
            <v>R381</v>
          </cell>
          <cell r="E143" t="str">
            <v>Wandsworth</v>
          </cell>
          <cell r="F143" t="str">
            <v>Inner London</v>
          </cell>
          <cell r="G143" t="str">
            <v>London</v>
          </cell>
          <cell r="H143" t="str">
            <v>Major Urban</v>
          </cell>
          <cell r="I143">
            <v>254100</v>
          </cell>
        </row>
        <row r="144">
          <cell r="C144" t="str">
            <v>E06000007</v>
          </cell>
          <cell r="D144" t="str">
            <v>R651</v>
          </cell>
          <cell r="E144" t="str">
            <v>Warrington</v>
          </cell>
          <cell r="F144" t="str">
            <v>Unitary Authority</v>
          </cell>
          <cell r="G144" t="str">
            <v>North West</v>
          </cell>
          <cell r="H144" t="str">
            <v>Other Urban</v>
          </cell>
          <cell r="I144">
            <v>164100</v>
          </cell>
        </row>
        <row r="145">
          <cell r="C145" t="str">
            <v>E10000031</v>
          </cell>
          <cell r="D145" t="str">
            <v>R440</v>
          </cell>
          <cell r="E145" t="str">
            <v>Warwickshire</v>
          </cell>
          <cell r="F145" t="str">
            <v>Shire County</v>
          </cell>
          <cell r="G145" t="str">
            <v>West Midlands</v>
          </cell>
          <cell r="H145" t="str">
            <v>Significant Rural</v>
          </cell>
          <cell r="I145">
            <v>443600</v>
          </cell>
        </row>
        <row r="146">
          <cell r="C146" t="str">
            <v>E06000037</v>
          </cell>
          <cell r="D146" t="str">
            <v>R643</v>
          </cell>
          <cell r="E146" t="str">
            <v>West Berkshire</v>
          </cell>
          <cell r="F146" t="str">
            <v>Unitary Authority</v>
          </cell>
          <cell r="G146" t="str">
            <v>South East</v>
          </cell>
          <cell r="H146" t="str">
            <v>Significant Rural</v>
          </cell>
          <cell r="I146">
            <v>120900</v>
          </cell>
        </row>
        <row r="147">
          <cell r="C147" t="str">
            <v>E10000032</v>
          </cell>
          <cell r="D147" t="str">
            <v>R441</v>
          </cell>
          <cell r="E147" t="str">
            <v>West Sussex</v>
          </cell>
          <cell r="F147" t="str">
            <v>Shire County</v>
          </cell>
          <cell r="G147" t="str">
            <v>South East</v>
          </cell>
          <cell r="H147" t="str">
            <v>Significant Rural</v>
          </cell>
          <cell r="I147">
            <v>672000</v>
          </cell>
        </row>
        <row r="148">
          <cell r="C148" t="str">
            <v>E09000033</v>
          </cell>
          <cell r="D148" t="str">
            <v>R382</v>
          </cell>
          <cell r="E148" t="str">
            <v>Westminster</v>
          </cell>
          <cell r="F148" t="str">
            <v>Inner London</v>
          </cell>
          <cell r="G148" t="str">
            <v>London</v>
          </cell>
          <cell r="H148" t="str">
            <v>Major Urban</v>
          </cell>
          <cell r="I148">
            <v>203400</v>
          </cell>
        </row>
        <row r="149">
          <cell r="C149" t="str">
            <v>E08000010</v>
          </cell>
          <cell r="D149" t="str">
            <v>R343</v>
          </cell>
          <cell r="E149" t="str">
            <v>Wigan</v>
          </cell>
          <cell r="F149" t="str">
            <v>Metropolitan District</v>
          </cell>
          <cell r="G149" t="str">
            <v>North West</v>
          </cell>
          <cell r="H149" t="str">
            <v>Major Urban</v>
          </cell>
          <cell r="I149">
            <v>255200</v>
          </cell>
        </row>
        <row r="150">
          <cell r="C150" t="str">
            <v>E06000054</v>
          </cell>
          <cell r="D150" t="str">
            <v>R676</v>
          </cell>
          <cell r="E150" t="str">
            <v>Wiltshire</v>
          </cell>
          <cell r="F150" t="str">
            <v>Unitary Authority</v>
          </cell>
          <cell r="G150" t="str">
            <v>South West</v>
          </cell>
          <cell r="H150" t="str">
            <v>Rural-50</v>
          </cell>
          <cell r="I150">
            <v>383300</v>
          </cell>
        </row>
        <row r="151">
          <cell r="C151" t="str">
            <v>E06000040</v>
          </cell>
          <cell r="D151" t="str">
            <v>R646</v>
          </cell>
          <cell r="E151" t="str">
            <v>Windsor and Maidenhead</v>
          </cell>
          <cell r="F151" t="str">
            <v>Unitary Authority</v>
          </cell>
          <cell r="G151" t="str">
            <v>South East</v>
          </cell>
          <cell r="H151" t="str">
            <v>Other Urban</v>
          </cell>
          <cell r="I151">
            <v>114600</v>
          </cell>
        </row>
        <row r="152">
          <cell r="C152" t="str">
            <v>E08000015</v>
          </cell>
          <cell r="D152" t="str">
            <v>R348</v>
          </cell>
          <cell r="E152" t="str">
            <v>Wirral</v>
          </cell>
          <cell r="F152" t="str">
            <v>Metropolitan District</v>
          </cell>
          <cell r="G152" t="str">
            <v>North West</v>
          </cell>
          <cell r="H152" t="str">
            <v>Large Urban</v>
          </cell>
          <cell r="I152">
            <v>253600</v>
          </cell>
        </row>
        <row r="153">
          <cell r="C153" t="str">
            <v>E06000041</v>
          </cell>
          <cell r="D153" t="str">
            <v>R647</v>
          </cell>
          <cell r="E153" t="str">
            <v>Wokingham</v>
          </cell>
          <cell r="F153" t="str">
            <v>Unitary Authority</v>
          </cell>
          <cell r="G153" t="str">
            <v>South East</v>
          </cell>
          <cell r="H153" t="str">
            <v>Large Urban</v>
          </cell>
          <cell r="I153">
            <v>123900</v>
          </cell>
        </row>
        <row r="154">
          <cell r="C154" t="str">
            <v>E08000031</v>
          </cell>
          <cell r="D154" t="str">
            <v>R364</v>
          </cell>
          <cell r="E154" t="str">
            <v>Wolverhampton</v>
          </cell>
          <cell r="F154" t="str">
            <v>Metropolitan District</v>
          </cell>
          <cell r="G154" t="str">
            <v>West Midlands</v>
          </cell>
          <cell r="H154" t="str">
            <v>Major Urban</v>
          </cell>
          <cell r="I154">
            <v>197600</v>
          </cell>
        </row>
        <row r="155">
          <cell r="C155" t="str">
            <v>E10000034</v>
          </cell>
          <cell r="D155" t="str">
            <v>R671</v>
          </cell>
          <cell r="E155" t="str">
            <v>Worcestershire</v>
          </cell>
          <cell r="F155" t="str">
            <v>Shire County</v>
          </cell>
          <cell r="G155" t="str">
            <v>West Midlands</v>
          </cell>
          <cell r="H155" t="str">
            <v>Significant Rural</v>
          </cell>
          <cell r="I155">
            <v>467000</v>
          </cell>
        </row>
        <row r="156">
          <cell r="C156" t="str">
            <v>E06000014</v>
          </cell>
          <cell r="D156" t="str">
            <v>R617</v>
          </cell>
          <cell r="E156" t="str">
            <v>York</v>
          </cell>
          <cell r="F156" t="str">
            <v>Unitary Authority</v>
          </cell>
          <cell r="G156" t="str">
            <v>Yorkshire and Humber</v>
          </cell>
          <cell r="H156" t="str">
            <v>Other Urban</v>
          </cell>
          <cell r="I156">
            <v>171700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D17" t="str">
            <v>507</v>
          </cell>
          <cell r="E17" t="str">
            <v>Derby UA</v>
          </cell>
          <cell r="F17">
            <v>221</v>
          </cell>
          <cell r="G17">
            <v>43</v>
          </cell>
          <cell r="H17">
            <v>0</v>
          </cell>
          <cell r="I17">
            <v>264</v>
          </cell>
        </row>
        <row r="18">
          <cell r="D18" t="str">
            <v>506</v>
          </cell>
          <cell r="E18" t="str">
            <v>Derbyshire</v>
          </cell>
          <cell r="F18">
            <v>995</v>
          </cell>
          <cell r="G18">
            <v>393</v>
          </cell>
          <cell r="H18">
            <v>13</v>
          </cell>
          <cell r="I18">
            <v>1401</v>
          </cell>
        </row>
        <row r="19">
          <cell r="D19" t="str">
            <v>509</v>
          </cell>
          <cell r="E19" t="str">
            <v>Leicester UA</v>
          </cell>
          <cell r="F19">
            <v>661</v>
          </cell>
          <cell r="G19">
            <v>122</v>
          </cell>
          <cell r="H19">
            <v>312</v>
          </cell>
          <cell r="I19">
            <v>1095</v>
          </cell>
        </row>
        <row r="20">
          <cell r="D20" t="str">
            <v>508</v>
          </cell>
          <cell r="E20" t="str">
            <v>Leicestershire</v>
          </cell>
          <cell r="F20">
            <v>1145</v>
          </cell>
          <cell r="G20">
            <v>214</v>
          </cell>
          <cell r="H20">
            <v>252</v>
          </cell>
          <cell r="I20">
            <v>1611</v>
          </cell>
        </row>
        <row r="21">
          <cell r="D21" t="str">
            <v>503</v>
          </cell>
          <cell r="E21" t="str">
            <v>Lincolnshire</v>
          </cell>
          <cell r="F21">
            <v>1721</v>
          </cell>
          <cell r="G21">
            <v>212</v>
          </cell>
          <cell r="H21">
            <v>335</v>
          </cell>
          <cell r="I21">
            <v>2268</v>
          </cell>
        </row>
        <row r="22">
          <cell r="D22" t="str">
            <v>504</v>
          </cell>
          <cell r="E22" t="str">
            <v>Northamptonshire</v>
          </cell>
          <cell r="F22">
            <v>1889</v>
          </cell>
          <cell r="G22">
            <v>3149</v>
          </cell>
          <cell r="H22">
            <v>708</v>
          </cell>
          <cell r="I22">
            <v>5746</v>
          </cell>
        </row>
        <row r="23">
          <cell r="D23" t="str">
            <v>512</v>
          </cell>
          <cell r="E23" t="str">
            <v>Nottingham UA</v>
          </cell>
          <cell r="F23">
            <v>1053</v>
          </cell>
          <cell r="G23">
            <v>277</v>
          </cell>
          <cell r="H23">
            <v>21</v>
          </cell>
          <cell r="I23">
            <v>1351</v>
          </cell>
        </row>
        <row r="24">
          <cell r="D24" t="str">
            <v>511</v>
          </cell>
          <cell r="E24" t="str">
            <v>Nottinghamshire</v>
          </cell>
          <cell r="F24">
            <v>1026</v>
          </cell>
          <cell r="G24">
            <v>91</v>
          </cell>
          <cell r="H24">
            <v>20</v>
          </cell>
          <cell r="I24">
            <v>1137</v>
          </cell>
        </row>
        <row r="25">
          <cell r="D25" t="str">
            <v>510</v>
          </cell>
          <cell r="E25" t="str">
            <v>Rutland UA</v>
          </cell>
          <cell r="F25">
            <v>34</v>
          </cell>
          <cell r="G25">
            <v>10</v>
          </cell>
          <cell r="H25">
            <v>0</v>
          </cell>
          <cell r="I25">
            <v>44</v>
          </cell>
        </row>
        <row r="26">
          <cell r="D26" t="str">
            <v>00KB</v>
          </cell>
          <cell r="E26" t="str">
            <v>Bedford</v>
          </cell>
          <cell r="F26">
            <v>335</v>
          </cell>
          <cell r="G26">
            <v>1</v>
          </cell>
          <cell r="H26">
            <v>38</v>
          </cell>
          <cell r="I26">
            <v>374</v>
          </cell>
        </row>
        <row r="27">
          <cell r="D27" t="str">
            <v>623</v>
          </cell>
          <cell r="E27" t="str">
            <v>Cambridgeshire</v>
          </cell>
          <cell r="F27">
            <v>2011</v>
          </cell>
          <cell r="G27">
            <v>1054</v>
          </cell>
          <cell r="H27">
            <v>258</v>
          </cell>
          <cell r="I27">
            <v>3323</v>
          </cell>
        </row>
        <row r="28">
          <cell r="D28" t="str">
            <v>00KC</v>
          </cell>
          <cell r="E28" t="str">
            <v>Central Bedfordshire</v>
          </cell>
          <cell r="F28">
            <v>443</v>
          </cell>
          <cell r="G28">
            <v>71</v>
          </cell>
          <cell r="H28">
            <v>21</v>
          </cell>
          <cell r="I28">
            <v>535</v>
          </cell>
        </row>
        <row r="29">
          <cell r="D29" t="str">
            <v>620</v>
          </cell>
          <cell r="E29" t="str">
            <v>Essex</v>
          </cell>
          <cell r="F29">
            <v>2535</v>
          </cell>
          <cell r="G29">
            <v>1661</v>
          </cell>
          <cell r="H29">
            <v>119</v>
          </cell>
          <cell r="I29">
            <v>4315</v>
          </cell>
        </row>
        <row r="30">
          <cell r="D30" t="str">
            <v>606</v>
          </cell>
          <cell r="E30" t="str">
            <v>Hertfordshire</v>
          </cell>
          <cell r="F30">
            <v>2642</v>
          </cell>
          <cell r="G30">
            <v>1013</v>
          </cell>
          <cell r="H30">
            <v>34</v>
          </cell>
          <cell r="I30">
            <v>3689</v>
          </cell>
        </row>
        <row r="31">
          <cell r="D31" t="str">
            <v>611</v>
          </cell>
          <cell r="E31" t="str">
            <v>Luton UA</v>
          </cell>
          <cell r="F31">
            <v>242</v>
          </cell>
          <cell r="G31">
            <v>0</v>
          </cell>
          <cell r="H31">
            <v>64</v>
          </cell>
          <cell r="I31">
            <v>306</v>
          </cell>
        </row>
        <row r="32">
          <cell r="D32" t="str">
            <v>607</v>
          </cell>
          <cell r="E32" t="str">
            <v>Norfolk</v>
          </cell>
          <cell r="F32">
            <v>1413</v>
          </cell>
          <cell r="G32">
            <v>831</v>
          </cell>
          <cell r="H32">
            <v>10</v>
          </cell>
          <cell r="I32">
            <v>2254</v>
          </cell>
        </row>
        <row r="33">
          <cell r="D33" t="str">
            <v>624</v>
          </cell>
          <cell r="E33" t="str">
            <v>Peterborough UA</v>
          </cell>
          <cell r="F33">
            <v>569</v>
          </cell>
          <cell r="G33">
            <v>59</v>
          </cell>
          <cell r="H33">
            <v>0</v>
          </cell>
          <cell r="I33">
            <v>628</v>
          </cell>
        </row>
        <row r="34">
          <cell r="D34" t="str">
            <v>621</v>
          </cell>
          <cell r="E34" t="str">
            <v>Southend UA</v>
          </cell>
          <cell r="F34">
            <v>391</v>
          </cell>
          <cell r="G34">
            <v>30</v>
          </cell>
          <cell r="H34">
            <v>0</v>
          </cell>
          <cell r="I34">
            <v>421</v>
          </cell>
        </row>
        <row r="35">
          <cell r="D35" t="str">
            <v>609</v>
          </cell>
          <cell r="E35" t="str">
            <v>Suffolk</v>
          </cell>
          <cell r="F35">
            <v>1216</v>
          </cell>
          <cell r="G35">
            <v>966</v>
          </cell>
          <cell r="H35">
            <v>418</v>
          </cell>
          <cell r="I35">
            <v>2600</v>
          </cell>
        </row>
        <row r="36">
          <cell r="D36" t="str">
            <v>622</v>
          </cell>
          <cell r="E36" t="str">
            <v>Thurrock UA</v>
          </cell>
          <cell r="F36">
            <v>186</v>
          </cell>
          <cell r="G36">
            <v>94</v>
          </cell>
          <cell r="H36">
            <v>11</v>
          </cell>
          <cell r="I36">
            <v>291</v>
          </cell>
        </row>
        <row r="37">
          <cell r="D37" t="str">
            <v>716</v>
          </cell>
          <cell r="E37" t="str">
            <v>Barking &amp; Dagenham</v>
          </cell>
          <cell r="F37">
            <v>190</v>
          </cell>
          <cell r="G37">
            <v>52</v>
          </cell>
          <cell r="H37">
            <v>33</v>
          </cell>
          <cell r="I37">
            <v>275</v>
          </cell>
        </row>
        <row r="38">
          <cell r="D38" t="str">
            <v>717</v>
          </cell>
          <cell r="E38" t="str">
            <v>Barnet</v>
          </cell>
          <cell r="F38">
            <v>494</v>
          </cell>
          <cell r="G38">
            <v>454</v>
          </cell>
          <cell r="H38">
            <v>3</v>
          </cell>
          <cell r="I38">
            <v>951</v>
          </cell>
        </row>
        <row r="39">
          <cell r="D39" t="str">
            <v>718</v>
          </cell>
          <cell r="E39" t="str">
            <v>Bexley</v>
          </cell>
          <cell r="F39">
            <v>176</v>
          </cell>
          <cell r="G39">
            <v>237</v>
          </cell>
          <cell r="H39">
            <v>31</v>
          </cell>
          <cell r="I39">
            <v>444</v>
          </cell>
        </row>
        <row r="40">
          <cell r="D40" t="str">
            <v>719</v>
          </cell>
          <cell r="E40" t="str">
            <v>Brent</v>
          </cell>
          <cell r="F40">
            <v>373</v>
          </cell>
          <cell r="G40">
            <v>202</v>
          </cell>
          <cell r="H40">
            <v>0</v>
          </cell>
          <cell r="I40">
            <v>575</v>
          </cell>
        </row>
        <row r="41">
          <cell r="D41" t="str">
            <v>720</v>
          </cell>
          <cell r="E41" t="str">
            <v>Bromley</v>
          </cell>
          <cell r="F41">
            <v>145</v>
          </cell>
          <cell r="G41">
            <v>379</v>
          </cell>
          <cell r="H41">
            <v>31</v>
          </cell>
          <cell r="I41">
            <v>555</v>
          </cell>
        </row>
        <row r="42">
          <cell r="D42" t="str">
            <v>702</v>
          </cell>
          <cell r="E42" t="str">
            <v>Camden</v>
          </cell>
          <cell r="F42">
            <v>247</v>
          </cell>
          <cell r="G42">
            <v>276</v>
          </cell>
          <cell r="H42">
            <v>0</v>
          </cell>
          <cell r="I42">
            <v>523</v>
          </cell>
        </row>
        <row r="43">
          <cell r="D43" t="str">
            <v>714</v>
          </cell>
          <cell r="E43" t="str">
            <v>City Of London</v>
          </cell>
          <cell r="F43">
            <v>32</v>
          </cell>
          <cell r="G43">
            <v>31</v>
          </cell>
          <cell r="H43">
            <v>7</v>
          </cell>
          <cell r="I43">
            <v>70</v>
          </cell>
        </row>
        <row r="44">
          <cell r="D44" t="str">
            <v>721</v>
          </cell>
          <cell r="E44" t="str">
            <v>Croydon</v>
          </cell>
          <cell r="F44">
            <v>575</v>
          </cell>
          <cell r="G44">
            <v>286</v>
          </cell>
          <cell r="H44">
            <v>13</v>
          </cell>
          <cell r="I44">
            <v>874</v>
          </cell>
        </row>
        <row r="45">
          <cell r="D45" t="str">
            <v>722</v>
          </cell>
          <cell r="E45" t="str">
            <v>Ealing</v>
          </cell>
          <cell r="F45">
            <v>394</v>
          </cell>
          <cell r="G45">
            <v>924</v>
          </cell>
          <cell r="H45">
            <v>143</v>
          </cell>
          <cell r="I45">
            <v>1461</v>
          </cell>
        </row>
        <row r="46">
          <cell r="D46" t="str">
            <v>723</v>
          </cell>
          <cell r="E46" t="str">
            <v>Enfield</v>
          </cell>
          <cell r="F46">
            <v>515</v>
          </cell>
          <cell r="G46">
            <v>85</v>
          </cell>
          <cell r="H46">
            <v>70</v>
          </cell>
          <cell r="I46">
            <v>670</v>
          </cell>
        </row>
        <row r="47">
          <cell r="D47" t="str">
            <v>703</v>
          </cell>
          <cell r="E47" t="str">
            <v>Greenwich</v>
          </cell>
          <cell r="F47">
            <v>206</v>
          </cell>
          <cell r="G47">
            <v>374</v>
          </cell>
          <cell r="H47">
            <v>3</v>
          </cell>
          <cell r="I47">
            <v>583</v>
          </cell>
        </row>
        <row r="48">
          <cell r="D48" t="str">
            <v>704</v>
          </cell>
          <cell r="E48" t="str">
            <v>Hackney</v>
          </cell>
          <cell r="F48">
            <v>218</v>
          </cell>
          <cell r="G48">
            <v>619</v>
          </cell>
          <cell r="H48">
            <v>31</v>
          </cell>
          <cell r="I48">
            <v>868</v>
          </cell>
        </row>
        <row r="49">
          <cell r="D49" t="str">
            <v>705</v>
          </cell>
          <cell r="E49" t="str">
            <v>Hammersmith &amp; Fulham</v>
          </cell>
          <cell r="F49">
            <v>197</v>
          </cell>
          <cell r="G49">
            <v>206</v>
          </cell>
          <cell r="H49">
            <v>42</v>
          </cell>
          <cell r="I49">
            <v>445</v>
          </cell>
        </row>
        <row r="50">
          <cell r="D50" t="str">
            <v>724</v>
          </cell>
          <cell r="E50" t="str">
            <v>Haringey</v>
          </cell>
          <cell r="F50">
            <v>245</v>
          </cell>
          <cell r="G50">
            <v>162</v>
          </cell>
          <cell r="H50">
            <v>0</v>
          </cell>
          <cell r="I50">
            <v>407</v>
          </cell>
        </row>
        <row r="51">
          <cell r="D51" t="str">
            <v>725</v>
          </cell>
          <cell r="E51" t="str">
            <v>Harrow</v>
          </cell>
          <cell r="F51">
            <v>346</v>
          </cell>
          <cell r="G51">
            <v>319</v>
          </cell>
          <cell r="H51">
            <v>21</v>
          </cell>
          <cell r="I51">
            <v>686</v>
          </cell>
        </row>
        <row r="52">
          <cell r="D52" t="str">
            <v>726</v>
          </cell>
          <cell r="E52" t="str">
            <v>Havering</v>
          </cell>
          <cell r="F52">
            <v>308</v>
          </cell>
          <cell r="G52">
            <v>97</v>
          </cell>
          <cell r="H52">
            <v>42</v>
          </cell>
          <cell r="I52">
            <v>447</v>
          </cell>
        </row>
        <row r="53">
          <cell r="D53" t="str">
            <v>727</v>
          </cell>
          <cell r="E53" t="str">
            <v>Hillingdon</v>
          </cell>
          <cell r="F53">
            <v>358</v>
          </cell>
          <cell r="G53">
            <v>232</v>
          </cell>
          <cell r="H53">
            <v>38</v>
          </cell>
          <cell r="I53">
            <v>628</v>
          </cell>
        </row>
        <row r="54">
          <cell r="D54" t="str">
            <v>728</v>
          </cell>
          <cell r="E54" t="str">
            <v>Hounslow</v>
          </cell>
          <cell r="F54">
            <v>232</v>
          </cell>
          <cell r="G54">
            <v>174</v>
          </cell>
          <cell r="H54">
            <v>33</v>
          </cell>
          <cell r="I54">
            <v>439</v>
          </cell>
        </row>
        <row r="55">
          <cell r="D55" t="str">
            <v>706</v>
          </cell>
          <cell r="E55" t="str">
            <v>Islington</v>
          </cell>
          <cell r="F55">
            <v>380</v>
          </cell>
          <cell r="G55">
            <v>186</v>
          </cell>
          <cell r="H55">
            <v>0</v>
          </cell>
          <cell r="I55">
            <v>566</v>
          </cell>
        </row>
        <row r="56">
          <cell r="D56" t="str">
            <v>707</v>
          </cell>
          <cell r="E56" t="str">
            <v>Kensington &amp; Chelsea</v>
          </cell>
          <cell r="F56">
            <v>357</v>
          </cell>
          <cell r="G56">
            <v>24</v>
          </cell>
          <cell r="H56">
            <v>16</v>
          </cell>
          <cell r="I56">
            <v>397</v>
          </cell>
        </row>
        <row r="57">
          <cell r="D57" t="str">
            <v>729</v>
          </cell>
          <cell r="E57" t="str">
            <v>Kingston Upon Thames</v>
          </cell>
          <cell r="F57">
            <v>190</v>
          </cell>
          <cell r="G57">
            <v>41</v>
          </cell>
          <cell r="H57">
            <v>13</v>
          </cell>
          <cell r="I57">
            <v>244</v>
          </cell>
        </row>
        <row r="58">
          <cell r="D58" t="str">
            <v>708</v>
          </cell>
          <cell r="E58" t="str">
            <v>Lambeth</v>
          </cell>
          <cell r="F58">
            <v>496</v>
          </cell>
          <cell r="G58">
            <v>164</v>
          </cell>
          <cell r="H58">
            <v>36</v>
          </cell>
          <cell r="I58">
            <v>696</v>
          </cell>
        </row>
        <row r="59">
          <cell r="D59" t="str">
            <v>709</v>
          </cell>
          <cell r="E59" t="str">
            <v>Lewisham</v>
          </cell>
          <cell r="F59">
            <v>313</v>
          </cell>
          <cell r="G59">
            <v>194</v>
          </cell>
          <cell r="H59">
            <v>27</v>
          </cell>
          <cell r="I59">
            <v>534</v>
          </cell>
        </row>
        <row r="60">
          <cell r="D60" t="str">
            <v>730</v>
          </cell>
          <cell r="E60" t="str">
            <v>Merton</v>
          </cell>
          <cell r="F60">
            <v>212</v>
          </cell>
          <cell r="G60">
            <v>341</v>
          </cell>
          <cell r="H60">
            <v>31</v>
          </cell>
          <cell r="I60">
            <v>584</v>
          </cell>
        </row>
        <row r="61">
          <cell r="D61" t="str">
            <v>731</v>
          </cell>
          <cell r="E61" t="str">
            <v>Newham</v>
          </cell>
          <cell r="F61">
            <v>297</v>
          </cell>
          <cell r="G61">
            <v>87</v>
          </cell>
          <cell r="H61">
            <v>31</v>
          </cell>
          <cell r="I61">
            <v>415</v>
          </cell>
        </row>
        <row r="62">
          <cell r="D62" t="str">
            <v>732</v>
          </cell>
          <cell r="E62" t="str">
            <v>Redbridge</v>
          </cell>
          <cell r="F62">
            <v>152</v>
          </cell>
          <cell r="G62">
            <v>41</v>
          </cell>
          <cell r="H62">
            <v>0</v>
          </cell>
          <cell r="I62">
            <v>193</v>
          </cell>
        </row>
        <row r="63">
          <cell r="D63" t="str">
            <v>733</v>
          </cell>
          <cell r="E63" t="str">
            <v>Richmond Upon Thames</v>
          </cell>
          <cell r="F63">
            <v>321</v>
          </cell>
          <cell r="G63">
            <v>233</v>
          </cell>
          <cell r="H63">
            <v>0</v>
          </cell>
          <cell r="I63">
            <v>554</v>
          </cell>
        </row>
        <row r="64">
          <cell r="D64" t="str">
            <v>710</v>
          </cell>
          <cell r="E64" t="str">
            <v>Southwark</v>
          </cell>
          <cell r="F64">
            <v>236</v>
          </cell>
          <cell r="G64">
            <v>69</v>
          </cell>
          <cell r="H64">
            <v>0</v>
          </cell>
          <cell r="I64">
            <v>305</v>
          </cell>
        </row>
        <row r="65">
          <cell r="D65" t="str">
            <v>734</v>
          </cell>
          <cell r="E65" t="str">
            <v>Sutton</v>
          </cell>
          <cell r="F65">
            <v>136</v>
          </cell>
          <cell r="G65">
            <v>172</v>
          </cell>
          <cell r="H65">
            <v>0</v>
          </cell>
          <cell r="I65">
            <v>308</v>
          </cell>
        </row>
        <row r="66">
          <cell r="D66" t="str">
            <v>711</v>
          </cell>
          <cell r="E66" t="str">
            <v>Tower Hamlets</v>
          </cell>
          <cell r="F66">
            <v>398</v>
          </cell>
          <cell r="G66">
            <v>101</v>
          </cell>
          <cell r="H66">
            <v>137</v>
          </cell>
          <cell r="I66">
            <v>636</v>
          </cell>
        </row>
        <row r="67">
          <cell r="D67" t="str">
            <v>735</v>
          </cell>
          <cell r="E67" t="str">
            <v>Waltham Forest</v>
          </cell>
          <cell r="F67">
            <v>182</v>
          </cell>
          <cell r="G67">
            <v>212</v>
          </cell>
          <cell r="H67">
            <v>31</v>
          </cell>
          <cell r="I67">
            <v>425</v>
          </cell>
        </row>
        <row r="68">
          <cell r="D68" t="str">
            <v>712</v>
          </cell>
          <cell r="E68" t="str">
            <v>Wandsworth</v>
          </cell>
          <cell r="F68">
            <v>366</v>
          </cell>
          <cell r="G68">
            <v>63</v>
          </cell>
          <cell r="H68">
            <v>0</v>
          </cell>
          <cell r="I68">
            <v>429</v>
          </cell>
        </row>
        <row r="69">
          <cell r="D69" t="str">
            <v>713</v>
          </cell>
          <cell r="E69" t="str">
            <v>Westminster</v>
          </cell>
          <cell r="F69">
            <v>237</v>
          </cell>
          <cell r="G69">
            <v>90</v>
          </cell>
          <cell r="H69">
            <v>0</v>
          </cell>
          <cell r="I69">
            <v>327</v>
          </cell>
        </row>
        <row r="70">
          <cell r="D70" t="str">
            <v>117</v>
          </cell>
          <cell r="E70" t="str">
            <v>Darlington UA</v>
          </cell>
          <cell r="F70">
            <v>74</v>
          </cell>
          <cell r="G70">
            <v>3</v>
          </cell>
          <cell r="H70">
            <v>52</v>
          </cell>
          <cell r="I70">
            <v>129</v>
          </cell>
        </row>
        <row r="71">
          <cell r="D71" t="str">
            <v>116</v>
          </cell>
          <cell r="E71" t="str">
            <v>Durham</v>
          </cell>
          <cell r="F71">
            <v>323</v>
          </cell>
          <cell r="G71">
            <v>117</v>
          </cell>
          <cell r="H71">
            <v>0</v>
          </cell>
          <cell r="I71">
            <v>440</v>
          </cell>
        </row>
        <row r="72">
          <cell r="D72" t="str">
            <v>106</v>
          </cell>
          <cell r="E72" t="str">
            <v>Gateshead</v>
          </cell>
          <cell r="F72">
            <v>165</v>
          </cell>
          <cell r="G72">
            <v>192</v>
          </cell>
          <cell r="H72">
            <v>0</v>
          </cell>
          <cell r="I72">
            <v>357</v>
          </cell>
        </row>
        <row r="73">
          <cell r="D73" t="str">
            <v>111</v>
          </cell>
          <cell r="E73" t="str">
            <v>Hartlepool UA</v>
          </cell>
          <cell r="F73">
            <v>262</v>
          </cell>
          <cell r="G73">
            <v>38</v>
          </cell>
          <cell r="H73">
            <v>0</v>
          </cell>
          <cell r="I73">
            <v>300</v>
          </cell>
        </row>
        <row r="74">
          <cell r="D74" t="str">
            <v>112</v>
          </cell>
          <cell r="E74" t="str">
            <v>Middlesbrough UA</v>
          </cell>
          <cell r="F74">
            <v>251</v>
          </cell>
          <cell r="G74">
            <v>95</v>
          </cell>
          <cell r="H74">
            <v>0</v>
          </cell>
          <cell r="I74">
            <v>346</v>
          </cell>
        </row>
        <row r="75">
          <cell r="D75" t="str">
            <v>107</v>
          </cell>
          <cell r="E75" t="str">
            <v>Newcastle Upon Tyne</v>
          </cell>
          <cell r="F75">
            <v>444</v>
          </cell>
          <cell r="G75">
            <v>9</v>
          </cell>
          <cell r="H75">
            <v>0</v>
          </cell>
          <cell r="I75">
            <v>453</v>
          </cell>
        </row>
        <row r="76">
          <cell r="D76" t="str">
            <v>108</v>
          </cell>
          <cell r="E76" t="str">
            <v>North Tyneside</v>
          </cell>
          <cell r="F76">
            <v>196</v>
          </cell>
          <cell r="G76">
            <v>138</v>
          </cell>
          <cell r="H76">
            <v>0</v>
          </cell>
          <cell r="I76">
            <v>334</v>
          </cell>
        </row>
        <row r="77">
          <cell r="D77" t="str">
            <v>104</v>
          </cell>
          <cell r="E77" t="str">
            <v>Northumberland</v>
          </cell>
          <cell r="F77">
            <v>177</v>
          </cell>
          <cell r="G77">
            <v>30</v>
          </cell>
          <cell r="H77">
            <v>31</v>
          </cell>
          <cell r="I77">
            <v>238</v>
          </cell>
        </row>
        <row r="78">
          <cell r="D78" t="str">
            <v>113</v>
          </cell>
          <cell r="E78" t="str">
            <v>Redcar &amp; Cleveland UA</v>
          </cell>
          <cell r="F78">
            <v>341</v>
          </cell>
          <cell r="G78">
            <v>94</v>
          </cell>
          <cell r="H78">
            <v>93</v>
          </cell>
          <cell r="I78">
            <v>528</v>
          </cell>
        </row>
        <row r="79">
          <cell r="D79" t="str">
            <v>109</v>
          </cell>
          <cell r="E79" t="str">
            <v>South Tyneside</v>
          </cell>
          <cell r="F79">
            <v>158</v>
          </cell>
          <cell r="G79">
            <v>53</v>
          </cell>
          <cell r="H79">
            <v>32</v>
          </cell>
          <cell r="I79">
            <v>243</v>
          </cell>
        </row>
        <row r="80">
          <cell r="D80" t="str">
            <v>114</v>
          </cell>
          <cell r="E80" t="str">
            <v>Stockton On Tees UA</v>
          </cell>
          <cell r="F80">
            <v>238</v>
          </cell>
          <cell r="G80">
            <v>35</v>
          </cell>
          <cell r="H80">
            <v>0</v>
          </cell>
          <cell r="I80">
            <v>273</v>
          </cell>
        </row>
        <row r="81">
          <cell r="D81" t="str">
            <v>110</v>
          </cell>
          <cell r="E81" t="str">
            <v>Sunderland</v>
          </cell>
          <cell r="F81">
            <v>201</v>
          </cell>
          <cell r="G81">
            <v>48</v>
          </cell>
          <cell r="H81">
            <v>0</v>
          </cell>
          <cell r="I81">
            <v>249</v>
          </cell>
        </row>
        <row r="82">
          <cell r="D82" t="str">
            <v>324</v>
          </cell>
          <cell r="E82" t="str">
            <v>Blackburn With Darwen UA</v>
          </cell>
          <cell r="F82">
            <v>119</v>
          </cell>
          <cell r="G82">
            <v>201</v>
          </cell>
          <cell r="H82">
            <v>25</v>
          </cell>
          <cell r="I82">
            <v>345</v>
          </cell>
        </row>
        <row r="83">
          <cell r="D83" t="str">
            <v>325</v>
          </cell>
          <cell r="E83" t="str">
            <v>Blackpool UA</v>
          </cell>
          <cell r="F83">
            <v>309</v>
          </cell>
          <cell r="G83">
            <v>161</v>
          </cell>
          <cell r="H83">
            <v>33</v>
          </cell>
          <cell r="I83">
            <v>503</v>
          </cell>
        </row>
        <row r="84">
          <cell r="D84" t="str">
            <v>304</v>
          </cell>
          <cell r="E84" t="str">
            <v>Bolton</v>
          </cell>
          <cell r="F84">
            <v>398</v>
          </cell>
          <cell r="G84">
            <v>211</v>
          </cell>
          <cell r="H84">
            <v>16</v>
          </cell>
          <cell r="I84">
            <v>625</v>
          </cell>
        </row>
        <row r="85">
          <cell r="D85" t="str">
            <v>305</v>
          </cell>
          <cell r="E85" t="str">
            <v>Bury</v>
          </cell>
          <cell r="F85">
            <v>408</v>
          </cell>
          <cell r="G85">
            <v>389</v>
          </cell>
          <cell r="H85">
            <v>0</v>
          </cell>
          <cell r="I85">
            <v>797</v>
          </cell>
        </row>
        <row r="86">
          <cell r="D86" t="str">
            <v>00EQ</v>
          </cell>
          <cell r="E86" t="str">
            <v>Cheshire East</v>
          </cell>
          <cell r="F86">
            <v>942</v>
          </cell>
          <cell r="G86">
            <v>403</v>
          </cell>
          <cell r="H86">
            <v>16</v>
          </cell>
          <cell r="I86">
            <v>1361</v>
          </cell>
        </row>
        <row r="87">
          <cell r="D87" t="str">
            <v>00EW</v>
          </cell>
          <cell r="E87" t="str">
            <v>Cheshire West And Chester</v>
          </cell>
          <cell r="F87">
            <v>431</v>
          </cell>
          <cell r="G87">
            <v>595</v>
          </cell>
          <cell r="H87">
            <v>55</v>
          </cell>
          <cell r="I87">
            <v>1081</v>
          </cell>
        </row>
        <row r="88">
          <cell r="D88" t="str">
            <v>102</v>
          </cell>
          <cell r="E88" t="str">
            <v>Cumbria</v>
          </cell>
          <cell r="F88">
            <v>1576</v>
          </cell>
          <cell r="G88">
            <v>2409</v>
          </cell>
          <cell r="H88">
            <v>507</v>
          </cell>
          <cell r="I88">
            <v>4492</v>
          </cell>
        </row>
        <row r="89">
          <cell r="D89" t="str">
            <v>321</v>
          </cell>
          <cell r="E89" t="str">
            <v>Halton UA</v>
          </cell>
          <cell r="F89">
            <v>390</v>
          </cell>
          <cell r="G89">
            <v>70</v>
          </cell>
          <cell r="H89">
            <v>54</v>
          </cell>
          <cell r="I89">
            <v>514</v>
          </cell>
        </row>
        <row r="90">
          <cell r="D90" t="str">
            <v>315</v>
          </cell>
          <cell r="E90" t="str">
            <v>Knowsley</v>
          </cell>
          <cell r="F90">
            <v>473</v>
          </cell>
          <cell r="G90">
            <v>114</v>
          </cell>
          <cell r="H90">
            <v>49</v>
          </cell>
          <cell r="I90">
            <v>636</v>
          </cell>
        </row>
        <row r="91">
          <cell r="D91" t="str">
            <v>323</v>
          </cell>
          <cell r="E91" t="str">
            <v>Lancashire</v>
          </cell>
          <cell r="F91">
            <v>1780</v>
          </cell>
          <cell r="G91">
            <v>2306</v>
          </cell>
          <cell r="H91">
            <v>297</v>
          </cell>
          <cell r="I91">
            <v>4383</v>
          </cell>
        </row>
        <row r="92">
          <cell r="D92" t="str">
            <v>316</v>
          </cell>
          <cell r="E92" t="str">
            <v>Liverpool</v>
          </cell>
          <cell r="F92">
            <v>962</v>
          </cell>
          <cell r="G92">
            <v>705</v>
          </cell>
          <cell r="H92">
            <v>7</v>
          </cell>
          <cell r="I92">
            <v>1674</v>
          </cell>
        </row>
        <row r="93">
          <cell r="D93" t="str">
            <v>306</v>
          </cell>
          <cell r="E93" t="str">
            <v>Manchester</v>
          </cell>
          <cell r="F93">
            <v>1054</v>
          </cell>
          <cell r="G93">
            <v>992</v>
          </cell>
          <cell r="H93">
            <v>87</v>
          </cell>
          <cell r="I93">
            <v>2133</v>
          </cell>
        </row>
        <row r="94">
          <cell r="D94" t="str">
            <v>307</v>
          </cell>
          <cell r="E94" t="str">
            <v>Oldham</v>
          </cell>
          <cell r="F94">
            <v>106</v>
          </cell>
          <cell r="G94">
            <v>152</v>
          </cell>
          <cell r="H94">
            <v>0</v>
          </cell>
          <cell r="I94">
            <v>258</v>
          </cell>
        </row>
        <row r="95">
          <cell r="D95" t="str">
            <v>308</v>
          </cell>
          <cell r="E95" t="str">
            <v>Rochdale</v>
          </cell>
          <cell r="F95">
            <v>192</v>
          </cell>
          <cell r="G95">
            <v>94</v>
          </cell>
          <cell r="H95">
            <v>0</v>
          </cell>
          <cell r="I95">
            <v>286</v>
          </cell>
        </row>
        <row r="96">
          <cell r="D96" t="str">
            <v>309</v>
          </cell>
          <cell r="E96" t="str">
            <v>Salford</v>
          </cell>
          <cell r="F96">
            <v>483</v>
          </cell>
          <cell r="G96">
            <v>168</v>
          </cell>
          <cell r="H96">
            <v>36</v>
          </cell>
          <cell r="I96">
            <v>687</v>
          </cell>
        </row>
        <row r="97">
          <cell r="D97" t="str">
            <v>317</v>
          </cell>
          <cell r="E97" t="str">
            <v>Sefton</v>
          </cell>
          <cell r="F97">
            <v>696</v>
          </cell>
          <cell r="G97">
            <v>266</v>
          </cell>
          <cell r="H97">
            <v>39</v>
          </cell>
          <cell r="I97">
            <v>1001</v>
          </cell>
        </row>
        <row r="98">
          <cell r="D98" t="str">
            <v>318</v>
          </cell>
          <cell r="E98" t="str">
            <v>St Helens</v>
          </cell>
          <cell r="F98">
            <v>266</v>
          </cell>
          <cell r="G98">
            <v>179</v>
          </cell>
          <cell r="H98">
            <v>8</v>
          </cell>
          <cell r="I98">
            <v>453</v>
          </cell>
        </row>
        <row r="99">
          <cell r="D99" t="str">
            <v>310</v>
          </cell>
          <cell r="E99" t="str">
            <v>Stockport</v>
          </cell>
          <cell r="F99">
            <v>489</v>
          </cell>
          <cell r="G99">
            <v>774</v>
          </cell>
          <cell r="H99">
            <v>62</v>
          </cell>
          <cell r="I99">
            <v>1325</v>
          </cell>
        </row>
        <row r="100">
          <cell r="D100" t="str">
            <v>311</v>
          </cell>
          <cell r="E100" t="str">
            <v>Tameside</v>
          </cell>
          <cell r="F100">
            <v>462</v>
          </cell>
          <cell r="G100">
            <v>615</v>
          </cell>
          <cell r="H100">
            <v>0</v>
          </cell>
          <cell r="I100">
            <v>1077</v>
          </cell>
        </row>
        <row r="101">
          <cell r="D101" t="str">
            <v>312</v>
          </cell>
          <cell r="E101" t="str">
            <v>Trafford</v>
          </cell>
          <cell r="F101">
            <v>715</v>
          </cell>
          <cell r="G101">
            <v>905</v>
          </cell>
          <cell r="H101">
            <v>0</v>
          </cell>
          <cell r="I101">
            <v>1620</v>
          </cell>
        </row>
        <row r="102">
          <cell r="D102" t="str">
            <v>322</v>
          </cell>
          <cell r="E102" t="str">
            <v>Warrington UA</v>
          </cell>
          <cell r="F102">
            <v>316</v>
          </cell>
          <cell r="G102">
            <v>271</v>
          </cell>
          <cell r="H102">
            <v>62</v>
          </cell>
          <cell r="I102">
            <v>649</v>
          </cell>
        </row>
        <row r="103">
          <cell r="D103" t="str">
            <v>313</v>
          </cell>
          <cell r="E103" t="str">
            <v>Wigan</v>
          </cell>
          <cell r="F103">
            <v>185</v>
          </cell>
          <cell r="G103">
            <v>339</v>
          </cell>
          <cell r="H103">
            <v>9</v>
          </cell>
          <cell r="I103">
            <v>533</v>
          </cell>
        </row>
        <row r="104">
          <cell r="D104" t="str">
            <v>319</v>
          </cell>
          <cell r="E104" t="str">
            <v>Wirral</v>
          </cell>
          <cell r="F104">
            <v>587</v>
          </cell>
          <cell r="G104">
            <v>477</v>
          </cell>
          <cell r="H104">
            <v>4</v>
          </cell>
          <cell r="I104">
            <v>1068</v>
          </cell>
        </row>
        <row r="105">
          <cell r="D105" t="str">
            <v>614</v>
          </cell>
          <cell r="E105" t="str">
            <v>Bracknell Forest UA</v>
          </cell>
          <cell r="F105">
            <v>179</v>
          </cell>
          <cell r="G105">
            <v>128</v>
          </cell>
          <cell r="H105">
            <v>23</v>
          </cell>
          <cell r="I105">
            <v>330</v>
          </cell>
        </row>
        <row r="106">
          <cell r="D106" t="str">
            <v>816</v>
          </cell>
          <cell r="E106" t="str">
            <v>Brighton &amp; Hove UA</v>
          </cell>
          <cell r="F106">
            <v>564</v>
          </cell>
          <cell r="G106">
            <v>157</v>
          </cell>
          <cell r="H106">
            <v>96</v>
          </cell>
          <cell r="I106">
            <v>817</v>
          </cell>
        </row>
        <row r="107">
          <cell r="D107" t="str">
            <v>612</v>
          </cell>
          <cell r="E107" t="str">
            <v>Buckinghamshire</v>
          </cell>
          <cell r="F107">
            <v>1271</v>
          </cell>
          <cell r="G107">
            <v>303</v>
          </cell>
          <cell r="H107">
            <v>5</v>
          </cell>
          <cell r="I107">
            <v>1579</v>
          </cell>
        </row>
        <row r="108">
          <cell r="D108" t="str">
            <v>815</v>
          </cell>
          <cell r="E108" t="str">
            <v>East Sussex</v>
          </cell>
          <cell r="F108">
            <v>1282</v>
          </cell>
          <cell r="G108">
            <v>1083</v>
          </cell>
          <cell r="H108">
            <v>81</v>
          </cell>
          <cell r="I108">
            <v>2446</v>
          </cell>
        </row>
        <row r="109">
          <cell r="D109" t="str">
            <v>812</v>
          </cell>
          <cell r="E109" t="str">
            <v>Hampshire</v>
          </cell>
          <cell r="F109">
            <v>4478</v>
          </cell>
          <cell r="G109">
            <v>4093</v>
          </cell>
          <cell r="H109">
            <v>546</v>
          </cell>
          <cell r="I109">
            <v>9117</v>
          </cell>
        </row>
        <row r="110">
          <cell r="D110" t="str">
            <v>803</v>
          </cell>
          <cell r="E110" t="str">
            <v>Isle Of Wight UA</v>
          </cell>
          <cell r="F110">
            <v>274</v>
          </cell>
          <cell r="G110">
            <v>122</v>
          </cell>
          <cell r="H110">
            <v>0</v>
          </cell>
          <cell r="I110">
            <v>396</v>
          </cell>
        </row>
        <row r="111">
          <cell r="D111" t="str">
            <v>820</v>
          </cell>
          <cell r="E111" t="str">
            <v>Kent</v>
          </cell>
          <cell r="F111">
            <v>2522</v>
          </cell>
          <cell r="G111">
            <v>1619</v>
          </cell>
          <cell r="H111">
            <v>130</v>
          </cell>
          <cell r="I111">
            <v>4271</v>
          </cell>
        </row>
        <row r="112">
          <cell r="D112" t="str">
            <v>821</v>
          </cell>
          <cell r="E112" t="str">
            <v>Medway Towns UA</v>
          </cell>
          <cell r="F112">
            <v>450</v>
          </cell>
          <cell r="G112">
            <v>93</v>
          </cell>
          <cell r="H112">
            <v>31</v>
          </cell>
          <cell r="I112">
            <v>574</v>
          </cell>
        </row>
        <row r="113">
          <cell r="D113" t="str">
            <v>613</v>
          </cell>
          <cell r="E113" t="str">
            <v>Milton Keynes UA</v>
          </cell>
          <cell r="F113">
            <v>1279</v>
          </cell>
          <cell r="G113">
            <v>196</v>
          </cell>
          <cell r="H113">
            <v>100</v>
          </cell>
          <cell r="I113">
            <v>1575</v>
          </cell>
        </row>
        <row r="114">
          <cell r="D114" t="str">
            <v>608</v>
          </cell>
          <cell r="E114" t="str">
            <v>Oxfordshire</v>
          </cell>
          <cell r="F114">
            <v>2156</v>
          </cell>
          <cell r="G114">
            <v>653</v>
          </cell>
          <cell r="H114">
            <v>1589</v>
          </cell>
          <cell r="I114">
            <v>4398</v>
          </cell>
        </row>
        <row r="115">
          <cell r="D115" t="str">
            <v>813</v>
          </cell>
          <cell r="E115" t="str">
            <v>Portsmouth UA</v>
          </cell>
          <cell r="F115">
            <v>317</v>
          </cell>
          <cell r="G115">
            <v>462</v>
          </cell>
          <cell r="H115">
            <v>21</v>
          </cell>
          <cell r="I115">
            <v>800</v>
          </cell>
        </row>
        <row r="116">
          <cell r="D116" t="str">
            <v>616</v>
          </cell>
          <cell r="E116" t="str">
            <v>Reading UA</v>
          </cell>
          <cell r="F116">
            <v>360</v>
          </cell>
          <cell r="G116">
            <v>333</v>
          </cell>
          <cell r="H116">
            <v>54</v>
          </cell>
          <cell r="I116">
            <v>747</v>
          </cell>
        </row>
        <row r="117">
          <cell r="D117" t="str">
            <v>617</v>
          </cell>
          <cell r="E117" t="str">
            <v>Slough UA</v>
          </cell>
          <cell r="F117">
            <v>272</v>
          </cell>
          <cell r="G117">
            <v>52</v>
          </cell>
          <cell r="H117">
            <v>0</v>
          </cell>
          <cell r="I117">
            <v>324</v>
          </cell>
        </row>
        <row r="118">
          <cell r="D118" t="str">
            <v>814</v>
          </cell>
          <cell r="E118" t="str">
            <v>Southampton UA</v>
          </cell>
          <cell r="F118">
            <v>608</v>
          </cell>
          <cell r="G118">
            <v>588</v>
          </cell>
          <cell r="H118">
            <v>103</v>
          </cell>
          <cell r="I118">
            <v>1299</v>
          </cell>
        </row>
        <row r="119">
          <cell r="D119" t="str">
            <v>805</v>
          </cell>
          <cell r="E119" t="str">
            <v>Surrey</v>
          </cell>
          <cell r="F119">
            <v>2291</v>
          </cell>
          <cell r="G119">
            <v>841</v>
          </cell>
          <cell r="H119">
            <v>261</v>
          </cell>
          <cell r="I119">
            <v>3393</v>
          </cell>
        </row>
        <row r="120">
          <cell r="D120" t="str">
            <v>615</v>
          </cell>
          <cell r="E120" t="str">
            <v>West Berkshire UA</v>
          </cell>
          <cell r="F120">
            <v>200</v>
          </cell>
          <cell r="G120">
            <v>150</v>
          </cell>
          <cell r="H120">
            <v>258</v>
          </cell>
          <cell r="I120">
            <v>608</v>
          </cell>
        </row>
        <row r="121">
          <cell r="D121" t="str">
            <v>807</v>
          </cell>
          <cell r="E121" t="str">
            <v>West Sussex</v>
          </cell>
          <cell r="F121">
            <v>2482</v>
          </cell>
          <cell r="G121">
            <v>1121</v>
          </cell>
          <cell r="H121">
            <v>89</v>
          </cell>
          <cell r="I121">
            <v>3692</v>
          </cell>
        </row>
        <row r="122">
          <cell r="D122" t="str">
            <v>618</v>
          </cell>
          <cell r="E122" t="str">
            <v>Windsor &amp; Maidenhead UA</v>
          </cell>
          <cell r="F122">
            <v>470</v>
          </cell>
          <cell r="G122">
            <v>70</v>
          </cell>
          <cell r="H122">
            <v>0</v>
          </cell>
          <cell r="I122">
            <v>540</v>
          </cell>
        </row>
        <row r="123">
          <cell r="D123" t="str">
            <v>619</v>
          </cell>
          <cell r="E123" t="str">
            <v>Wokingham UA</v>
          </cell>
          <cell r="F123">
            <v>184</v>
          </cell>
          <cell r="G123">
            <v>20</v>
          </cell>
          <cell r="H123">
            <v>16</v>
          </cell>
          <cell r="I123">
            <v>220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247</v>
          </cell>
          <cell r="G124">
            <v>369</v>
          </cell>
          <cell r="H124">
            <v>0</v>
          </cell>
          <cell r="I124">
            <v>616</v>
          </cell>
        </row>
        <row r="125">
          <cell r="D125" t="str">
            <v>810</v>
          </cell>
          <cell r="E125" t="str">
            <v>Bournemouth UA</v>
          </cell>
          <cell r="F125">
            <v>604</v>
          </cell>
          <cell r="G125">
            <v>77</v>
          </cell>
          <cell r="H125">
            <v>59</v>
          </cell>
          <cell r="I125">
            <v>740</v>
          </cell>
        </row>
        <row r="126">
          <cell r="D126" t="str">
            <v>909</v>
          </cell>
          <cell r="E126" t="str">
            <v>Bristol UA</v>
          </cell>
          <cell r="F126">
            <v>903</v>
          </cell>
          <cell r="G126">
            <v>1059</v>
          </cell>
          <cell r="H126">
            <v>182</v>
          </cell>
          <cell r="I126">
            <v>2144</v>
          </cell>
        </row>
        <row r="127">
          <cell r="D127" t="str">
            <v>902</v>
          </cell>
          <cell r="E127" t="str">
            <v>Cornwall</v>
          </cell>
          <cell r="F127">
            <v>1894</v>
          </cell>
          <cell r="G127">
            <v>1847</v>
          </cell>
          <cell r="H127">
            <v>27</v>
          </cell>
          <cell r="I127">
            <v>3768</v>
          </cell>
        </row>
        <row r="128">
          <cell r="D128" t="str">
            <v>912</v>
          </cell>
          <cell r="E128" t="str">
            <v>Devon</v>
          </cell>
          <cell r="F128">
            <v>2200</v>
          </cell>
          <cell r="G128">
            <v>847</v>
          </cell>
          <cell r="H128">
            <v>204</v>
          </cell>
          <cell r="I128">
            <v>3251</v>
          </cell>
        </row>
        <row r="129">
          <cell r="D129" t="str">
            <v>809</v>
          </cell>
          <cell r="E129" t="str">
            <v>Dorset</v>
          </cell>
          <cell r="F129">
            <v>1362</v>
          </cell>
          <cell r="G129">
            <v>1131</v>
          </cell>
          <cell r="H129">
            <v>58</v>
          </cell>
          <cell r="I129">
            <v>2551</v>
          </cell>
        </row>
        <row r="130">
          <cell r="D130" t="str">
            <v>904</v>
          </cell>
          <cell r="E130" t="str">
            <v>Gloucestershire</v>
          </cell>
          <cell r="F130">
            <v>565</v>
          </cell>
          <cell r="G130">
            <v>811</v>
          </cell>
          <cell r="H130">
            <v>242</v>
          </cell>
          <cell r="I130">
            <v>1618</v>
          </cell>
        </row>
        <row r="131">
          <cell r="D131" t="str">
            <v>910</v>
          </cell>
          <cell r="E131" t="str">
            <v>North Somerset UA</v>
          </cell>
          <cell r="F131">
            <v>241</v>
          </cell>
          <cell r="G131">
            <v>118</v>
          </cell>
          <cell r="H131">
            <v>51</v>
          </cell>
          <cell r="I131">
            <v>410</v>
          </cell>
        </row>
        <row r="132">
          <cell r="D132" t="str">
            <v>913</v>
          </cell>
          <cell r="E132" t="str">
            <v>Plymouth UA</v>
          </cell>
          <cell r="F132">
            <v>924</v>
          </cell>
          <cell r="G132">
            <v>832</v>
          </cell>
          <cell r="H132">
            <v>15</v>
          </cell>
          <cell r="I132">
            <v>1771</v>
          </cell>
        </row>
        <row r="133">
          <cell r="D133" t="str">
            <v>811</v>
          </cell>
          <cell r="E133" t="str">
            <v>Poole UA</v>
          </cell>
          <cell r="F133">
            <v>407</v>
          </cell>
          <cell r="G133">
            <v>18</v>
          </cell>
          <cell r="H133">
            <v>94</v>
          </cell>
          <cell r="I133">
            <v>519</v>
          </cell>
        </row>
        <row r="134">
          <cell r="D134" t="str">
            <v>905</v>
          </cell>
          <cell r="E134" t="str">
            <v>Somerset</v>
          </cell>
          <cell r="F134">
            <v>571</v>
          </cell>
          <cell r="G134">
            <v>1148</v>
          </cell>
          <cell r="H134">
            <v>209</v>
          </cell>
          <cell r="I134">
            <v>1928</v>
          </cell>
        </row>
        <row r="135">
          <cell r="D135" t="str">
            <v>911</v>
          </cell>
          <cell r="E135" t="str">
            <v>South Gloucestershire UA</v>
          </cell>
          <cell r="F135">
            <v>398</v>
          </cell>
          <cell r="G135">
            <v>329</v>
          </cell>
          <cell r="H135">
            <v>44</v>
          </cell>
          <cell r="I135">
            <v>771</v>
          </cell>
        </row>
        <row r="136">
          <cell r="D136" t="str">
            <v>819</v>
          </cell>
          <cell r="E136" t="str">
            <v>Swindon UA</v>
          </cell>
          <cell r="F136">
            <v>470</v>
          </cell>
          <cell r="G136">
            <v>203</v>
          </cell>
          <cell r="H136">
            <v>1</v>
          </cell>
          <cell r="I136">
            <v>674</v>
          </cell>
        </row>
        <row r="137">
          <cell r="D137" t="str">
            <v>914</v>
          </cell>
          <cell r="E137" t="str">
            <v>Torbay UA</v>
          </cell>
          <cell r="F137">
            <v>266</v>
          </cell>
          <cell r="G137">
            <v>45</v>
          </cell>
          <cell r="H137">
            <v>32</v>
          </cell>
          <cell r="I137">
            <v>343</v>
          </cell>
        </row>
        <row r="138">
          <cell r="D138" t="str">
            <v>817</v>
          </cell>
          <cell r="E138" t="str">
            <v>Wiltshire</v>
          </cell>
          <cell r="F138">
            <v>1276</v>
          </cell>
          <cell r="G138">
            <v>934</v>
          </cell>
          <cell r="H138">
            <v>119</v>
          </cell>
          <cell r="I138">
            <v>2329</v>
          </cell>
        </row>
        <row r="139">
          <cell r="D139" t="str">
            <v>406</v>
          </cell>
          <cell r="E139" t="str">
            <v>Birmingham</v>
          </cell>
          <cell r="F139">
            <v>1894</v>
          </cell>
          <cell r="G139">
            <v>2830</v>
          </cell>
          <cell r="H139">
            <v>225</v>
          </cell>
          <cell r="I139">
            <v>4949</v>
          </cell>
        </row>
        <row r="140">
          <cell r="D140" t="str">
            <v>407</v>
          </cell>
          <cell r="E140" t="str">
            <v>Coventry</v>
          </cell>
          <cell r="F140">
            <v>1147</v>
          </cell>
          <cell r="G140">
            <v>73</v>
          </cell>
          <cell r="H140">
            <v>114</v>
          </cell>
          <cell r="I140">
            <v>1334</v>
          </cell>
        </row>
        <row r="141">
          <cell r="D141" t="str">
            <v>408</v>
          </cell>
          <cell r="E141" t="str">
            <v>Dudley</v>
          </cell>
          <cell r="F141">
            <v>382</v>
          </cell>
          <cell r="G141">
            <v>693</v>
          </cell>
          <cell r="H141">
            <v>177</v>
          </cell>
          <cell r="I141">
            <v>1252</v>
          </cell>
        </row>
        <row r="142">
          <cell r="D142" t="str">
            <v>415</v>
          </cell>
          <cell r="E142" t="str">
            <v>Herefordshire UA</v>
          </cell>
          <cell r="F142">
            <v>436</v>
          </cell>
          <cell r="G142">
            <v>289</v>
          </cell>
          <cell r="H142">
            <v>11</v>
          </cell>
          <cell r="I142">
            <v>736</v>
          </cell>
        </row>
        <row r="143">
          <cell r="D143" t="str">
            <v>409</v>
          </cell>
          <cell r="E143" t="str">
            <v>Sandwell</v>
          </cell>
          <cell r="F143">
            <v>133</v>
          </cell>
          <cell r="G143">
            <v>234</v>
          </cell>
          <cell r="H143">
            <v>0</v>
          </cell>
          <cell r="I143">
            <v>367</v>
          </cell>
        </row>
        <row r="144">
          <cell r="D144" t="str">
            <v>417</v>
          </cell>
          <cell r="E144" t="str">
            <v>Shropshire</v>
          </cell>
          <cell r="F144">
            <v>513</v>
          </cell>
          <cell r="G144">
            <v>101</v>
          </cell>
          <cell r="H144">
            <v>92</v>
          </cell>
          <cell r="I144">
            <v>706</v>
          </cell>
        </row>
        <row r="145">
          <cell r="D145" t="str">
            <v>410</v>
          </cell>
          <cell r="E145" t="str">
            <v>Solihull</v>
          </cell>
          <cell r="F145">
            <v>414</v>
          </cell>
          <cell r="G145">
            <v>266</v>
          </cell>
          <cell r="H145">
            <v>31</v>
          </cell>
          <cell r="I145">
            <v>711</v>
          </cell>
        </row>
        <row r="146">
          <cell r="D146" t="str">
            <v>413</v>
          </cell>
          <cell r="E146" t="str">
            <v>Staffordshire</v>
          </cell>
          <cell r="F146">
            <v>1939</v>
          </cell>
          <cell r="G146">
            <v>1839</v>
          </cell>
          <cell r="H146">
            <v>101</v>
          </cell>
          <cell r="I146">
            <v>3879</v>
          </cell>
        </row>
        <row r="147">
          <cell r="D147" t="str">
            <v>414</v>
          </cell>
          <cell r="E147" t="str">
            <v>Stoke-On-Trent UA</v>
          </cell>
          <cell r="F147">
            <v>1528</v>
          </cell>
          <cell r="G147">
            <v>287</v>
          </cell>
          <cell r="H147">
            <v>69</v>
          </cell>
          <cell r="I147">
            <v>1884</v>
          </cell>
        </row>
        <row r="148">
          <cell r="D148" t="str">
            <v>418</v>
          </cell>
          <cell r="E148" t="str">
            <v>Telford &amp; Wrekin UA</v>
          </cell>
          <cell r="F148">
            <v>141</v>
          </cell>
          <cell r="G148">
            <v>72</v>
          </cell>
          <cell r="H148">
            <v>80</v>
          </cell>
          <cell r="I148">
            <v>293</v>
          </cell>
        </row>
        <row r="149">
          <cell r="D149" t="str">
            <v>411</v>
          </cell>
          <cell r="E149" t="str">
            <v>Walsall</v>
          </cell>
          <cell r="F149">
            <v>305</v>
          </cell>
          <cell r="G149">
            <v>318</v>
          </cell>
          <cell r="H149">
            <v>55</v>
          </cell>
          <cell r="I149">
            <v>678</v>
          </cell>
        </row>
        <row r="150">
          <cell r="D150" t="str">
            <v>404</v>
          </cell>
          <cell r="E150" t="str">
            <v>Warwickshire</v>
          </cell>
          <cell r="F150">
            <v>720</v>
          </cell>
          <cell r="G150">
            <v>1219</v>
          </cell>
          <cell r="H150">
            <v>31</v>
          </cell>
          <cell r="I150">
            <v>1970</v>
          </cell>
        </row>
        <row r="151">
          <cell r="D151" t="str">
            <v>412</v>
          </cell>
          <cell r="E151" t="str">
            <v>Wolverhampton</v>
          </cell>
          <cell r="F151">
            <v>270</v>
          </cell>
          <cell r="G151">
            <v>362</v>
          </cell>
          <cell r="H151">
            <v>32</v>
          </cell>
          <cell r="I151">
            <v>664</v>
          </cell>
        </row>
        <row r="152">
          <cell r="D152" t="str">
            <v>416</v>
          </cell>
          <cell r="E152" t="str">
            <v>Worcestershire</v>
          </cell>
          <cell r="F152">
            <v>1079</v>
          </cell>
          <cell r="G152">
            <v>775</v>
          </cell>
          <cell r="H152">
            <v>727</v>
          </cell>
          <cell r="I152">
            <v>2581</v>
          </cell>
        </row>
        <row r="153">
          <cell r="D153" t="str">
            <v>204</v>
          </cell>
          <cell r="E153" t="str">
            <v>Barnsley</v>
          </cell>
          <cell r="F153">
            <v>15</v>
          </cell>
          <cell r="G153">
            <v>13</v>
          </cell>
          <cell r="H153">
            <v>0</v>
          </cell>
          <cell r="I153">
            <v>28</v>
          </cell>
        </row>
        <row r="154">
          <cell r="D154" t="str">
            <v>209</v>
          </cell>
          <cell r="E154" t="str">
            <v>Bradford</v>
          </cell>
          <cell r="F154">
            <v>320</v>
          </cell>
          <cell r="G154">
            <v>181</v>
          </cell>
          <cell r="H154">
            <v>30</v>
          </cell>
          <cell r="I154">
            <v>531</v>
          </cell>
        </row>
        <row r="155">
          <cell r="D155" t="str">
            <v>210</v>
          </cell>
          <cell r="E155" t="str">
            <v>Calderdale</v>
          </cell>
          <cell r="F155">
            <v>185</v>
          </cell>
          <cell r="G155">
            <v>345</v>
          </cell>
          <cell r="H155">
            <v>183</v>
          </cell>
          <cell r="I155">
            <v>713</v>
          </cell>
        </row>
        <row r="156">
          <cell r="D156" t="str">
            <v>205</v>
          </cell>
          <cell r="E156" t="str">
            <v>Doncaster</v>
          </cell>
          <cell r="F156">
            <v>133</v>
          </cell>
          <cell r="G156">
            <v>535</v>
          </cell>
          <cell r="H156">
            <v>192</v>
          </cell>
          <cell r="I156">
            <v>860</v>
          </cell>
        </row>
        <row r="157">
          <cell r="D157" t="str">
            <v>214</v>
          </cell>
          <cell r="E157" t="str">
            <v>East Riding Of Yorkshire UA</v>
          </cell>
          <cell r="F157">
            <v>383</v>
          </cell>
          <cell r="G157">
            <v>355</v>
          </cell>
          <cell r="H157">
            <v>16</v>
          </cell>
          <cell r="I157">
            <v>754</v>
          </cell>
        </row>
        <row r="158">
          <cell r="D158" t="str">
            <v>215</v>
          </cell>
          <cell r="E158" t="str">
            <v>Kingston Upon Hull UA</v>
          </cell>
          <cell r="F158">
            <v>385</v>
          </cell>
          <cell r="G158">
            <v>235</v>
          </cell>
          <cell r="H158">
            <v>31</v>
          </cell>
          <cell r="I158">
            <v>651</v>
          </cell>
        </row>
        <row r="159">
          <cell r="D159" t="str">
            <v>211</v>
          </cell>
          <cell r="E159" t="str">
            <v>Kirklees</v>
          </cell>
          <cell r="F159">
            <v>547</v>
          </cell>
          <cell r="G159">
            <v>171</v>
          </cell>
          <cell r="H159">
            <v>119</v>
          </cell>
          <cell r="I159">
            <v>837</v>
          </cell>
        </row>
        <row r="160">
          <cell r="D160" t="str">
            <v>212</v>
          </cell>
          <cell r="E160" t="str">
            <v>Leeds</v>
          </cell>
          <cell r="F160">
            <v>1971</v>
          </cell>
          <cell r="G160">
            <v>786</v>
          </cell>
          <cell r="H160">
            <v>62</v>
          </cell>
          <cell r="I160">
            <v>2819</v>
          </cell>
        </row>
        <row r="161">
          <cell r="D161" t="str">
            <v>216</v>
          </cell>
          <cell r="E161" t="str">
            <v>North East Lincolnshire UA</v>
          </cell>
          <cell r="F161">
            <v>184</v>
          </cell>
          <cell r="G161">
            <v>15</v>
          </cell>
          <cell r="H161">
            <v>4</v>
          </cell>
          <cell r="I161">
            <v>203</v>
          </cell>
        </row>
        <row r="162">
          <cell r="D162" t="str">
            <v>217</v>
          </cell>
          <cell r="E162" t="str">
            <v>North Lincolnshire UA</v>
          </cell>
          <cell r="F162">
            <v>84</v>
          </cell>
          <cell r="G162">
            <v>118</v>
          </cell>
          <cell r="H162">
            <v>24</v>
          </cell>
          <cell r="I162">
            <v>226</v>
          </cell>
        </row>
        <row r="163">
          <cell r="D163" t="str">
            <v>218</v>
          </cell>
          <cell r="E163" t="str">
            <v>North Yorkshire</v>
          </cell>
          <cell r="F163">
            <v>843</v>
          </cell>
          <cell r="G163">
            <v>755</v>
          </cell>
          <cell r="H163">
            <v>283</v>
          </cell>
          <cell r="I163">
            <v>1881</v>
          </cell>
        </row>
        <row r="164">
          <cell r="D164" t="str">
            <v>206</v>
          </cell>
          <cell r="E164" t="str">
            <v>Rotherham</v>
          </cell>
          <cell r="F164">
            <v>636</v>
          </cell>
          <cell r="G164">
            <v>109</v>
          </cell>
          <cell r="H164">
            <v>54</v>
          </cell>
          <cell r="I164">
            <v>799</v>
          </cell>
        </row>
        <row r="165">
          <cell r="D165" t="str">
            <v>207</v>
          </cell>
          <cell r="E165" t="str">
            <v>Sheffield</v>
          </cell>
          <cell r="F165">
            <v>1818</v>
          </cell>
          <cell r="G165">
            <v>796</v>
          </cell>
          <cell r="H165">
            <v>161</v>
          </cell>
          <cell r="I165">
            <v>2775</v>
          </cell>
        </row>
        <row r="166">
          <cell r="D166" t="str">
            <v>213</v>
          </cell>
          <cell r="E166" t="str">
            <v>Wakefield</v>
          </cell>
          <cell r="F166">
            <v>622</v>
          </cell>
          <cell r="G166">
            <v>2</v>
          </cell>
          <cell r="H166">
            <v>0</v>
          </cell>
          <cell r="I166">
            <v>624</v>
          </cell>
        </row>
        <row r="167">
          <cell r="D167" t="str">
            <v>219</v>
          </cell>
          <cell r="E167" t="str">
            <v>York UA</v>
          </cell>
          <cell r="F167">
            <v>372</v>
          </cell>
          <cell r="G167">
            <v>229</v>
          </cell>
          <cell r="H167">
            <v>3</v>
          </cell>
          <cell r="I167">
            <v>604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443</v>
          </cell>
          <cell r="G169">
            <v>168</v>
          </cell>
          <cell r="H169">
            <v>24</v>
          </cell>
          <cell r="I169">
            <v>635</v>
          </cell>
        </row>
        <row r="170">
          <cell r="D170" t="str">
            <v>9902</v>
          </cell>
          <cell r="E170" t="str">
            <v>Resident outside GB</v>
          </cell>
          <cell r="F170">
            <v>4</v>
          </cell>
          <cell r="G170">
            <v>0</v>
          </cell>
          <cell r="H170">
            <v>0</v>
          </cell>
          <cell r="I170">
            <v>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254</v>
          </cell>
          <cell r="G17">
            <v>45</v>
          </cell>
          <cell r="H17">
            <v>0</v>
          </cell>
          <cell r="I17">
            <v>299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766</v>
          </cell>
          <cell r="G18">
            <v>334</v>
          </cell>
          <cell r="H18">
            <v>27</v>
          </cell>
          <cell r="I18">
            <v>1127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538</v>
          </cell>
          <cell r="G19">
            <v>31</v>
          </cell>
          <cell r="H19">
            <v>260</v>
          </cell>
          <cell r="I19">
            <v>829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1018</v>
          </cell>
          <cell r="G20">
            <v>129</v>
          </cell>
          <cell r="H20">
            <v>284</v>
          </cell>
          <cell r="I20">
            <v>1431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1804</v>
          </cell>
          <cell r="G21">
            <v>201</v>
          </cell>
          <cell r="H21">
            <v>308</v>
          </cell>
          <cell r="I21">
            <v>2313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1449</v>
          </cell>
          <cell r="G22">
            <v>2555</v>
          </cell>
          <cell r="H22">
            <v>686</v>
          </cell>
          <cell r="I22">
            <v>4690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998</v>
          </cell>
          <cell r="G23">
            <v>229</v>
          </cell>
          <cell r="H23">
            <v>21</v>
          </cell>
          <cell r="I23">
            <v>1248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1267</v>
          </cell>
          <cell r="G24">
            <v>48</v>
          </cell>
          <cell r="H24">
            <v>22</v>
          </cell>
          <cell r="I24">
            <v>1337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42</v>
          </cell>
          <cell r="G25">
            <v>3</v>
          </cell>
          <cell r="H25">
            <v>0</v>
          </cell>
          <cell r="I25">
            <v>45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400</v>
          </cell>
          <cell r="G26">
            <v>0</v>
          </cell>
          <cell r="H26">
            <v>29</v>
          </cell>
          <cell r="I26">
            <v>429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1877</v>
          </cell>
          <cell r="G27">
            <v>849</v>
          </cell>
          <cell r="H27">
            <v>118</v>
          </cell>
          <cell r="I27">
            <v>2844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527</v>
          </cell>
          <cell r="G28">
            <v>73</v>
          </cell>
          <cell r="H28">
            <v>47</v>
          </cell>
          <cell r="I28">
            <v>647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2443</v>
          </cell>
          <cell r="G29">
            <v>1166</v>
          </cell>
          <cell r="H29">
            <v>72</v>
          </cell>
          <cell r="I29">
            <v>3681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2701</v>
          </cell>
          <cell r="G30">
            <v>973</v>
          </cell>
          <cell r="H30">
            <v>57</v>
          </cell>
          <cell r="I30">
            <v>3731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193</v>
          </cell>
          <cell r="G31">
            <v>11</v>
          </cell>
          <cell r="H31">
            <v>73</v>
          </cell>
          <cell r="I31">
            <v>277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1413</v>
          </cell>
          <cell r="G32">
            <v>1016</v>
          </cell>
          <cell r="H32">
            <v>1</v>
          </cell>
          <cell r="I32">
            <v>2430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806</v>
          </cell>
          <cell r="G33">
            <v>30</v>
          </cell>
          <cell r="H33">
            <v>5</v>
          </cell>
          <cell r="I33">
            <v>841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371</v>
          </cell>
          <cell r="G34">
            <v>19</v>
          </cell>
          <cell r="H34">
            <v>0</v>
          </cell>
          <cell r="I34">
            <v>390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1154</v>
          </cell>
          <cell r="G35">
            <v>1074</v>
          </cell>
          <cell r="H35">
            <v>431</v>
          </cell>
          <cell r="I35">
            <v>2659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253</v>
          </cell>
          <cell r="G36">
            <v>46</v>
          </cell>
          <cell r="H36">
            <v>0</v>
          </cell>
          <cell r="I36">
            <v>299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168</v>
          </cell>
          <cell r="G37">
            <v>14</v>
          </cell>
          <cell r="H37">
            <v>39</v>
          </cell>
          <cell r="I37">
            <v>221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406</v>
          </cell>
          <cell r="G38">
            <v>349</v>
          </cell>
          <cell r="H38">
            <v>17</v>
          </cell>
          <cell r="I38">
            <v>772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291</v>
          </cell>
          <cell r="G39">
            <v>139</v>
          </cell>
          <cell r="H39">
            <v>30</v>
          </cell>
          <cell r="I39">
            <v>460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358</v>
          </cell>
          <cell r="G40">
            <v>395</v>
          </cell>
          <cell r="H40">
            <v>14</v>
          </cell>
          <cell r="I40">
            <v>767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127</v>
          </cell>
          <cell r="G41">
            <v>322</v>
          </cell>
          <cell r="H41">
            <v>6</v>
          </cell>
          <cell r="I41">
            <v>455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189</v>
          </cell>
          <cell r="G42">
            <v>296</v>
          </cell>
          <cell r="H42">
            <v>0</v>
          </cell>
          <cell r="I42">
            <v>485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69</v>
          </cell>
          <cell r="G43">
            <v>30</v>
          </cell>
          <cell r="H43">
            <v>0</v>
          </cell>
          <cell r="I43">
            <v>99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460</v>
          </cell>
          <cell r="G44">
            <v>243</v>
          </cell>
          <cell r="H44">
            <v>0</v>
          </cell>
          <cell r="I44">
            <v>703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315</v>
          </cell>
          <cell r="G45">
            <v>873</v>
          </cell>
          <cell r="H45">
            <v>91</v>
          </cell>
          <cell r="I45">
            <v>1279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286</v>
          </cell>
          <cell r="G46">
            <v>107</v>
          </cell>
          <cell r="H46">
            <v>12</v>
          </cell>
          <cell r="I46">
            <v>405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295</v>
          </cell>
          <cell r="G47">
            <v>316</v>
          </cell>
          <cell r="H47">
            <v>0</v>
          </cell>
          <cell r="I47">
            <v>611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225</v>
          </cell>
          <cell r="G48">
            <v>513</v>
          </cell>
          <cell r="H48">
            <v>30</v>
          </cell>
          <cell r="I48">
            <v>768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97</v>
          </cell>
          <cell r="G49">
            <v>143</v>
          </cell>
          <cell r="H49">
            <v>41</v>
          </cell>
          <cell r="I49">
            <v>281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83</v>
          </cell>
          <cell r="G50">
            <v>233</v>
          </cell>
          <cell r="H50">
            <v>6</v>
          </cell>
          <cell r="I50">
            <v>322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238</v>
          </cell>
          <cell r="G51">
            <v>463</v>
          </cell>
          <cell r="H51">
            <v>7</v>
          </cell>
          <cell r="I51">
            <v>708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346</v>
          </cell>
          <cell r="G52">
            <v>84</v>
          </cell>
          <cell r="H52">
            <v>74</v>
          </cell>
          <cell r="I52">
            <v>504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299</v>
          </cell>
          <cell r="G53">
            <v>219</v>
          </cell>
          <cell r="H53">
            <v>33</v>
          </cell>
          <cell r="I53">
            <v>551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302</v>
          </cell>
          <cell r="G54">
            <v>130</v>
          </cell>
          <cell r="H54">
            <v>8</v>
          </cell>
          <cell r="I54">
            <v>440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464</v>
          </cell>
          <cell r="G55">
            <v>247</v>
          </cell>
          <cell r="H55">
            <v>0</v>
          </cell>
          <cell r="I55">
            <v>711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256</v>
          </cell>
          <cell r="G56">
            <v>77</v>
          </cell>
          <cell r="H56">
            <v>0</v>
          </cell>
          <cell r="I56">
            <v>333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151</v>
          </cell>
          <cell r="G57">
            <v>25</v>
          </cell>
          <cell r="H57">
            <v>0</v>
          </cell>
          <cell r="I57">
            <v>176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429</v>
          </cell>
          <cell r="G58">
            <v>188</v>
          </cell>
          <cell r="H58">
            <v>30</v>
          </cell>
          <cell r="I58">
            <v>647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209</v>
          </cell>
          <cell r="G59">
            <v>166</v>
          </cell>
          <cell r="H59">
            <v>7</v>
          </cell>
          <cell r="I59">
            <v>382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181</v>
          </cell>
          <cell r="G60">
            <v>174</v>
          </cell>
          <cell r="H60">
            <v>29</v>
          </cell>
          <cell r="I60">
            <v>384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142</v>
          </cell>
          <cell r="G61">
            <v>127</v>
          </cell>
          <cell r="H61">
            <v>30</v>
          </cell>
          <cell r="I61">
            <v>299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147</v>
          </cell>
          <cell r="G62">
            <v>0</v>
          </cell>
          <cell r="H62">
            <v>0</v>
          </cell>
          <cell r="I62">
            <v>147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378</v>
          </cell>
          <cell r="G63">
            <v>102</v>
          </cell>
          <cell r="H63">
            <v>2</v>
          </cell>
          <cell r="I63">
            <v>482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181</v>
          </cell>
          <cell r="G64">
            <v>73</v>
          </cell>
          <cell r="H64">
            <v>0</v>
          </cell>
          <cell r="I64">
            <v>254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113</v>
          </cell>
          <cell r="G65">
            <v>142</v>
          </cell>
          <cell r="H65">
            <v>0</v>
          </cell>
          <cell r="I65">
            <v>255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305</v>
          </cell>
          <cell r="G66">
            <v>99</v>
          </cell>
          <cell r="H66">
            <v>85</v>
          </cell>
          <cell r="I66">
            <v>489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137</v>
          </cell>
          <cell r="G67">
            <v>302</v>
          </cell>
          <cell r="H67">
            <v>30</v>
          </cell>
          <cell r="I67">
            <v>469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350</v>
          </cell>
          <cell r="G68">
            <v>68</v>
          </cell>
          <cell r="H68">
            <v>0</v>
          </cell>
          <cell r="I68">
            <v>418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157</v>
          </cell>
          <cell r="G69">
            <v>44</v>
          </cell>
          <cell r="H69">
            <v>0</v>
          </cell>
          <cell r="I69">
            <v>201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110</v>
          </cell>
          <cell r="G70">
            <v>0</v>
          </cell>
          <cell r="H70">
            <v>60</v>
          </cell>
          <cell r="I70">
            <v>170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311</v>
          </cell>
          <cell r="G71">
            <v>100</v>
          </cell>
          <cell r="H71">
            <v>0</v>
          </cell>
          <cell r="I71">
            <v>411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271</v>
          </cell>
          <cell r="G72">
            <v>63</v>
          </cell>
          <cell r="H72">
            <v>0</v>
          </cell>
          <cell r="I72">
            <v>334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258</v>
          </cell>
          <cell r="G73">
            <v>30</v>
          </cell>
          <cell r="H73">
            <v>16</v>
          </cell>
          <cell r="I73">
            <v>304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231</v>
          </cell>
          <cell r="G74">
            <v>25</v>
          </cell>
          <cell r="H74">
            <v>0</v>
          </cell>
          <cell r="I74">
            <v>256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320</v>
          </cell>
          <cell r="G75">
            <v>0</v>
          </cell>
          <cell r="H75">
            <v>0</v>
          </cell>
          <cell r="I75">
            <v>320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135</v>
          </cell>
          <cell r="G76">
            <v>66</v>
          </cell>
          <cell r="H76">
            <v>0</v>
          </cell>
          <cell r="I76">
            <v>201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214</v>
          </cell>
          <cell r="G77">
            <v>35</v>
          </cell>
          <cell r="H77">
            <v>41</v>
          </cell>
          <cell r="I77">
            <v>290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283</v>
          </cell>
          <cell r="G78">
            <v>53</v>
          </cell>
          <cell r="H78">
            <v>90</v>
          </cell>
          <cell r="I78">
            <v>426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62</v>
          </cell>
          <cell r="G79">
            <v>84</v>
          </cell>
          <cell r="H79">
            <v>57</v>
          </cell>
          <cell r="I79">
            <v>203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296</v>
          </cell>
          <cell r="G80">
            <v>35</v>
          </cell>
          <cell r="H80">
            <v>0</v>
          </cell>
          <cell r="I80">
            <v>331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87</v>
          </cell>
          <cell r="G81">
            <v>55</v>
          </cell>
          <cell r="H81">
            <v>0</v>
          </cell>
          <cell r="I81">
            <v>142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70</v>
          </cell>
          <cell r="G82">
            <v>151</v>
          </cell>
          <cell r="H82">
            <v>91</v>
          </cell>
          <cell r="I82">
            <v>312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225</v>
          </cell>
          <cell r="G83">
            <v>219</v>
          </cell>
          <cell r="H83">
            <v>28</v>
          </cell>
          <cell r="I83">
            <v>472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533</v>
          </cell>
          <cell r="G84">
            <v>276</v>
          </cell>
          <cell r="H84">
            <v>110</v>
          </cell>
          <cell r="I84">
            <v>919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544</v>
          </cell>
          <cell r="G85">
            <v>478</v>
          </cell>
          <cell r="H85">
            <v>10</v>
          </cell>
          <cell r="I85">
            <v>1032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796</v>
          </cell>
          <cell r="G86">
            <v>461</v>
          </cell>
          <cell r="H86">
            <v>1</v>
          </cell>
          <cell r="I86">
            <v>1258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510</v>
          </cell>
          <cell r="G87">
            <v>386</v>
          </cell>
          <cell r="H87">
            <v>63</v>
          </cell>
          <cell r="I87">
            <v>959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1754</v>
          </cell>
          <cell r="G88">
            <v>2213</v>
          </cell>
          <cell r="H88">
            <v>605</v>
          </cell>
          <cell r="I88">
            <v>4572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419</v>
          </cell>
          <cell r="G89">
            <v>107</v>
          </cell>
          <cell r="H89">
            <v>64</v>
          </cell>
          <cell r="I89">
            <v>590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449</v>
          </cell>
          <cell r="G90">
            <v>115</v>
          </cell>
          <cell r="H90">
            <v>0</v>
          </cell>
          <cell r="I90">
            <v>564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1922</v>
          </cell>
          <cell r="G91">
            <v>2218</v>
          </cell>
          <cell r="H91">
            <v>371</v>
          </cell>
          <cell r="I91">
            <v>4511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951</v>
          </cell>
          <cell r="G92">
            <v>522</v>
          </cell>
          <cell r="H92">
            <v>6</v>
          </cell>
          <cell r="I92">
            <v>1479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792</v>
          </cell>
          <cell r="G93">
            <v>850</v>
          </cell>
          <cell r="H93">
            <v>85</v>
          </cell>
          <cell r="I93">
            <v>1727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180</v>
          </cell>
          <cell r="G94">
            <v>121</v>
          </cell>
          <cell r="H94">
            <v>0</v>
          </cell>
          <cell r="I94">
            <v>301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181</v>
          </cell>
          <cell r="G95">
            <v>78</v>
          </cell>
          <cell r="H95">
            <v>0</v>
          </cell>
          <cell r="I95">
            <v>259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277</v>
          </cell>
          <cell r="G96">
            <v>182</v>
          </cell>
          <cell r="H96">
            <v>40</v>
          </cell>
          <cell r="I96">
            <v>499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766</v>
          </cell>
          <cell r="G97">
            <v>85</v>
          </cell>
          <cell r="H97">
            <v>61</v>
          </cell>
          <cell r="I97">
            <v>912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328</v>
          </cell>
          <cell r="G98">
            <v>117</v>
          </cell>
          <cell r="H98">
            <v>27</v>
          </cell>
          <cell r="I98">
            <v>472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473</v>
          </cell>
          <cell r="G99">
            <v>602</v>
          </cell>
          <cell r="H99">
            <v>49</v>
          </cell>
          <cell r="I99">
            <v>1124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497</v>
          </cell>
          <cell r="G100">
            <v>342</v>
          </cell>
          <cell r="H100">
            <v>0</v>
          </cell>
          <cell r="I100">
            <v>839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716</v>
          </cell>
          <cell r="G101">
            <v>824</v>
          </cell>
          <cell r="H101">
            <v>4</v>
          </cell>
          <cell r="I101">
            <v>1544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350</v>
          </cell>
          <cell r="G102">
            <v>276</v>
          </cell>
          <cell r="H102">
            <v>66</v>
          </cell>
          <cell r="I102">
            <v>692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271</v>
          </cell>
          <cell r="G103">
            <v>286</v>
          </cell>
          <cell r="H103">
            <v>21</v>
          </cell>
          <cell r="I103">
            <v>578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331</v>
          </cell>
          <cell r="G104">
            <v>418</v>
          </cell>
          <cell r="H104">
            <v>7</v>
          </cell>
          <cell r="I104">
            <v>756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200</v>
          </cell>
          <cell r="G105">
            <v>118</v>
          </cell>
          <cell r="H105">
            <v>45</v>
          </cell>
          <cell r="I105">
            <v>363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555</v>
          </cell>
          <cell r="G106">
            <v>208</v>
          </cell>
          <cell r="H106">
            <v>158</v>
          </cell>
          <cell r="I106">
            <v>921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1220</v>
          </cell>
          <cell r="G107">
            <v>298</v>
          </cell>
          <cell r="H107">
            <v>15</v>
          </cell>
          <cell r="I107">
            <v>1533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1310</v>
          </cell>
          <cell r="G108">
            <v>995</v>
          </cell>
          <cell r="H108">
            <v>93</v>
          </cell>
          <cell r="I108">
            <v>2398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3505</v>
          </cell>
          <cell r="G109">
            <v>4638</v>
          </cell>
          <cell r="H109">
            <v>654</v>
          </cell>
          <cell r="I109">
            <v>8797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42</v>
          </cell>
          <cell r="G110">
            <v>40</v>
          </cell>
          <cell r="H110">
            <v>0</v>
          </cell>
          <cell r="I110">
            <v>82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2506</v>
          </cell>
          <cell r="G111">
            <v>1476</v>
          </cell>
          <cell r="H111">
            <v>108</v>
          </cell>
          <cell r="I111">
            <v>4090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337</v>
          </cell>
          <cell r="G112">
            <v>82</v>
          </cell>
          <cell r="H112">
            <v>25</v>
          </cell>
          <cell r="I112">
            <v>444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1157</v>
          </cell>
          <cell r="G113">
            <v>199</v>
          </cell>
          <cell r="H113">
            <v>118</v>
          </cell>
          <cell r="I113">
            <v>1474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1867</v>
          </cell>
          <cell r="G114">
            <v>713</v>
          </cell>
          <cell r="H114">
            <v>1390</v>
          </cell>
          <cell r="I114">
            <v>3970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270</v>
          </cell>
          <cell r="G115">
            <v>285</v>
          </cell>
          <cell r="H115">
            <v>35</v>
          </cell>
          <cell r="I115">
            <v>590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363</v>
          </cell>
          <cell r="G116">
            <v>238</v>
          </cell>
          <cell r="H116">
            <v>46</v>
          </cell>
          <cell r="I116">
            <v>647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222</v>
          </cell>
          <cell r="G117">
            <v>16</v>
          </cell>
          <cell r="H117">
            <v>0</v>
          </cell>
          <cell r="I117">
            <v>238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640</v>
          </cell>
          <cell r="G118">
            <v>687</v>
          </cell>
          <cell r="H118">
            <v>127</v>
          </cell>
          <cell r="I118">
            <v>1454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2048</v>
          </cell>
          <cell r="G119">
            <v>668</v>
          </cell>
          <cell r="H119">
            <v>106</v>
          </cell>
          <cell r="I119">
            <v>2822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259</v>
          </cell>
          <cell r="G120">
            <v>158</v>
          </cell>
          <cell r="H120">
            <v>196</v>
          </cell>
          <cell r="I120">
            <v>613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2734</v>
          </cell>
          <cell r="G121">
            <v>852</v>
          </cell>
          <cell r="H121">
            <v>120</v>
          </cell>
          <cell r="I121">
            <v>3706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420</v>
          </cell>
          <cell r="G122">
            <v>113</v>
          </cell>
          <cell r="H122">
            <v>23</v>
          </cell>
          <cell r="I122">
            <v>556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205</v>
          </cell>
          <cell r="G123">
            <v>84</v>
          </cell>
          <cell r="H123">
            <v>26</v>
          </cell>
          <cell r="I123">
            <v>315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347</v>
          </cell>
          <cell r="G124">
            <v>140</v>
          </cell>
          <cell r="H124">
            <v>0</v>
          </cell>
          <cell r="I124">
            <v>487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635</v>
          </cell>
          <cell r="G125">
            <v>44</v>
          </cell>
          <cell r="H125">
            <v>79</v>
          </cell>
          <cell r="I125">
            <v>758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641</v>
          </cell>
          <cell r="G126">
            <v>1141</v>
          </cell>
          <cell r="H126">
            <v>217</v>
          </cell>
          <cell r="I126">
            <v>1999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1700</v>
          </cell>
          <cell r="G127">
            <v>1838</v>
          </cell>
          <cell r="H127">
            <v>56</v>
          </cell>
          <cell r="I127">
            <v>3594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2196</v>
          </cell>
          <cell r="G128">
            <v>843</v>
          </cell>
          <cell r="H128">
            <v>157</v>
          </cell>
          <cell r="I128">
            <v>3196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1203</v>
          </cell>
          <cell r="G129">
            <v>754</v>
          </cell>
          <cell r="H129">
            <v>68</v>
          </cell>
          <cell r="I129">
            <v>2025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618</v>
          </cell>
          <cell r="G130">
            <v>633</v>
          </cell>
          <cell r="H130">
            <v>138</v>
          </cell>
          <cell r="I130">
            <v>1389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214</v>
          </cell>
          <cell r="G131">
            <v>131</v>
          </cell>
          <cell r="H131">
            <v>37</v>
          </cell>
          <cell r="I131">
            <v>382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1001</v>
          </cell>
          <cell r="G132">
            <v>706</v>
          </cell>
          <cell r="H132">
            <v>8</v>
          </cell>
          <cell r="I132">
            <v>1715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486</v>
          </cell>
          <cell r="G133">
            <v>0</v>
          </cell>
          <cell r="H133">
            <v>97</v>
          </cell>
          <cell r="I133">
            <v>583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708</v>
          </cell>
          <cell r="G134">
            <v>1059</v>
          </cell>
          <cell r="H134">
            <v>82</v>
          </cell>
          <cell r="I134">
            <v>1849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364</v>
          </cell>
          <cell r="G135">
            <v>334</v>
          </cell>
          <cell r="H135">
            <v>44</v>
          </cell>
          <cell r="I135">
            <v>742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468</v>
          </cell>
          <cell r="G136">
            <v>182</v>
          </cell>
          <cell r="H136">
            <v>0</v>
          </cell>
          <cell r="I136">
            <v>650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283</v>
          </cell>
          <cell r="G137">
            <v>87</v>
          </cell>
          <cell r="H137">
            <v>35</v>
          </cell>
          <cell r="I137">
            <v>405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1082</v>
          </cell>
          <cell r="G138">
            <v>926</v>
          </cell>
          <cell r="H138">
            <v>126</v>
          </cell>
          <cell r="I138">
            <v>2134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1670</v>
          </cell>
          <cell r="G139">
            <v>2930</v>
          </cell>
          <cell r="H139">
            <v>254</v>
          </cell>
          <cell r="I139">
            <v>4854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937</v>
          </cell>
          <cell r="G140">
            <v>66</v>
          </cell>
          <cell r="H140">
            <v>132</v>
          </cell>
          <cell r="I140">
            <v>1135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295</v>
          </cell>
          <cell r="G141">
            <v>598</v>
          </cell>
          <cell r="H141">
            <v>313</v>
          </cell>
          <cell r="I141">
            <v>1206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417</v>
          </cell>
          <cell r="G142">
            <v>117</v>
          </cell>
          <cell r="H142">
            <v>7</v>
          </cell>
          <cell r="I142">
            <v>541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159</v>
          </cell>
          <cell r="G143">
            <v>204</v>
          </cell>
          <cell r="H143">
            <v>30</v>
          </cell>
          <cell r="I143">
            <v>393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518</v>
          </cell>
          <cell r="G144">
            <v>95</v>
          </cell>
          <cell r="H144">
            <v>40</v>
          </cell>
          <cell r="I144">
            <v>653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294</v>
          </cell>
          <cell r="G145">
            <v>75</v>
          </cell>
          <cell r="H145">
            <v>34</v>
          </cell>
          <cell r="I145">
            <v>403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1774</v>
          </cell>
          <cell r="G146">
            <v>1740</v>
          </cell>
          <cell r="H146">
            <v>141</v>
          </cell>
          <cell r="I146">
            <v>3655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1136</v>
          </cell>
          <cell r="G147">
            <v>110</v>
          </cell>
          <cell r="H147">
            <v>65</v>
          </cell>
          <cell r="I147">
            <v>1311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153</v>
          </cell>
          <cell r="G148">
            <v>58</v>
          </cell>
          <cell r="H148">
            <v>48</v>
          </cell>
          <cell r="I148">
            <v>259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212</v>
          </cell>
          <cell r="G149">
            <v>317</v>
          </cell>
          <cell r="H149">
            <v>26</v>
          </cell>
          <cell r="I149">
            <v>555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738</v>
          </cell>
          <cell r="G150">
            <v>1169</v>
          </cell>
          <cell r="H150">
            <v>0</v>
          </cell>
          <cell r="I150">
            <v>1907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238</v>
          </cell>
          <cell r="G151">
            <v>347</v>
          </cell>
          <cell r="H151">
            <v>80</v>
          </cell>
          <cell r="I151">
            <v>665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1309</v>
          </cell>
          <cell r="G152">
            <v>574</v>
          </cell>
          <cell r="H152">
            <v>506</v>
          </cell>
          <cell r="I152">
            <v>2389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41</v>
          </cell>
          <cell r="G153">
            <v>25</v>
          </cell>
          <cell r="H153">
            <v>10</v>
          </cell>
          <cell r="I153">
            <v>76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381</v>
          </cell>
          <cell r="G154">
            <v>195</v>
          </cell>
          <cell r="H154">
            <v>0</v>
          </cell>
          <cell r="I154">
            <v>576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108</v>
          </cell>
          <cell r="G155">
            <v>158</v>
          </cell>
          <cell r="H155">
            <v>101</v>
          </cell>
          <cell r="I155">
            <v>367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123</v>
          </cell>
          <cell r="G156">
            <v>323</v>
          </cell>
          <cell r="H156">
            <v>143</v>
          </cell>
          <cell r="I156">
            <v>589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454</v>
          </cell>
          <cell r="G157">
            <v>286</v>
          </cell>
          <cell r="H157">
            <v>20</v>
          </cell>
          <cell r="I157">
            <v>760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413</v>
          </cell>
          <cell r="G158">
            <v>356</v>
          </cell>
          <cell r="H158">
            <v>30</v>
          </cell>
          <cell r="I158">
            <v>799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455</v>
          </cell>
          <cell r="G159">
            <v>210</v>
          </cell>
          <cell r="H159">
            <v>78</v>
          </cell>
          <cell r="I159">
            <v>743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2341</v>
          </cell>
          <cell r="G160">
            <v>1017</v>
          </cell>
          <cell r="H160">
            <v>90</v>
          </cell>
          <cell r="I160">
            <v>3448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147</v>
          </cell>
          <cell r="G161">
            <v>16</v>
          </cell>
          <cell r="H161">
            <v>0</v>
          </cell>
          <cell r="I161">
            <v>163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118</v>
          </cell>
          <cell r="G162">
            <v>97</v>
          </cell>
          <cell r="H162">
            <v>44</v>
          </cell>
          <cell r="I162">
            <v>259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1044</v>
          </cell>
          <cell r="G163">
            <v>785</v>
          </cell>
          <cell r="H163">
            <v>161</v>
          </cell>
          <cell r="I163">
            <v>1990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530</v>
          </cell>
          <cell r="G164">
            <v>105</v>
          </cell>
          <cell r="H164">
            <v>39</v>
          </cell>
          <cell r="I164">
            <v>674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1306</v>
          </cell>
          <cell r="G165">
            <v>494</v>
          </cell>
          <cell r="H165">
            <v>169</v>
          </cell>
          <cell r="I165">
            <v>1969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886</v>
          </cell>
          <cell r="G166">
            <v>22</v>
          </cell>
          <cell r="H166">
            <v>14</v>
          </cell>
          <cell r="I166">
            <v>922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314</v>
          </cell>
          <cell r="G167">
            <v>435</v>
          </cell>
          <cell r="H167">
            <v>5</v>
          </cell>
          <cell r="I167">
            <v>754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445</v>
          </cell>
          <cell r="G169">
            <v>129</v>
          </cell>
          <cell r="H169">
            <v>7</v>
          </cell>
          <cell r="I169">
            <v>581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1</v>
          </cell>
          <cell r="G170">
            <v>0</v>
          </cell>
          <cell r="H170">
            <v>0</v>
          </cell>
          <cell r="I170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7"/>
  <sheetViews>
    <sheetView workbookViewId="0" topLeftCell="A1">
      <selection activeCell="AM3" sqref="AM3"/>
    </sheetView>
  </sheetViews>
  <sheetFormatPr defaultColWidth="9.140625" defaultRowHeight="15"/>
  <cols>
    <col min="2" max="2" width="13.28125" style="0" customWidth="1"/>
    <col min="4" max="4" width="17.7109375" style="0" customWidth="1"/>
    <col min="5" max="5" width="12.28125" style="0" bestFit="1" customWidth="1"/>
  </cols>
  <sheetData>
    <row r="1" spans="6:37" ht="15">
      <c r="F1" s="80">
        <v>42767</v>
      </c>
      <c r="G1" s="80"/>
      <c r="H1" s="80"/>
      <c r="I1" s="80"/>
      <c r="J1" s="80">
        <v>42795</v>
      </c>
      <c r="K1" s="80"/>
      <c r="L1" s="80"/>
      <c r="M1" s="80"/>
      <c r="N1" s="80">
        <v>42826</v>
      </c>
      <c r="O1" s="80"/>
      <c r="P1" s="80"/>
      <c r="Q1" s="80"/>
      <c r="R1" s="80">
        <v>42856</v>
      </c>
      <c r="S1" s="80"/>
      <c r="T1" s="80"/>
      <c r="U1" s="80"/>
      <c r="V1" s="80">
        <v>42887</v>
      </c>
      <c r="W1" s="80"/>
      <c r="X1" s="80"/>
      <c r="Y1" s="80"/>
      <c r="Z1" s="80">
        <v>42917</v>
      </c>
      <c r="AA1" s="80"/>
      <c r="AB1" s="80"/>
      <c r="AC1" s="80"/>
      <c r="AD1" s="80">
        <v>42948</v>
      </c>
      <c r="AE1" s="80"/>
      <c r="AF1" s="80"/>
      <c r="AG1" s="80"/>
      <c r="AH1" s="80">
        <v>42979</v>
      </c>
      <c r="AI1" s="80"/>
      <c r="AJ1" s="80"/>
      <c r="AK1" s="80"/>
    </row>
    <row r="2" spans="1:37" ht="25.2">
      <c r="A2" s="17" t="s">
        <v>0</v>
      </c>
      <c r="B2" s="9" t="s">
        <v>1</v>
      </c>
      <c r="C2" s="10" t="s">
        <v>2</v>
      </c>
      <c r="D2" s="10" t="s">
        <v>3</v>
      </c>
      <c r="E2" s="10" t="s">
        <v>472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4</v>
      </c>
      <c r="K2" s="10" t="s">
        <v>5</v>
      </c>
      <c r="L2" s="10" t="s">
        <v>6</v>
      </c>
      <c r="M2" s="10" t="s">
        <v>7</v>
      </c>
      <c r="N2" s="10" t="s">
        <v>4</v>
      </c>
      <c r="O2" s="10" t="s">
        <v>5</v>
      </c>
      <c r="P2" s="10" t="s">
        <v>6</v>
      </c>
      <c r="Q2" s="10" t="s">
        <v>7</v>
      </c>
      <c r="R2" s="10" t="s">
        <v>4</v>
      </c>
      <c r="S2" s="10" t="s">
        <v>5</v>
      </c>
      <c r="T2" s="10" t="s">
        <v>6</v>
      </c>
      <c r="U2" s="10" t="s">
        <v>7</v>
      </c>
      <c r="V2" s="10" t="s">
        <v>4</v>
      </c>
      <c r="W2" s="10" t="s">
        <v>5</v>
      </c>
      <c r="X2" s="10" t="s">
        <v>6</v>
      </c>
      <c r="Y2" s="10" t="s">
        <v>7</v>
      </c>
      <c r="Z2" s="10" t="s">
        <v>4</v>
      </c>
      <c r="AA2" s="10" t="s">
        <v>5</v>
      </c>
      <c r="AB2" s="10" t="s">
        <v>6</v>
      </c>
      <c r="AC2" s="10" t="s">
        <v>7</v>
      </c>
      <c r="AD2" s="10" t="s">
        <v>4</v>
      </c>
      <c r="AE2" s="10" t="s">
        <v>5</v>
      </c>
      <c r="AF2" s="10" t="s">
        <v>6</v>
      </c>
      <c r="AG2" s="10" t="s">
        <v>7</v>
      </c>
      <c r="AH2" s="10" t="s">
        <v>4</v>
      </c>
      <c r="AI2" s="10" t="s">
        <v>5</v>
      </c>
      <c r="AJ2" s="10" t="s">
        <v>6</v>
      </c>
      <c r="AK2" s="10" t="s">
        <v>7</v>
      </c>
    </row>
    <row r="3" spans="1:39" ht="15">
      <c r="A3" s="31" t="s">
        <v>8</v>
      </c>
      <c r="B3" s="31" t="s">
        <v>8</v>
      </c>
      <c r="C3" s="32" t="s">
        <v>8</v>
      </c>
      <c r="D3" s="33" t="s">
        <v>9</v>
      </c>
      <c r="E3" s="34">
        <v>43480400</v>
      </c>
      <c r="F3" s="1">
        <f>VLOOKUP($C3,'[2]LA - by responsible org'!$D$14:$I$170,3,FALSE)</f>
        <v>103707</v>
      </c>
      <c r="G3" s="1">
        <f>VLOOKUP($C3,'[2]LA - by responsible org'!$D$14:$I$170,4,FALSE)</f>
        <v>67794</v>
      </c>
      <c r="H3" s="1">
        <f>VLOOKUP($C3,'[2]LA - by responsible org'!$D$14:$I$170,5,FALSE)</f>
        <v>14989</v>
      </c>
      <c r="I3" s="1">
        <f>VLOOKUP($C3,'[2]LA - by responsible org'!$D$14:$I$170,6,FALSE)</f>
        <v>186490</v>
      </c>
      <c r="J3" s="1">
        <f>VLOOKUP($C3,'[3]LA - by responsible org'!$D$14:$I$170,3,FALSE)</f>
        <v>109649</v>
      </c>
      <c r="K3" s="1">
        <f>VLOOKUP($C3,'[3]LA - by responsible org'!$D$14:$I$170,4,FALSE)</f>
        <v>74288</v>
      </c>
      <c r="L3" s="1">
        <f>VLOOKUP($C3,'[3]LA - by responsible org'!$D$14:$I$170,5,FALSE)</f>
        <v>15704</v>
      </c>
      <c r="M3" s="1">
        <f>VLOOKUP($C3,'[3]LA - by responsible org'!$D$14:$I$170,6,FALSE)</f>
        <v>199641</v>
      </c>
      <c r="N3" s="1">
        <f>VLOOKUP($C3,'[4]LA - by responsible org'!$D$14:$I$170,3,FALSE)</f>
        <v>96798</v>
      </c>
      <c r="O3" s="1">
        <f>VLOOKUP($C3,'[4]LA - by responsible org'!$D$14:$I$170,4,FALSE)</f>
        <v>67597</v>
      </c>
      <c r="P3" s="1">
        <f>VLOOKUP($C3,'[4]LA - by responsible org'!$D$14:$I$170,5,FALSE)</f>
        <v>12550</v>
      </c>
      <c r="Q3" s="1">
        <f>VLOOKUP($C3,'[4]LA - by responsible org'!$D$14:$I$170,6,FALSE)</f>
        <v>176945</v>
      </c>
      <c r="R3" s="1">
        <f>VLOOKUP($C3,'[5]LA - by responsible org'!$D$14:$I$170,3,FALSE)</f>
        <v>99179</v>
      </c>
      <c r="S3" s="1">
        <f>VLOOKUP($C3,'[5]LA - by responsible org'!$D$14:$I$170,4,FALSE)</f>
        <v>65880</v>
      </c>
      <c r="T3" s="1">
        <f>VLOOKUP($C3,'[5]LA - by responsible org'!$D$14:$I$170,5,FALSE)</f>
        <v>13145</v>
      </c>
      <c r="U3" s="1">
        <f>VLOOKUP($C3,'[5]LA - by responsible org'!$D$14:$I$170,6,FALSE)</f>
        <v>178204</v>
      </c>
      <c r="V3" s="1">
        <f>VLOOKUP($C3,'[6]LA - by responsible org'!$D$14:$I$170,3,FALSE)</f>
        <v>98223</v>
      </c>
      <c r="W3" s="1">
        <f>VLOOKUP($C3,'[6]LA - by responsible org'!$D$14:$I$170,4,FALSE)</f>
        <v>67190</v>
      </c>
      <c r="X3" s="1">
        <f>VLOOKUP($C3,'[6]LA - by responsible org'!$D$14:$I$170,5,FALSE)</f>
        <v>12629</v>
      </c>
      <c r="Y3" s="1">
        <f>VLOOKUP($C3,'[6]LA - by responsible org'!$D$14:$I$170,6,FALSE)</f>
        <v>178042</v>
      </c>
      <c r="Z3" s="5">
        <v>101614</v>
      </c>
      <c r="AA3" s="5">
        <v>67969</v>
      </c>
      <c r="AB3" s="5">
        <v>12109</v>
      </c>
      <c r="AC3" s="5">
        <v>181692</v>
      </c>
      <c r="AD3" s="40">
        <v>100234</v>
      </c>
      <c r="AE3" s="40">
        <v>67089</v>
      </c>
      <c r="AF3" s="40">
        <v>12742</v>
      </c>
      <c r="AG3" s="40">
        <v>180065</v>
      </c>
      <c r="AH3" s="45">
        <v>95104</v>
      </c>
      <c r="AI3" s="45">
        <v>61147</v>
      </c>
      <c r="AJ3" s="45">
        <v>12051</v>
      </c>
      <c r="AK3" s="45">
        <v>168302</v>
      </c>
      <c r="AM3" s="51">
        <f>AK3-I3</f>
        <v>-18188</v>
      </c>
    </row>
    <row r="4" spans="1:39" ht="15">
      <c r="A4" s="30" t="s">
        <v>72</v>
      </c>
      <c r="B4" s="15" t="s">
        <v>73</v>
      </c>
      <c r="C4" s="24" t="s">
        <v>74</v>
      </c>
      <c r="D4" s="24" t="s">
        <v>75</v>
      </c>
      <c r="E4" s="24">
        <f>VLOOKUP(B4,'[7]FullDashboard'!$C$4:$I$156,7,FALSE)</f>
        <v>144700</v>
      </c>
      <c r="F4" s="24">
        <f>VLOOKUP($C4,'[2]LA - by responsible org'!$D$14:$I$170,3,FALSE)</f>
        <v>196</v>
      </c>
      <c r="G4" s="24">
        <f>VLOOKUP($C4,'[2]LA - by responsible org'!$D$14:$I$170,4,FALSE)</f>
        <v>27</v>
      </c>
      <c r="H4" s="24">
        <f>VLOOKUP($C4,'[2]LA - by responsible org'!$D$14:$I$170,5,FALSE)</f>
        <v>28</v>
      </c>
      <c r="I4" s="24">
        <f>VLOOKUP($C4,'[2]LA - by responsible org'!$D$14:$I$170,6,FALSE)</f>
        <v>251</v>
      </c>
      <c r="J4" s="24">
        <f>VLOOKUP($C4,'[3]LA - by responsible org'!$D$14:$I$170,3,FALSE)</f>
        <v>257</v>
      </c>
      <c r="K4" s="24">
        <f>VLOOKUP($C4,'[3]LA - by responsible org'!$D$14:$I$170,4,FALSE)</f>
        <v>28</v>
      </c>
      <c r="L4" s="24">
        <f>VLOOKUP($C4,'[3]LA - by responsible org'!$D$14:$I$170,5,FALSE)</f>
        <v>31</v>
      </c>
      <c r="M4" s="24">
        <f>VLOOKUP($C4,'[3]LA - by responsible org'!$D$14:$I$170,6,FALSE)</f>
        <v>316</v>
      </c>
      <c r="N4" s="24">
        <f>VLOOKUP($C4,'[4]LA - by responsible org'!$D$14:$I$170,3,FALSE)</f>
        <v>135</v>
      </c>
      <c r="O4" s="24">
        <f>VLOOKUP($C4,'[4]LA - by responsible org'!$D$14:$I$170,4,FALSE)</f>
        <v>25</v>
      </c>
      <c r="P4" s="24">
        <f>VLOOKUP($C4,'[4]LA - by responsible org'!$D$14:$I$170,5,FALSE)</f>
        <v>30</v>
      </c>
      <c r="Q4" s="24">
        <f>VLOOKUP($C4,'[4]LA - by responsible org'!$D$14:$I$170,6,FALSE)</f>
        <v>190</v>
      </c>
      <c r="R4" s="24">
        <f>VLOOKUP($C4,'[5]LA - by responsible org'!$D$14:$I$170,3,FALSE)</f>
        <v>85</v>
      </c>
      <c r="S4" s="24">
        <f>VLOOKUP($C4,'[5]LA - by responsible org'!$D$14:$I$170,4,FALSE)</f>
        <v>45</v>
      </c>
      <c r="T4" s="24">
        <f>VLOOKUP($C4,'[5]LA - by responsible org'!$D$14:$I$170,5,FALSE)</f>
        <v>33</v>
      </c>
      <c r="U4" s="24">
        <f>VLOOKUP($C4,'[5]LA - by responsible org'!$D$14:$I$170,6,FALSE)</f>
        <v>163</v>
      </c>
      <c r="V4" s="24">
        <f>VLOOKUP($C4,'[6]LA - by responsible org'!$D$14:$I$170,3,FALSE)</f>
        <v>111</v>
      </c>
      <c r="W4" s="24">
        <f>VLOOKUP($C4,'[6]LA - by responsible org'!$D$14:$I$170,4,FALSE)</f>
        <v>9</v>
      </c>
      <c r="X4" s="24">
        <f>VLOOKUP($C4,'[6]LA - by responsible org'!$D$14:$I$170,5,FALSE)</f>
        <v>37</v>
      </c>
      <c r="Y4" s="24">
        <f>VLOOKUP($C4,'[6]LA - by responsible org'!$D$14:$I$170,6,FALSE)</f>
        <v>157</v>
      </c>
      <c r="Z4" s="2">
        <v>152</v>
      </c>
      <c r="AA4" s="2">
        <v>37</v>
      </c>
      <c r="AB4" s="2">
        <v>31</v>
      </c>
      <c r="AC4" s="2">
        <v>220</v>
      </c>
      <c r="AD4">
        <f>VLOOKUP($C4,'[8]LA - by responsible org'!$D$17:$I$170,3,FALSE)</f>
        <v>190</v>
      </c>
      <c r="AE4">
        <f>VLOOKUP($C4,'[8]LA - by responsible org'!$D$17:$I$170,4,FALSE)</f>
        <v>52</v>
      </c>
      <c r="AF4">
        <f>VLOOKUP($C4,'[8]LA - by responsible org'!$D$17:$I$170,5,FALSE)</f>
        <v>33</v>
      </c>
      <c r="AG4">
        <f>VLOOKUP($C4,'[8]LA - by responsible org'!$D$17:$I$170,6,FALSE)</f>
        <v>275</v>
      </c>
      <c r="AH4">
        <f>VLOOKUP($B4,'[9]LA - by responsible org'!$C$17:$I$170,4,FALSE)</f>
        <v>168</v>
      </c>
      <c r="AI4">
        <f>VLOOKUP($B4,'[9]LA - by responsible org'!$C$17:$I$170,5,FALSE)</f>
        <v>14</v>
      </c>
      <c r="AJ4">
        <f>VLOOKUP($B4,'[9]LA - by responsible org'!$C$17:$I$170,6,FALSE)</f>
        <v>39</v>
      </c>
      <c r="AK4">
        <f>VLOOKUP($B4,'[9]LA - by responsible org'!$C$17:$I$170,7,FALSE)</f>
        <v>221</v>
      </c>
      <c r="AM4">
        <f>(AM3/30)</f>
        <v>-606.2666666666667</v>
      </c>
    </row>
    <row r="5" spans="1:37" ht="15">
      <c r="A5" s="13" t="s">
        <v>72</v>
      </c>
      <c r="B5" s="13" t="s">
        <v>76</v>
      </c>
      <c r="C5" s="3" t="s">
        <v>77</v>
      </c>
      <c r="D5" s="3" t="s">
        <v>78</v>
      </c>
      <c r="E5" s="25">
        <f>VLOOKUP(B5,'[7]FullDashboard'!$C$4:$I$156,7,FALSE)</f>
        <v>295700</v>
      </c>
      <c r="F5" s="24">
        <f>VLOOKUP($C5,'[2]LA - by responsible org'!$D$14:$I$170,3,FALSE)</f>
        <v>467</v>
      </c>
      <c r="G5" s="24">
        <f>VLOOKUP($C5,'[2]LA - by responsible org'!$D$14:$I$170,4,FALSE)</f>
        <v>549</v>
      </c>
      <c r="H5" s="24">
        <f>VLOOKUP($C5,'[2]LA - by responsible org'!$D$14:$I$170,5,FALSE)</f>
        <v>79</v>
      </c>
      <c r="I5" s="24">
        <f>VLOOKUP($C5,'[2]LA - by responsible org'!$D$14:$I$170,6,FALSE)</f>
        <v>1095</v>
      </c>
      <c r="J5" s="24">
        <f>VLOOKUP($C5,'[3]LA - by responsible org'!$D$14:$I$170,3,FALSE)</f>
        <v>533</v>
      </c>
      <c r="K5" s="24">
        <f>VLOOKUP($C5,'[3]LA - by responsible org'!$D$14:$I$170,4,FALSE)</f>
        <v>770</v>
      </c>
      <c r="L5" s="24">
        <f>VLOOKUP($C5,'[3]LA - by responsible org'!$D$14:$I$170,5,FALSE)</f>
        <v>87</v>
      </c>
      <c r="M5" s="24">
        <f>VLOOKUP($C5,'[3]LA - by responsible org'!$D$14:$I$170,6,FALSE)</f>
        <v>1390</v>
      </c>
      <c r="N5" s="24">
        <f>VLOOKUP($C5,'[4]LA - by responsible org'!$D$14:$I$170,3,FALSE)</f>
        <v>639</v>
      </c>
      <c r="O5" s="24">
        <f>VLOOKUP($C5,'[4]LA - by responsible org'!$D$14:$I$170,4,FALSE)</f>
        <v>719</v>
      </c>
      <c r="P5" s="24">
        <f>VLOOKUP($C5,'[4]LA - by responsible org'!$D$14:$I$170,5,FALSE)</f>
        <v>86</v>
      </c>
      <c r="Q5" s="24">
        <f>VLOOKUP($C5,'[4]LA - by responsible org'!$D$14:$I$170,6,FALSE)</f>
        <v>1444</v>
      </c>
      <c r="R5" s="24">
        <f>VLOOKUP($C5,'[5]LA - by responsible org'!$D$14:$I$170,3,FALSE)</f>
        <v>463</v>
      </c>
      <c r="S5" s="24">
        <f>VLOOKUP($C5,'[5]LA - by responsible org'!$D$14:$I$170,4,FALSE)</f>
        <v>580</v>
      </c>
      <c r="T5" s="24">
        <f>VLOOKUP($C5,'[5]LA - by responsible org'!$D$14:$I$170,5,FALSE)</f>
        <v>72</v>
      </c>
      <c r="U5" s="24">
        <f>VLOOKUP($C5,'[5]LA - by responsible org'!$D$14:$I$170,6,FALSE)</f>
        <v>1115</v>
      </c>
      <c r="V5" s="24">
        <f>VLOOKUP($C5,'[6]LA - by responsible org'!$D$14:$I$170,3,FALSE)</f>
        <v>390</v>
      </c>
      <c r="W5" s="24">
        <f>VLOOKUP($C5,'[6]LA - by responsible org'!$D$14:$I$170,4,FALSE)</f>
        <v>616</v>
      </c>
      <c r="X5" s="24">
        <f>VLOOKUP($C5,'[6]LA - by responsible org'!$D$14:$I$170,5,FALSE)</f>
        <v>104</v>
      </c>
      <c r="Y5" s="24">
        <f>VLOOKUP($C5,'[6]LA - by responsible org'!$D$14:$I$170,6,FALSE)</f>
        <v>1110</v>
      </c>
      <c r="Z5" s="7">
        <v>328</v>
      </c>
      <c r="AA5" s="21">
        <v>614</v>
      </c>
      <c r="AB5" s="21">
        <v>67</v>
      </c>
      <c r="AC5" s="8">
        <v>1009</v>
      </c>
      <c r="AD5">
        <f>VLOOKUP($C5,'[8]LA - by responsible org'!$D$17:$I$170,3,FALSE)</f>
        <v>494</v>
      </c>
      <c r="AE5">
        <f>VLOOKUP($C5,'[8]LA - by responsible org'!$D$17:$I$170,4,FALSE)</f>
        <v>454</v>
      </c>
      <c r="AF5">
        <f>VLOOKUP($C5,'[8]LA - by responsible org'!$D$17:$I$170,5,FALSE)</f>
        <v>3</v>
      </c>
      <c r="AG5">
        <f>VLOOKUP($C5,'[8]LA - by responsible org'!$D$17:$I$170,6,FALSE)</f>
        <v>951</v>
      </c>
      <c r="AH5">
        <f>VLOOKUP($B5,'[9]LA - by responsible org'!$C$17:$I$170,4,FALSE)</f>
        <v>406</v>
      </c>
      <c r="AI5">
        <f>VLOOKUP($B5,'[9]LA - by responsible org'!$C$17:$I$170,5,FALSE)</f>
        <v>349</v>
      </c>
      <c r="AJ5">
        <f>VLOOKUP($B5,'[9]LA - by responsible org'!$C$17:$I$170,6,FALSE)</f>
        <v>17</v>
      </c>
      <c r="AK5">
        <f>VLOOKUP($B5,'[9]LA - by responsible org'!$C$17:$I$170,7,FALSE)</f>
        <v>772</v>
      </c>
    </row>
    <row r="6" spans="1:37" ht="15">
      <c r="A6" s="14" t="s">
        <v>426</v>
      </c>
      <c r="B6" s="14" t="s">
        <v>427</v>
      </c>
      <c r="C6" s="4" t="s">
        <v>428</v>
      </c>
      <c r="D6" s="4" t="s">
        <v>429</v>
      </c>
      <c r="E6" s="25">
        <f>VLOOKUP(B6,'[7]FullDashboard'!$C$4:$I$156,7,FALSE)</f>
        <v>191400</v>
      </c>
      <c r="F6" s="24">
        <f>VLOOKUP($C6,'[2]LA - by responsible org'!$D$14:$I$170,3,FALSE)</f>
        <v>93</v>
      </c>
      <c r="G6" s="24">
        <f>VLOOKUP($C6,'[2]LA - by responsible org'!$D$14:$I$170,4,FALSE)</f>
        <v>28</v>
      </c>
      <c r="H6" s="24">
        <f>VLOOKUP($C6,'[2]LA - by responsible org'!$D$14:$I$170,5,FALSE)</f>
        <v>22</v>
      </c>
      <c r="I6" s="24">
        <f>VLOOKUP($C6,'[2]LA - by responsible org'!$D$14:$I$170,6,FALSE)</f>
        <v>143</v>
      </c>
      <c r="J6" s="24">
        <f>VLOOKUP($C6,'[3]LA - by responsible org'!$D$14:$I$170,3,FALSE)</f>
        <v>138</v>
      </c>
      <c r="K6" s="24">
        <f>VLOOKUP($C6,'[3]LA - by responsible org'!$D$14:$I$170,4,FALSE)</f>
        <v>6</v>
      </c>
      <c r="L6" s="24">
        <f>VLOOKUP($C6,'[3]LA - by responsible org'!$D$14:$I$170,5,FALSE)</f>
        <v>0</v>
      </c>
      <c r="M6" s="24">
        <f>VLOOKUP($C6,'[3]LA - by responsible org'!$D$14:$I$170,6,FALSE)</f>
        <v>144</v>
      </c>
      <c r="N6" s="24">
        <f>VLOOKUP($C6,'[4]LA - by responsible org'!$D$14:$I$170,3,FALSE)</f>
        <v>90</v>
      </c>
      <c r="O6" s="24">
        <f>VLOOKUP($C6,'[4]LA - by responsible org'!$D$14:$I$170,4,FALSE)</f>
        <v>15</v>
      </c>
      <c r="P6" s="24">
        <f>VLOOKUP($C6,'[4]LA - by responsible org'!$D$14:$I$170,5,FALSE)</f>
        <v>2</v>
      </c>
      <c r="Q6" s="24">
        <f>VLOOKUP($C6,'[4]LA - by responsible org'!$D$14:$I$170,6,FALSE)</f>
        <v>107</v>
      </c>
      <c r="R6" s="24">
        <f>VLOOKUP($C6,'[5]LA - by responsible org'!$D$14:$I$170,3,FALSE)</f>
        <v>48</v>
      </c>
      <c r="S6" s="24">
        <f>VLOOKUP($C6,'[5]LA - by responsible org'!$D$14:$I$170,4,FALSE)</f>
        <v>4</v>
      </c>
      <c r="T6" s="24">
        <f>VLOOKUP($C6,'[5]LA - by responsible org'!$D$14:$I$170,5,FALSE)</f>
        <v>0</v>
      </c>
      <c r="U6" s="24">
        <f>VLOOKUP($C6,'[5]LA - by responsible org'!$D$14:$I$170,6,FALSE)</f>
        <v>52</v>
      </c>
      <c r="V6" s="24">
        <f>VLOOKUP($C6,'[6]LA - by responsible org'!$D$14:$I$170,3,FALSE)</f>
        <v>74</v>
      </c>
      <c r="W6" s="24">
        <f>VLOOKUP($C6,'[6]LA - by responsible org'!$D$14:$I$170,4,FALSE)</f>
        <v>9</v>
      </c>
      <c r="X6" s="24">
        <f>VLOOKUP($C6,'[6]LA - by responsible org'!$D$14:$I$170,5,FALSE)</f>
        <v>15</v>
      </c>
      <c r="Y6" s="24">
        <f>VLOOKUP($C6,'[6]LA - by responsible org'!$D$14:$I$170,6,FALSE)</f>
        <v>98</v>
      </c>
      <c r="Z6" s="5">
        <v>63</v>
      </c>
      <c r="AA6" s="22">
        <v>23</v>
      </c>
      <c r="AB6" s="22">
        <v>36</v>
      </c>
      <c r="AC6" s="5">
        <v>122</v>
      </c>
      <c r="AD6">
        <f>VLOOKUP($C6,'[8]LA - by responsible org'!$D$17:$I$170,3,FALSE)</f>
        <v>15</v>
      </c>
      <c r="AE6">
        <f>VLOOKUP($C6,'[8]LA - by responsible org'!$D$17:$I$170,4,FALSE)</f>
        <v>13</v>
      </c>
      <c r="AF6">
        <f>VLOOKUP($C6,'[8]LA - by responsible org'!$D$17:$I$170,5,FALSE)</f>
        <v>0</v>
      </c>
      <c r="AG6">
        <f>VLOOKUP($C6,'[8]LA - by responsible org'!$D$17:$I$170,6,FALSE)</f>
        <v>28</v>
      </c>
      <c r="AH6">
        <f>VLOOKUP($B6,'[9]LA - by responsible org'!$C$17:$I$170,4,FALSE)</f>
        <v>41</v>
      </c>
      <c r="AI6">
        <f>VLOOKUP($B6,'[9]LA - by responsible org'!$C$17:$I$170,5,FALSE)</f>
        <v>25</v>
      </c>
      <c r="AJ6">
        <f>VLOOKUP($B6,'[9]LA - by responsible org'!$C$17:$I$170,6,FALSE)</f>
        <v>10</v>
      </c>
      <c r="AK6">
        <f>VLOOKUP($B6,'[9]LA - by responsible org'!$C$17:$I$170,7,FALSE)</f>
        <v>76</v>
      </c>
    </row>
    <row r="7" spans="1:37" ht="15">
      <c r="A7" s="14" t="s">
        <v>337</v>
      </c>
      <c r="B7" s="14" t="s">
        <v>338</v>
      </c>
      <c r="C7" s="4" t="s">
        <v>339</v>
      </c>
      <c r="D7" s="4" t="s">
        <v>340</v>
      </c>
      <c r="E7" s="25">
        <f>VLOOKUP(B7,'[7]FullDashboard'!$C$4:$I$156,7,FALSE)</f>
        <v>152600</v>
      </c>
      <c r="F7" s="24">
        <f>VLOOKUP($C7,'[2]LA - by responsible org'!$D$14:$I$170,3,FALSE)</f>
        <v>197</v>
      </c>
      <c r="G7" s="24">
        <f>VLOOKUP($C7,'[2]LA - by responsible org'!$D$14:$I$170,4,FALSE)</f>
        <v>210</v>
      </c>
      <c r="H7" s="24">
        <f>VLOOKUP($C7,'[2]LA - by responsible org'!$D$14:$I$170,5,FALSE)</f>
        <v>28</v>
      </c>
      <c r="I7" s="24">
        <f>VLOOKUP($C7,'[2]LA - by responsible org'!$D$14:$I$170,6,FALSE)</f>
        <v>435</v>
      </c>
      <c r="J7" s="24">
        <f>VLOOKUP($C7,'[3]LA - by responsible org'!$D$14:$I$170,3,FALSE)</f>
        <v>250</v>
      </c>
      <c r="K7" s="24">
        <f>VLOOKUP($C7,'[3]LA - by responsible org'!$D$14:$I$170,4,FALSE)</f>
        <v>490</v>
      </c>
      <c r="L7" s="24">
        <f>VLOOKUP($C7,'[3]LA - by responsible org'!$D$14:$I$170,5,FALSE)</f>
        <v>2</v>
      </c>
      <c r="M7" s="24">
        <f>VLOOKUP($C7,'[3]LA - by responsible org'!$D$14:$I$170,6,FALSE)</f>
        <v>742</v>
      </c>
      <c r="N7" s="24">
        <f>VLOOKUP($C7,'[4]LA - by responsible org'!$D$14:$I$170,3,FALSE)</f>
        <v>242</v>
      </c>
      <c r="O7" s="24">
        <f>VLOOKUP($C7,'[4]LA - by responsible org'!$D$14:$I$170,4,FALSE)</f>
        <v>364</v>
      </c>
      <c r="P7" s="24">
        <f>VLOOKUP($C7,'[4]LA - by responsible org'!$D$14:$I$170,5,FALSE)</f>
        <v>42</v>
      </c>
      <c r="Q7" s="24">
        <f>VLOOKUP($C7,'[4]LA - by responsible org'!$D$14:$I$170,6,FALSE)</f>
        <v>648</v>
      </c>
      <c r="R7" s="24">
        <f>VLOOKUP($C7,'[5]LA - by responsible org'!$D$14:$I$170,3,FALSE)</f>
        <v>250</v>
      </c>
      <c r="S7" s="24">
        <f>VLOOKUP($C7,'[5]LA - by responsible org'!$D$14:$I$170,4,FALSE)</f>
        <v>259</v>
      </c>
      <c r="T7" s="24">
        <f>VLOOKUP($C7,'[5]LA - by responsible org'!$D$14:$I$170,5,FALSE)</f>
        <v>2</v>
      </c>
      <c r="U7" s="24">
        <f>VLOOKUP($C7,'[5]LA - by responsible org'!$D$14:$I$170,6,FALSE)</f>
        <v>511</v>
      </c>
      <c r="V7" s="24">
        <f>VLOOKUP($C7,'[6]LA - by responsible org'!$D$14:$I$170,3,FALSE)</f>
        <v>160</v>
      </c>
      <c r="W7" s="24">
        <f>VLOOKUP($C7,'[6]LA - by responsible org'!$D$14:$I$170,4,FALSE)</f>
        <v>315</v>
      </c>
      <c r="X7" s="24">
        <f>VLOOKUP($C7,'[6]LA - by responsible org'!$D$14:$I$170,5,FALSE)</f>
        <v>3</v>
      </c>
      <c r="Y7" s="24">
        <f>VLOOKUP($C7,'[6]LA - by responsible org'!$D$14:$I$170,6,FALSE)</f>
        <v>478</v>
      </c>
      <c r="Z7" s="5">
        <v>280</v>
      </c>
      <c r="AA7" s="22">
        <v>358</v>
      </c>
      <c r="AB7" s="22">
        <v>19</v>
      </c>
      <c r="AC7" s="5">
        <v>657</v>
      </c>
      <c r="AD7">
        <f>VLOOKUP($C7,'[8]LA - by responsible org'!$D$17:$I$170,3,FALSE)</f>
        <v>247</v>
      </c>
      <c r="AE7">
        <f>VLOOKUP($C7,'[8]LA - by responsible org'!$D$17:$I$170,4,FALSE)</f>
        <v>369</v>
      </c>
      <c r="AF7">
        <f>VLOOKUP($C7,'[8]LA - by responsible org'!$D$17:$I$170,5,FALSE)</f>
        <v>0</v>
      </c>
      <c r="AG7">
        <f>VLOOKUP($C7,'[8]LA - by responsible org'!$D$17:$I$170,6,FALSE)</f>
        <v>616</v>
      </c>
      <c r="AH7">
        <f>VLOOKUP($B7,'[9]LA - by responsible org'!$C$17:$I$170,4,FALSE)</f>
        <v>347</v>
      </c>
      <c r="AI7">
        <f>VLOOKUP($B7,'[9]LA - by responsible org'!$C$17:$I$170,5,FALSE)</f>
        <v>140</v>
      </c>
      <c r="AJ7">
        <f>VLOOKUP($B7,'[9]LA - by responsible org'!$C$17:$I$170,6,FALSE)</f>
        <v>0</v>
      </c>
      <c r="AK7">
        <f>VLOOKUP($B7,'[9]LA - by responsible org'!$C$17:$I$170,7,FALSE)</f>
        <v>487</v>
      </c>
    </row>
    <row r="8" spans="1:37" ht="15">
      <c r="A8" s="14" t="s">
        <v>38</v>
      </c>
      <c r="B8" s="14" t="s">
        <v>39</v>
      </c>
      <c r="C8" s="4" t="s">
        <v>40</v>
      </c>
      <c r="D8" s="4" t="s">
        <v>41</v>
      </c>
      <c r="E8" s="25">
        <f>VLOOKUP(B8,'[7]FullDashboard'!$C$4:$I$156,7,FALSE)</f>
        <v>130100</v>
      </c>
      <c r="F8" s="24">
        <f>VLOOKUP($C8,'[2]LA - by responsible org'!$D$14:$I$170,3,FALSE)</f>
        <v>242</v>
      </c>
      <c r="G8" s="24">
        <f>VLOOKUP($C8,'[2]LA - by responsible org'!$D$14:$I$170,4,FALSE)</f>
        <v>17</v>
      </c>
      <c r="H8" s="24">
        <f>VLOOKUP($C8,'[2]LA - by responsible org'!$D$14:$I$170,5,FALSE)</f>
        <v>37</v>
      </c>
      <c r="I8" s="24">
        <f>VLOOKUP($C8,'[2]LA - by responsible org'!$D$14:$I$170,6,FALSE)</f>
        <v>296</v>
      </c>
      <c r="J8" s="24">
        <f>VLOOKUP($C8,'[3]LA - by responsible org'!$D$14:$I$170,3,FALSE)</f>
        <v>270</v>
      </c>
      <c r="K8" s="24">
        <f>VLOOKUP($C8,'[3]LA - by responsible org'!$D$14:$I$170,4,FALSE)</f>
        <v>3</v>
      </c>
      <c r="L8" s="24">
        <f>VLOOKUP($C8,'[3]LA - by responsible org'!$D$14:$I$170,5,FALSE)</f>
        <v>89</v>
      </c>
      <c r="M8" s="24">
        <f>VLOOKUP($C8,'[3]LA - by responsible org'!$D$14:$I$170,6,FALSE)</f>
        <v>362</v>
      </c>
      <c r="N8" s="24">
        <f>VLOOKUP($C8,'[4]LA - by responsible org'!$D$14:$I$170,3,FALSE)</f>
        <v>167</v>
      </c>
      <c r="O8" s="24">
        <f>VLOOKUP($C8,'[4]LA - by responsible org'!$D$14:$I$170,4,FALSE)</f>
        <v>0</v>
      </c>
      <c r="P8" s="24">
        <f>VLOOKUP($C8,'[4]LA - by responsible org'!$D$14:$I$170,5,FALSE)</f>
        <v>33</v>
      </c>
      <c r="Q8" s="24">
        <f>VLOOKUP($C8,'[4]LA - by responsible org'!$D$14:$I$170,6,FALSE)</f>
        <v>200</v>
      </c>
      <c r="R8" s="24">
        <f>VLOOKUP($C8,'[5]LA - by responsible org'!$D$14:$I$170,3,FALSE)</f>
        <v>152</v>
      </c>
      <c r="S8" s="24">
        <f>VLOOKUP($C8,'[5]LA - by responsible org'!$D$14:$I$170,4,FALSE)</f>
        <v>13</v>
      </c>
      <c r="T8" s="24">
        <f>VLOOKUP($C8,'[5]LA - by responsible org'!$D$14:$I$170,5,FALSE)</f>
        <v>16</v>
      </c>
      <c r="U8" s="24">
        <f>VLOOKUP($C8,'[5]LA - by responsible org'!$D$14:$I$170,6,FALSE)</f>
        <v>181</v>
      </c>
      <c r="V8" s="24">
        <f>VLOOKUP($C8,'[6]LA - by responsible org'!$D$14:$I$170,3,FALSE)</f>
        <v>179</v>
      </c>
      <c r="W8" s="24">
        <f>VLOOKUP($C8,'[6]LA - by responsible org'!$D$14:$I$170,4,FALSE)</f>
        <v>11</v>
      </c>
      <c r="X8" s="24">
        <f>VLOOKUP($C8,'[6]LA - by responsible org'!$D$14:$I$170,5,FALSE)</f>
        <v>17</v>
      </c>
      <c r="Y8" s="24">
        <f>VLOOKUP($C8,'[6]LA - by responsible org'!$D$14:$I$170,6,FALSE)</f>
        <v>207</v>
      </c>
      <c r="Z8" s="5">
        <v>182</v>
      </c>
      <c r="AA8" s="22">
        <v>0</v>
      </c>
      <c r="AB8" s="22">
        <v>39</v>
      </c>
      <c r="AC8" s="5">
        <v>221</v>
      </c>
      <c r="AD8">
        <f>VLOOKUP($C8,'[8]LA - by responsible org'!$D$17:$I$170,3,FALSE)</f>
        <v>335</v>
      </c>
      <c r="AE8">
        <f>VLOOKUP($C8,'[8]LA - by responsible org'!$D$17:$I$170,4,FALSE)</f>
        <v>1</v>
      </c>
      <c r="AF8">
        <f>VLOOKUP($C8,'[8]LA - by responsible org'!$D$17:$I$170,5,FALSE)</f>
        <v>38</v>
      </c>
      <c r="AG8">
        <f>VLOOKUP($C8,'[8]LA - by responsible org'!$D$17:$I$170,6,FALSE)</f>
        <v>374</v>
      </c>
      <c r="AH8">
        <f>VLOOKUP($B8,'[9]LA - by responsible org'!$C$17:$I$170,4,FALSE)</f>
        <v>400</v>
      </c>
      <c r="AI8">
        <f>VLOOKUP($B8,'[9]LA - by responsible org'!$C$17:$I$170,5,FALSE)</f>
        <v>0</v>
      </c>
      <c r="AJ8">
        <f>VLOOKUP($B8,'[9]LA - by responsible org'!$C$17:$I$170,6,FALSE)</f>
        <v>29</v>
      </c>
      <c r="AK8">
        <f>VLOOKUP($B8,'[9]LA - by responsible org'!$C$17:$I$170,7,FALSE)</f>
        <v>429</v>
      </c>
    </row>
    <row r="9" spans="1:37" ht="15">
      <c r="A9" s="14" t="s">
        <v>72</v>
      </c>
      <c r="B9" s="14" t="s">
        <v>79</v>
      </c>
      <c r="C9" s="4" t="s">
        <v>80</v>
      </c>
      <c r="D9" s="4" t="s">
        <v>81</v>
      </c>
      <c r="E9" s="25">
        <f>VLOOKUP(B9,'[7]FullDashboard'!$C$4:$I$156,7,FALSE)</f>
        <v>188300</v>
      </c>
      <c r="F9" s="24">
        <f>VLOOKUP($C9,'[2]LA - by responsible org'!$D$14:$I$170,3,FALSE)</f>
        <v>205</v>
      </c>
      <c r="G9" s="24">
        <f>VLOOKUP($C9,'[2]LA - by responsible org'!$D$14:$I$170,4,FALSE)</f>
        <v>217</v>
      </c>
      <c r="H9" s="24">
        <f>VLOOKUP($C9,'[2]LA - by responsible org'!$D$14:$I$170,5,FALSE)</f>
        <v>20</v>
      </c>
      <c r="I9" s="24">
        <f>VLOOKUP($C9,'[2]LA - by responsible org'!$D$14:$I$170,6,FALSE)</f>
        <v>442</v>
      </c>
      <c r="J9" s="24">
        <f>VLOOKUP($C9,'[3]LA - by responsible org'!$D$14:$I$170,3,FALSE)</f>
        <v>189</v>
      </c>
      <c r="K9" s="24">
        <f>VLOOKUP($C9,'[3]LA - by responsible org'!$D$14:$I$170,4,FALSE)</f>
        <v>364</v>
      </c>
      <c r="L9" s="24">
        <f>VLOOKUP($C9,'[3]LA - by responsible org'!$D$14:$I$170,5,FALSE)</f>
        <v>0</v>
      </c>
      <c r="M9" s="24">
        <f>VLOOKUP($C9,'[3]LA - by responsible org'!$D$14:$I$170,6,FALSE)</f>
        <v>553</v>
      </c>
      <c r="N9" s="24">
        <f>VLOOKUP($C9,'[4]LA - by responsible org'!$D$14:$I$170,3,FALSE)</f>
        <v>92</v>
      </c>
      <c r="O9" s="24">
        <f>VLOOKUP($C9,'[4]LA - by responsible org'!$D$14:$I$170,4,FALSE)</f>
        <v>310</v>
      </c>
      <c r="P9" s="24">
        <f>VLOOKUP($C9,'[4]LA - by responsible org'!$D$14:$I$170,5,FALSE)</f>
        <v>0</v>
      </c>
      <c r="Q9" s="24">
        <f>VLOOKUP($C9,'[4]LA - by responsible org'!$D$14:$I$170,6,FALSE)</f>
        <v>402</v>
      </c>
      <c r="R9" s="24">
        <f>VLOOKUP($C9,'[5]LA - by responsible org'!$D$14:$I$170,3,FALSE)</f>
        <v>129</v>
      </c>
      <c r="S9" s="24">
        <f>VLOOKUP($C9,'[5]LA - by responsible org'!$D$14:$I$170,4,FALSE)</f>
        <v>256</v>
      </c>
      <c r="T9" s="24">
        <f>VLOOKUP($C9,'[5]LA - by responsible org'!$D$14:$I$170,5,FALSE)</f>
        <v>0</v>
      </c>
      <c r="U9" s="24">
        <f>VLOOKUP($C9,'[5]LA - by responsible org'!$D$14:$I$170,6,FALSE)</f>
        <v>385</v>
      </c>
      <c r="V9" s="24">
        <f>VLOOKUP($C9,'[6]LA - by responsible org'!$D$14:$I$170,3,FALSE)</f>
        <v>217</v>
      </c>
      <c r="W9" s="24">
        <f>VLOOKUP($C9,'[6]LA - by responsible org'!$D$14:$I$170,4,FALSE)</f>
        <v>73</v>
      </c>
      <c r="X9" s="24">
        <f>VLOOKUP($C9,'[6]LA - by responsible org'!$D$14:$I$170,5,FALSE)</f>
        <v>0</v>
      </c>
      <c r="Y9" s="24">
        <f>VLOOKUP($C9,'[6]LA - by responsible org'!$D$14:$I$170,6,FALSE)</f>
        <v>290</v>
      </c>
      <c r="Z9" s="5">
        <v>152</v>
      </c>
      <c r="AA9" s="22">
        <v>79</v>
      </c>
      <c r="AB9" s="22">
        <v>7</v>
      </c>
      <c r="AC9" s="5">
        <v>238</v>
      </c>
      <c r="AD9">
        <f>VLOOKUP($C9,'[8]LA - by responsible org'!$D$17:$I$170,3,FALSE)</f>
        <v>176</v>
      </c>
      <c r="AE9">
        <f>VLOOKUP($C9,'[8]LA - by responsible org'!$D$17:$I$170,4,FALSE)</f>
        <v>237</v>
      </c>
      <c r="AF9">
        <f>VLOOKUP($C9,'[8]LA - by responsible org'!$D$17:$I$170,5,FALSE)</f>
        <v>31</v>
      </c>
      <c r="AG9">
        <f>VLOOKUP($C9,'[8]LA - by responsible org'!$D$17:$I$170,6,FALSE)</f>
        <v>444</v>
      </c>
      <c r="AH9">
        <f>VLOOKUP($B9,'[9]LA - by responsible org'!$C$17:$I$170,4,FALSE)</f>
        <v>291</v>
      </c>
      <c r="AI9">
        <f>VLOOKUP($B9,'[9]LA - by responsible org'!$C$17:$I$170,5,FALSE)</f>
        <v>139</v>
      </c>
      <c r="AJ9">
        <f>VLOOKUP($B9,'[9]LA - by responsible org'!$C$17:$I$170,6,FALSE)</f>
        <v>30</v>
      </c>
      <c r="AK9">
        <f>VLOOKUP($B9,'[9]LA - by responsible org'!$C$17:$I$170,7,FALSE)</f>
        <v>460</v>
      </c>
    </row>
    <row r="10" spans="1:37" ht="15">
      <c r="A10" s="14" t="s">
        <v>383</v>
      </c>
      <c r="B10" s="14" t="s">
        <v>384</v>
      </c>
      <c r="C10" s="4" t="s">
        <v>385</v>
      </c>
      <c r="D10" s="4" t="s">
        <v>386</v>
      </c>
      <c r="E10" s="25">
        <f>VLOOKUP(B10,'[7]FullDashboard'!$C$4:$I$156,7,FALSE)</f>
        <v>838500</v>
      </c>
      <c r="F10" s="24">
        <f>VLOOKUP($C10,'[2]LA - by responsible org'!$D$14:$I$170,3,FALSE)</f>
        <v>1701</v>
      </c>
      <c r="G10" s="24">
        <f>VLOOKUP($C10,'[2]LA - by responsible org'!$D$14:$I$170,4,FALSE)</f>
        <v>3275</v>
      </c>
      <c r="H10" s="24">
        <f>VLOOKUP($C10,'[2]LA - by responsible org'!$D$14:$I$170,5,FALSE)</f>
        <v>207</v>
      </c>
      <c r="I10" s="24">
        <f>VLOOKUP($C10,'[2]LA - by responsible org'!$D$14:$I$170,6,FALSE)</f>
        <v>5183</v>
      </c>
      <c r="J10" s="24">
        <f>VLOOKUP($C10,'[3]LA - by responsible org'!$D$14:$I$170,3,FALSE)</f>
        <v>1866</v>
      </c>
      <c r="K10" s="24">
        <f>VLOOKUP($C10,'[3]LA - by responsible org'!$D$14:$I$170,4,FALSE)</f>
        <v>3128</v>
      </c>
      <c r="L10" s="24">
        <f>VLOOKUP($C10,'[3]LA - by responsible org'!$D$14:$I$170,5,FALSE)</f>
        <v>278</v>
      </c>
      <c r="M10" s="24">
        <f>VLOOKUP($C10,'[3]LA - by responsible org'!$D$14:$I$170,6,FALSE)</f>
        <v>5272</v>
      </c>
      <c r="N10" s="24">
        <f>VLOOKUP($C10,'[4]LA - by responsible org'!$D$14:$I$170,3,FALSE)</f>
        <v>1880</v>
      </c>
      <c r="O10" s="24">
        <f>VLOOKUP($C10,'[4]LA - by responsible org'!$D$14:$I$170,4,FALSE)</f>
        <v>2767</v>
      </c>
      <c r="P10" s="24">
        <f>VLOOKUP($C10,'[4]LA - by responsible org'!$D$14:$I$170,5,FALSE)</f>
        <v>235</v>
      </c>
      <c r="Q10" s="24">
        <f>VLOOKUP($C10,'[4]LA - by responsible org'!$D$14:$I$170,6,FALSE)</f>
        <v>4882</v>
      </c>
      <c r="R10" s="24">
        <f>VLOOKUP($C10,'[5]LA - by responsible org'!$D$14:$I$170,3,FALSE)</f>
        <v>2069</v>
      </c>
      <c r="S10" s="24">
        <f>VLOOKUP($C10,'[5]LA - by responsible org'!$D$14:$I$170,4,FALSE)</f>
        <v>2654</v>
      </c>
      <c r="T10" s="24">
        <f>VLOOKUP($C10,'[5]LA - by responsible org'!$D$14:$I$170,5,FALSE)</f>
        <v>345</v>
      </c>
      <c r="U10" s="24">
        <f>VLOOKUP($C10,'[5]LA - by responsible org'!$D$14:$I$170,6,FALSE)</f>
        <v>5068</v>
      </c>
      <c r="V10" s="24">
        <f>VLOOKUP($C10,'[6]LA - by responsible org'!$D$14:$I$170,3,FALSE)</f>
        <v>1947</v>
      </c>
      <c r="W10" s="24">
        <f>VLOOKUP($C10,'[6]LA - by responsible org'!$D$14:$I$170,4,FALSE)</f>
        <v>3427</v>
      </c>
      <c r="X10" s="24">
        <f>VLOOKUP($C10,'[6]LA - by responsible org'!$D$14:$I$170,5,FALSE)</f>
        <v>336</v>
      </c>
      <c r="Y10" s="24">
        <f>VLOOKUP($C10,'[6]LA - by responsible org'!$D$14:$I$170,6,FALSE)</f>
        <v>5710</v>
      </c>
      <c r="Z10" s="5">
        <v>1793</v>
      </c>
      <c r="AA10" s="22">
        <v>3243</v>
      </c>
      <c r="AB10" s="22">
        <v>247</v>
      </c>
      <c r="AC10" s="5">
        <v>5283</v>
      </c>
      <c r="AD10">
        <f>VLOOKUP($C10,'[8]LA - by responsible org'!$D$17:$I$170,3,FALSE)</f>
        <v>1894</v>
      </c>
      <c r="AE10">
        <f>VLOOKUP($C10,'[8]LA - by responsible org'!$D$17:$I$170,4,FALSE)</f>
        <v>2830</v>
      </c>
      <c r="AF10">
        <f>VLOOKUP($C10,'[8]LA - by responsible org'!$D$17:$I$170,5,FALSE)</f>
        <v>225</v>
      </c>
      <c r="AG10">
        <f>VLOOKUP($C10,'[8]LA - by responsible org'!$D$17:$I$170,6,FALSE)</f>
        <v>4949</v>
      </c>
      <c r="AH10">
        <f>VLOOKUP($B10,'[9]LA - by responsible org'!$C$17:$I$170,4,FALSE)</f>
        <v>1670</v>
      </c>
      <c r="AI10">
        <f>VLOOKUP($B10,'[9]LA - by responsible org'!$C$17:$I$170,5,FALSE)</f>
        <v>2930</v>
      </c>
      <c r="AJ10">
        <f>VLOOKUP($B10,'[9]LA - by responsible org'!$C$17:$I$170,6,FALSE)</f>
        <v>254</v>
      </c>
      <c r="AK10">
        <f>VLOOKUP($B10,'[9]LA - by responsible org'!$C$17:$I$170,7,FALSE)</f>
        <v>4854</v>
      </c>
    </row>
    <row r="11" spans="1:37" ht="15">
      <c r="A11" s="14" t="s">
        <v>209</v>
      </c>
      <c r="B11" s="14" t="s">
        <v>210</v>
      </c>
      <c r="C11" s="4" t="s">
        <v>211</v>
      </c>
      <c r="D11" s="4" t="s">
        <v>212</v>
      </c>
      <c r="E11" s="25">
        <f>VLOOKUP(B11,'[7]FullDashboard'!$C$4:$I$156,7,FALSE)</f>
        <v>108700</v>
      </c>
      <c r="F11" s="24">
        <f>VLOOKUP($C11,'[2]LA - by responsible org'!$D$14:$I$170,3,FALSE)</f>
        <v>99</v>
      </c>
      <c r="G11" s="24">
        <f>VLOOKUP($C11,'[2]LA - by responsible org'!$D$14:$I$170,4,FALSE)</f>
        <v>214</v>
      </c>
      <c r="H11" s="24">
        <f>VLOOKUP($C11,'[2]LA - by responsible org'!$D$14:$I$170,5,FALSE)</f>
        <v>0</v>
      </c>
      <c r="I11" s="24">
        <f>VLOOKUP($C11,'[2]LA - by responsible org'!$D$14:$I$170,6,FALSE)</f>
        <v>313</v>
      </c>
      <c r="J11" s="24">
        <f>VLOOKUP($C11,'[3]LA - by responsible org'!$D$14:$I$170,3,FALSE)</f>
        <v>152</v>
      </c>
      <c r="K11" s="24">
        <f>VLOOKUP($C11,'[3]LA - by responsible org'!$D$14:$I$170,4,FALSE)</f>
        <v>300</v>
      </c>
      <c r="L11" s="24">
        <f>VLOOKUP($C11,'[3]LA - by responsible org'!$D$14:$I$170,5,FALSE)</f>
        <v>0</v>
      </c>
      <c r="M11" s="24">
        <f>VLOOKUP($C11,'[3]LA - by responsible org'!$D$14:$I$170,6,FALSE)</f>
        <v>452</v>
      </c>
      <c r="N11" s="24">
        <f>VLOOKUP($C11,'[4]LA - by responsible org'!$D$14:$I$170,3,FALSE)</f>
        <v>39</v>
      </c>
      <c r="O11" s="24">
        <f>VLOOKUP($C11,'[4]LA - by responsible org'!$D$14:$I$170,4,FALSE)</f>
        <v>219</v>
      </c>
      <c r="P11" s="24">
        <f>VLOOKUP($C11,'[4]LA - by responsible org'!$D$14:$I$170,5,FALSE)</f>
        <v>0</v>
      </c>
      <c r="Q11" s="24">
        <f>VLOOKUP($C11,'[4]LA - by responsible org'!$D$14:$I$170,6,FALSE)</f>
        <v>258</v>
      </c>
      <c r="R11" s="24">
        <f>VLOOKUP($C11,'[5]LA - by responsible org'!$D$14:$I$170,3,FALSE)</f>
        <v>92</v>
      </c>
      <c r="S11" s="24">
        <f>VLOOKUP($C11,'[5]LA - by responsible org'!$D$14:$I$170,4,FALSE)</f>
        <v>240</v>
      </c>
      <c r="T11" s="24">
        <f>VLOOKUP($C11,'[5]LA - by responsible org'!$D$14:$I$170,5,FALSE)</f>
        <v>0</v>
      </c>
      <c r="U11" s="24">
        <f>VLOOKUP($C11,'[5]LA - by responsible org'!$D$14:$I$170,6,FALSE)</f>
        <v>332</v>
      </c>
      <c r="V11" s="24">
        <f>VLOOKUP($C11,'[6]LA - by responsible org'!$D$14:$I$170,3,FALSE)</f>
        <v>116</v>
      </c>
      <c r="W11" s="24">
        <f>VLOOKUP($C11,'[6]LA - by responsible org'!$D$14:$I$170,4,FALSE)</f>
        <v>202</v>
      </c>
      <c r="X11" s="24">
        <f>VLOOKUP($C11,'[6]LA - by responsible org'!$D$14:$I$170,5,FALSE)</f>
        <v>26</v>
      </c>
      <c r="Y11" s="24">
        <f>VLOOKUP($C11,'[6]LA - by responsible org'!$D$14:$I$170,6,FALSE)</f>
        <v>344</v>
      </c>
      <c r="Z11" s="5">
        <v>58</v>
      </c>
      <c r="AA11" s="22">
        <v>173</v>
      </c>
      <c r="AB11" s="22">
        <v>41</v>
      </c>
      <c r="AC11" s="5">
        <v>272</v>
      </c>
      <c r="AD11">
        <f>VLOOKUP($C11,'[8]LA - by responsible org'!$D$17:$I$170,3,FALSE)</f>
        <v>119</v>
      </c>
      <c r="AE11">
        <f>VLOOKUP($C11,'[8]LA - by responsible org'!$D$17:$I$170,4,FALSE)</f>
        <v>201</v>
      </c>
      <c r="AF11">
        <f>VLOOKUP($C11,'[8]LA - by responsible org'!$D$17:$I$170,5,FALSE)</f>
        <v>25</v>
      </c>
      <c r="AG11">
        <f>VLOOKUP($C11,'[8]LA - by responsible org'!$D$17:$I$170,6,FALSE)</f>
        <v>345</v>
      </c>
      <c r="AH11">
        <f>VLOOKUP($B11,'[9]LA - by responsible org'!$C$17:$I$170,4,FALSE)</f>
        <v>70</v>
      </c>
      <c r="AI11">
        <f>VLOOKUP($B11,'[9]LA - by responsible org'!$C$17:$I$170,5,FALSE)</f>
        <v>151</v>
      </c>
      <c r="AJ11">
        <f>VLOOKUP($B11,'[9]LA - by responsible org'!$C$17:$I$170,6,FALSE)</f>
        <v>91</v>
      </c>
      <c r="AK11">
        <f>VLOOKUP($B11,'[9]LA - by responsible org'!$C$17:$I$170,7,FALSE)</f>
        <v>312</v>
      </c>
    </row>
    <row r="12" spans="1:37" ht="15">
      <c r="A12" s="14" t="s">
        <v>209</v>
      </c>
      <c r="B12" s="14" t="s">
        <v>213</v>
      </c>
      <c r="C12" s="4" t="s">
        <v>214</v>
      </c>
      <c r="D12" s="4" t="s">
        <v>215</v>
      </c>
      <c r="E12" s="25">
        <f>VLOOKUP(B12,'[7]FullDashboard'!$C$4:$I$156,7,FALSE)</f>
        <v>110600</v>
      </c>
      <c r="F12" s="24">
        <f>VLOOKUP($C12,'[2]LA - by responsible org'!$D$14:$I$170,3,FALSE)</f>
        <v>224</v>
      </c>
      <c r="G12" s="24">
        <f>VLOOKUP($C12,'[2]LA - by responsible org'!$D$14:$I$170,4,FALSE)</f>
        <v>194</v>
      </c>
      <c r="H12" s="24">
        <f>VLOOKUP($C12,'[2]LA - by responsible org'!$D$14:$I$170,5,FALSE)</f>
        <v>88</v>
      </c>
      <c r="I12" s="24">
        <f>VLOOKUP($C12,'[2]LA - by responsible org'!$D$14:$I$170,6,FALSE)</f>
        <v>506</v>
      </c>
      <c r="J12" s="24">
        <f>VLOOKUP($C12,'[3]LA - by responsible org'!$D$14:$I$170,3,FALSE)</f>
        <v>231</v>
      </c>
      <c r="K12" s="24">
        <f>VLOOKUP($C12,'[3]LA - by responsible org'!$D$14:$I$170,4,FALSE)</f>
        <v>148</v>
      </c>
      <c r="L12" s="24">
        <f>VLOOKUP($C12,'[3]LA - by responsible org'!$D$14:$I$170,5,FALSE)</f>
        <v>43</v>
      </c>
      <c r="M12" s="24">
        <f>VLOOKUP($C12,'[3]LA - by responsible org'!$D$14:$I$170,6,FALSE)</f>
        <v>422</v>
      </c>
      <c r="N12" s="24">
        <f>VLOOKUP($C12,'[4]LA - by responsible org'!$D$14:$I$170,3,FALSE)</f>
        <v>214</v>
      </c>
      <c r="O12" s="24">
        <f>VLOOKUP($C12,'[4]LA - by responsible org'!$D$14:$I$170,4,FALSE)</f>
        <v>183</v>
      </c>
      <c r="P12" s="24">
        <f>VLOOKUP($C12,'[4]LA - by responsible org'!$D$14:$I$170,5,FALSE)</f>
        <v>21</v>
      </c>
      <c r="Q12" s="24">
        <f>VLOOKUP($C12,'[4]LA - by responsible org'!$D$14:$I$170,6,FALSE)</f>
        <v>418</v>
      </c>
      <c r="R12" s="24">
        <f>VLOOKUP($C12,'[5]LA - by responsible org'!$D$14:$I$170,3,FALSE)</f>
        <v>163</v>
      </c>
      <c r="S12" s="24">
        <f>VLOOKUP($C12,'[5]LA - by responsible org'!$D$14:$I$170,4,FALSE)</f>
        <v>202</v>
      </c>
      <c r="T12" s="24">
        <f>VLOOKUP($C12,'[5]LA - by responsible org'!$D$14:$I$170,5,FALSE)</f>
        <v>19</v>
      </c>
      <c r="U12" s="24">
        <f>VLOOKUP($C12,'[5]LA - by responsible org'!$D$14:$I$170,6,FALSE)</f>
        <v>384</v>
      </c>
      <c r="V12" s="24">
        <f>VLOOKUP($C12,'[6]LA - by responsible org'!$D$14:$I$170,3,FALSE)</f>
        <v>126</v>
      </c>
      <c r="W12" s="24">
        <f>VLOOKUP($C12,'[6]LA - by responsible org'!$D$14:$I$170,4,FALSE)</f>
        <v>218</v>
      </c>
      <c r="X12" s="24">
        <f>VLOOKUP($C12,'[6]LA - by responsible org'!$D$14:$I$170,5,FALSE)</f>
        <v>39</v>
      </c>
      <c r="Y12" s="24">
        <f>VLOOKUP($C12,'[6]LA - by responsible org'!$D$14:$I$170,6,FALSE)</f>
        <v>383</v>
      </c>
      <c r="Z12" s="5">
        <v>132</v>
      </c>
      <c r="AA12" s="22">
        <v>236</v>
      </c>
      <c r="AB12" s="22">
        <v>35</v>
      </c>
      <c r="AC12" s="5">
        <v>403</v>
      </c>
      <c r="AD12">
        <f>VLOOKUP($C12,'[8]LA - by responsible org'!$D$17:$I$170,3,FALSE)</f>
        <v>309</v>
      </c>
      <c r="AE12">
        <f>VLOOKUP($C12,'[8]LA - by responsible org'!$D$17:$I$170,4,FALSE)</f>
        <v>161</v>
      </c>
      <c r="AF12">
        <f>VLOOKUP($C12,'[8]LA - by responsible org'!$D$17:$I$170,5,FALSE)</f>
        <v>33</v>
      </c>
      <c r="AG12">
        <f>VLOOKUP($C12,'[8]LA - by responsible org'!$D$17:$I$170,6,FALSE)</f>
        <v>503</v>
      </c>
      <c r="AH12">
        <f>VLOOKUP($B12,'[9]LA - by responsible org'!$C$17:$I$170,4,FALSE)</f>
        <v>225</v>
      </c>
      <c r="AI12">
        <f>VLOOKUP($B12,'[9]LA - by responsible org'!$C$17:$I$170,5,FALSE)</f>
        <v>219</v>
      </c>
      <c r="AJ12">
        <f>VLOOKUP($B12,'[9]LA - by responsible org'!$C$17:$I$170,6,FALSE)</f>
        <v>28</v>
      </c>
      <c r="AK12">
        <f>VLOOKUP($B12,'[9]LA - by responsible org'!$C$17:$I$170,7,FALSE)</f>
        <v>472</v>
      </c>
    </row>
    <row r="13" spans="1:37" ht="15">
      <c r="A13" s="14" t="s">
        <v>209</v>
      </c>
      <c r="B13" s="14" t="s">
        <v>216</v>
      </c>
      <c r="C13" s="4" t="s">
        <v>217</v>
      </c>
      <c r="D13" s="4" t="s">
        <v>218</v>
      </c>
      <c r="E13" s="25">
        <f>VLOOKUP(B13,'[7]FullDashboard'!$C$4:$I$156,7,FALSE)</f>
        <v>216200</v>
      </c>
      <c r="F13" s="24">
        <f>VLOOKUP($C13,'[2]LA - by responsible org'!$D$14:$I$170,3,FALSE)</f>
        <v>478</v>
      </c>
      <c r="G13" s="24">
        <f>VLOOKUP($C13,'[2]LA - by responsible org'!$D$14:$I$170,4,FALSE)</f>
        <v>245</v>
      </c>
      <c r="H13" s="24">
        <f>VLOOKUP($C13,'[2]LA - by responsible org'!$D$14:$I$170,5,FALSE)</f>
        <v>7</v>
      </c>
      <c r="I13" s="24">
        <f>VLOOKUP($C13,'[2]LA - by responsible org'!$D$14:$I$170,6,FALSE)</f>
        <v>730</v>
      </c>
      <c r="J13" s="24">
        <f>VLOOKUP($C13,'[3]LA - by responsible org'!$D$14:$I$170,3,FALSE)</f>
        <v>579</v>
      </c>
      <c r="K13" s="24">
        <f>VLOOKUP($C13,'[3]LA - by responsible org'!$D$14:$I$170,4,FALSE)</f>
        <v>145</v>
      </c>
      <c r="L13" s="24">
        <f>VLOOKUP($C13,'[3]LA - by responsible org'!$D$14:$I$170,5,FALSE)</f>
        <v>19</v>
      </c>
      <c r="M13" s="24">
        <f>VLOOKUP($C13,'[3]LA - by responsible org'!$D$14:$I$170,6,FALSE)</f>
        <v>743</v>
      </c>
      <c r="N13" s="24">
        <f>VLOOKUP($C13,'[4]LA - by responsible org'!$D$14:$I$170,3,FALSE)</f>
        <v>355</v>
      </c>
      <c r="O13" s="24">
        <f>VLOOKUP($C13,'[4]LA - by responsible org'!$D$14:$I$170,4,FALSE)</f>
        <v>427</v>
      </c>
      <c r="P13" s="24">
        <f>VLOOKUP($C13,'[4]LA - by responsible org'!$D$14:$I$170,5,FALSE)</f>
        <v>11</v>
      </c>
      <c r="Q13" s="24">
        <f>VLOOKUP($C13,'[4]LA - by responsible org'!$D$14:$I$170,6,FALSE)</f>
        <v>793</v>
      </c>
      <c r="R13" s="24">
        <f>VLOOKUP($C13,'[5]LA - by responsible org'!$D$14:$I$170,3,FALSE)</f>
        <v>598</v>
      </c>
      <c r="S13" s="24">
        <f>VLOOKUP($C13,'[5]LA - by responsible org'!$D$14:$I$170,4,FALSE)</f>
        <v>324</v>
      </c>
      <c r="T13" s="24">
        <f>VLOOKUP($C13,'[5]LA - by responsible org'!$D$14:$I$170,5,FALSE)</f>
        <v>21</v>
      </c>
      <c r="U13" s="24">
        <f>VLOOKUP($C13,'[5]LA - by responsible org'!$D$14:$I$170,6,FALSE)</f>
        <v>943</v>
      </c>
      <c r="V13" s="24">
        <f>VLOOKUP($C13,'[6]LA - by responsible org'!$D$14:$I$170,3,FALSE)</f>
        <v>619</v>
      </c>
      <c r="W13" s="24">
        <f>VLOOKUP($C13,'[6]LA - by responsible org'!$D$14:$I$170,4,FALSE)</f>
        <v>151</v>
      </c>
      <c r="X13" s="24">
        <f>VLOOKUP($C13,'[6]LA - by responsible org'!$D$14:$I$170,5,FALSE)</f>
        <v>12</v>
      </c>
      <c r="Y13" s="24">
        <f>VLOOKUP($C13,'[6]LA - by responsible org'!$D$14:$I$170,6,FALSE)</f>
        <v>782</v>
      </c>
      <c r="Z13" s="5">
        <v>342</v>
      </c>
      <c r="AA13" s="22">
        <v>206</v>
      </c>
      <c r="AB13" s="22">
        <v>0</v>
      </c>
      <c r="AC13" s="5">
        <v>548</v>
      </c>
      <c r="AD13">
        <f>VLOOKUP($C13,'[8]LA - by responsible org'!$D$17:$I$170,3,FALSE)</f>
        <v>398</v>
      </c>
      <c r="AE13">
        <f>VLOOKUP($C13,'[8]LA - by responsible org'!$D$17:$I$170,4,FALSE)</f>
        <v>211</v>
      </c>
      <c r="AF13">
        <f>VLOOKUP($C13,'[8]LA - by responsible org'!$D$17:$I$170,5,FALSE)</f>
        <v>16</v>
      </c>
      <c r="AG13">
        <f>VLOOKUP($C13,'[8]LA - by responsible org'!$D$17:$I$170,6,FALSE)</f>
        <v>625</v>
      </c>
      <c r="AH13">
        <f>VLOOKUP($B13,'[9]LA - by responsible org'!$C$17:$I$170,4,FALSE)</f>
        <v>533</v>
      </c>
      <c r="AI13">
        <f>VLOOKUP($B13,'[9]LA - by responsible org'!$C$17:$I$170,5,FALSE)</f>
        <v>276</v>
      </c>
      <c r="AJ13">
        <f>VLOOKUP($B13,'[9]LA - by responsible org'!$C$17:$I$170,6,FALSE)</f>
        <v>110</v>
      </c>
      <c r="AK13">
        <f>VLOOKUP($B13,'[9]LA - by responsible org'!$C$17:$I$170,7,FALSE)</f>
        <v>919</v>
      </c>
    </row>
    <row r="14" spans="1:37" ht="15">
      <c r="A14" s="14" t="s">
        <v>337</v>
      </c>
      <c r="B14" s="14" t="s">
        <v>341</v>
      </c>
      <c r="C14" s="4" t="s">
        <v>342</v>
      </c>
      <c r="D14" s="4" t="s">
        <v>343</v>
      </c>
      <c r="E14" s="25">
        <f>VLOOKUP(B14,'[7]FullDashboard'!$C$4:$I$156,7,FALSE)</f>
        <v>162100</v>
      </c>
      <c r="F14" s="24">
        <f>VLOOKUP($C14,'[2]LA - by responsible org'!$D$14:$I$170,3,FALSE)</f>
        <v>393</v>
      </c>
      <c r="G14" s="24">
        <f>VLOOKUP($C14,'[2]LA - by responsible org'!$D$14:$I$170,4,FALSE)</f>
        <v>109</v>
      </c>
      <c r="H14" s="24">
        <f>VLOOKUP($C14,'[2]LA - by responsible org'!$D$14:$I$170,5,FALSE)</f>
        <v>109</v>
      </c>
      <c r="I14" s="24">
        <f>VLOOKUP($C14,'[2]LA - by responsible org'!$D$14:$I$170,6,FALSE)</f>
        <v>611</v>
      </c>
      <c r="J14" s="24">
        <f>VLOOKUP($C14,'[3]LA - by responsible org'!$D$14:$I$170,3,FALSE)</f>
        <v>654</v>
      </c>
      <c r="K14" s="24">
        <f>VLOOKUP($C14,'[3]LA - by responsible org'!$D$14:$I$170,4,FALSE)</f>
        <v>97</v>
      </c>
      <c r="L14" s="24">
        <f>VLOOKUP($C14,'[3]LA - by responsible org'!$D$14:$I$170,5,FALSE)</f>
        <v>93</v>
      </c>
      <c r="M14" s="24">
        <f>VLOOKUP($C14,'[3]LA - by responsible org'!$D$14:$I$170,6,FALSE)</f>
        <v>844</v>
      </c>
      <c r="N14" s="24">
        <f>VLOOKUP($C14,'[4]LA - by responsible org'!$D$14:$I$170,3,FALSE)</f>
        <v>488</v>
      </c>
      <c r="O14" s="24">
        <f>VLOOKUP($C14,'[4]LA - by responsible org'!$D$14:$I$170,4,FALSE)</f>
        <v>104</v>
      </c>
      <c r="P14" s="24">
        <f>VLOOKUP($C14,'[4]LA - by responsible org'!$D$14:$I$170,5,FALSE)</f>
        <v>89</v>
      </c>
      <c r="Q14" s="24">
        <f>VLOOKUP($C14,'[4]LA - by responsible org'!$D$14:$I$170,6,FALSE)</f>
        <v>681</v>
      </c>
      <c r="R14" s="24">
        <f>VLOOKUP($C14,'[5]LA - by responsible org'!$D$14:$I$170,3,FALSE)</f>
        <v>666</v>
      </c>
      <c r="S14" s="24">
        <f>VLOOKUP($C14,'[5]LA - by responsible org'!$D$14:$I$170,4,FALSE)</f>
        <v>61</v>
      </c>
      <c r="T14" s="24">
        <f>VLOOKUP($C14,'[5]LA - by responsible org'!$D$14:$I$170,5,FALSE)</f>
        <v>50</v>
      </c>
      <c r="U14" s="24">
        <f>VLOOKUP($C14,'[5]LA - by responsible org'!$D$14:$I$170,6,FALSE)</f>
        <v>777</v>
      </c>
      <c r="V14" s="24">
        <f>VLOOKUP($C14,'[6]LA - by responsible org'!$D$14:$I$170,3,FALSE)</f>
        <v>616</v>
      </c>
      <c r="W14" s="24">
        <f>VLOOKUP($C14,'[6]LA - by responsible org'!$D$14:$I$170,4,FALSE)</f>
        <v>24</v>
      </c>
      <c r="X14" s="24">
        <f>VLOOKUP($C14,'[6]LA - by responsible org'!$D$14:$I$170,5,FALSE)</f>
        <v>33</v>
      </c>
      <c r="Y14" s="24">
        <f>VLOOKUP($C14,'[6]LA - by responsible org'!$D$14:$I$170,6,FALSE)</f>
        <v>673</v>
      </c>
      <c r="Z14" s="5">
        <v>670</v>
      </c>
      <c r="AA14" s="22">
        <v>15</v>
      </c>
      <c r="AB14" s="22">
        <v>70</v>
      </c>
      <c r="AC14" s="5">
        <v>755</v>
      </c>
      <c r="AD14">
        <f>VLOOKUP($C14,'[8]LA - by responsible org'!$D$17:$I$170,3,FALSE)</f>
        <v>604</v>
      </c>
      <c r="AE14">
        <f>VLOOKUP($C14,'[8]LA - by responsible org'!$D$17:$I$170,4,FALSE)</f>
        <v>77</v>
      </c>
      <c r="AF14">
        <f>VLOOKUP($C14,'[8]LA - by responsible org'!$D$17:$I$170,5,FALSE)</f>
        <v>59</v>
      </c>
      <c r="AG14">
        <f>VLOOKUP($C14,'[8]LA - by responsible org'!$D$17:$I$170,6,FALSE)</f>
        <v>740</v>
      </c>
      <c r="AH14">
        <f>VLOOKUP($B14,'[9]LA - by responsible org'!$C$17:$I$170,4,FALSE)</f>
        <v>635</v>
      </c>
      <c r="AI14">
        <f>VLOOKUP($B14,'[9]LA - by responsible org'!$C$17:$I$170,5,FALSE)</f>
        <v>44</v>
      </c>
      <c r="AJ14">
        <f>VLOOKUP($B14,'[9]LA - by responsible org'!$C$17:$I$170,6,FALSE)</f>
        <v>79</v>
      </c>
      <c r="AK14">
        <f>VLOOKUP($B14,'[9]LA - by responsible org'!$C$17:$I$170,7,FALSE)</f>
        <v>758</v>
      </c>
    </row>
    <row r="15" spans="1:37" ht="15">
      <c r="A15" s="14" t="s">
        <v>279</v>
      </c>
      <c r="B15" s="14" t="s">
        <v>280</v>
      </c>
      <c r="C15" s="4" t="s">
        <v>281</v>
      </c>
      <c r="D15" s="4" t="s">
        <v>282</v>
      </c>
      <c r="E15" s="25">
        <f>VLOOKUP(B15,'[7]FullDashboard'!$C$4:$I$156,7,FALSE)</f>
        <v>91300</v>
      </c>
      <c r="F15" s="24">
        <f>VLOOKUP($C15,'[2]LA - by responsible org'!$D$14:$I$170,3,FALSE)</f>
        <v>170</v>
      </c>
      <c r="G15" s="24">
        <f>VLOOKUP($C15,'[2]LA - by responsible org'!$D$14:$I$170,4,FALSE)</f>
        <v>165</v>
      </c>
      <c r="H15" s="24">
        <f>VLOOKUP($C15,'[2]LA - by responsible org'!$D$14:$I$170,5,FALSE)</f>
        <v>69</v>
      </c>
      <c r="I15" s="24">
        <f>VLOOKUP($C15,'[2]LA - by responsible org'!$D$14:$I$170,6,FALSE)</f>
        <v>404</v>
      </c>
      <c r="J15" s="24">
        <f>VLOOKUP($C15,'[3]LA - by responsible org'!$D$14:$I$170,3,FALSE)</f>
        <v>170</v>
      </c>
      <c r="K15" s="24">
        <f>VLOOKUP($C15,'[3]LA - by responsible org'!$D$14:$I$170,4,FALSE)</f>
        <v>330</v>
      </c>
      <c r="L15" s="24">
        <f>VLOOKUP($C15,'[3]LA - by responsible org'!$D$14:$I$170,5,FALSE)</f>
        <v>133</v>
      </c>
      <c r="M15" s="24">
        <f>VLOOKUP($C15,'[3]LA - by responsible org'!$D$14:$I$170,6,FALSE)</f>
        <v>633</v>
      </c>
      <c r="N15" s="24">
        <f>VLOOKUP($C15,'[4]LA - by responsible org'!$D$14:$I$170,3,FALSE)</f>
        <v>161</v>
      </c>
      <c r="O15" s="24">
        <f>VLOOKUP($C15,'[4]LA - by responsible org'!$D$14:$I$170,4,FALSE)</f>
        <v>155</v>
      </c>
      <c r="P15" s="24">
        <f>VLOOKUP($C15,'[4]LA - by responsible org'!$D$14:$I$170,5,FALSE)</f>
        <v>102</v>
      </c>
      <c r="Q15" s="24">
        <f>VLOOKUP($C15,'[4]LA - by responsible org'!$D$14:$I$170,6,FALSE)</f>
        <v>418</v>
      </c>
      <c r="R15" s="24">
        <f>VLOOKUP($C15,'[5]LA - by responsible org'!$D$14:$I$170,3,FALSE)</f>
        <v>162</v>
      </c>
      <c r="S15" s="24">
        <f>VLOOKUP($C15,'[5]LA - by responsible org'!$D$14:$I$170,4,FALSE)</f>
        <v>165</v>
      </c>
      <c r="T15" s="24">
        <f>VLOOKUP($C15,'[5]LA - by responsible org'!$D$14:$I$170,5,FALSE)</f>
        <v>72</v>
      </c>
      <c r="U15" s="24">
        <f>VLOOKUP($C15,'[5]LA - by responsible org'!$D$14:$I$170,6,FALSE)</f>
        <v>399</v>
      </c>
      <c r="V15" s="24">
        <f>VLOOKUP($C15,'[6]LA - by responsible org'!$D$14:$I$170,3,FALSE)</f>
        <v>185</v>
      </c>
      <c r="W15" s="24">
        <f>VLOOKUP($C15,'[6]LA - by responsible org'!$D$14:$I$170,4,FALSE)</f>
        <v>179</v>
      </c>
      <c r="X15" s="24">
        <f>VLOOKUP($C15,'[6]LA - by responsible org'!$D$14:$I$170,5,FALSE)</f>
        <v>48</v>
      </c>
      <c r="Y15" s="24">
        <f>VLOOKUP($C15,'[6]LA - by responsible org'!$D$14:$I$170,6,FALSE)</f>
        <v>412</v>
      </c>
      <c r="Z15" s="5">
        <v>214</v>
      </c>
      <c r="AA15" s="22">
        <v>103</v>
      </c>
      <c r="AB15" s="22">
        <v>90</v>
      </c>
      <c r="AC15" s="5">
        <v>407</v>
      </c>
      <c r="AD15">
        <f>VLOOKUP($C15,'[8]LA - by responsible org'!$D$17:$I$170,3,FALSE)</f>
        <v>179</v>
      </c>
      <c r="AE15">
        <f>VLOOKUP($C15,'[8]LA - by responsible org'!$D$17:$I$170,4,FALSE)</f>
        <v>128</v>
      </c>
      <c r="AF15">
        <f>VLOOKUP($C15,'[8]LA - by responsible org'!$D$17:$I$170,5,FALSE)</f>
        <v>23</v>
      </c>
      <c r="AG15">
        <f>VLOOKUP($C15,'[8]LA - by responsible org'!$D$17:$I$170,6,FALSE)</f>
        <v>330</v>
      </c>
      <c r="AH15">
        <f>VLOOKUP($B15,'[9]LA - by responsible org'!$C$17:$I$170,4,FALSE)</f>
        <v>200</v>
      </c>
      <c r="AI15">
        <f>VLOOKUP($B15,'[9]LA - by responsible org'!$C$17:$I$170,5,FALSE)</f>
        <v>118</v>
      </c>
      <c r="AJ15">
        <f>VLOOKUP($B15,'[9]LA - by responsible org'!$C$17:$I$170,6,FALSE)</f>
        <v>45</v>
      </c>
      <c r="AK15">
        <f>VLOOKUP($B15,'[9]LA - by responsible org'!$C$17:$I$170,7,FALSE)</f>
        <v>363</v>
      </c>
    </row>
    <row r="16" spans="1:37" ht="15">
      <c r="A16" s="14" t="s">
        <v>426</v>
      </c>
      <c r="B16" s="14" t="s">
        <v>430</v>
      </c>
      <c r="C16" s="4" t="s">
        <v>431</v>
      </c>
      <c r="D16" s="4" t="s">
        <v>432</v>
      </c>
      <c r="E16" s="25">
        <f>VLOOKUP(B16,'[7]FullDashboard'!$C$4:$I$156,7,FALSE)</f>
        <v>393100</v>
      </c>
      <c r="F16" s="24">
        <f>VLOOKUP($C16,'[2]LA - by responsible org'!$D$14:$I$170,3,FALSE)</f>
        <v>311</v>
      </c>
      <c r="G16" s="24">
        <f>VLOOKUP($C16,'[2]LA - by responsible org'!$D$14:$I$170,4,FALSE)</f>
        <v>107</v>
      </c>
      <c r="H16" s="24">
        <f>VLOOKUP($C16,'[2]LA - by responsible org'!$D$14:$I$170,5,FALSE)</f>
        <v>0</v>
      </c>
      <c r="I16" s="24">
        <f>VLOOKUP($C16,'[2]LA - by responsible org'!$D$14:$I$170,6,FALSE)</f>
        <v>418</v>
      </c>
      <c r="J16" s="24">
        <f>VLOOKUP($C16,'[3]LA - by responsible org'!$D$14:$I$170,3,FALSE)</f>
        <v>412</v>
      </c>
      <c r="K16" s="24">
        <f>VLOOKUP($C16,'[3]LA - by responsible org'!$D$14:$I$170,4,FALSE)</f>
        <v>70</v>
      </c>
      <c r="L16" s="24">
        <f>VLOOKUP($C16,'[3]LA - by responsible org'!$D$14:$I$170,5,FALSE)</f>
        <v>0</v>
      </c>
      <c r="M16" s="24">
        <f>VLOOKUP($C16,'[3]LA - by responsible org'!$D$14:$I$170,6,FALSE)</f>
        <v>482</v>
      </c>
      <c r="N16" s="24">
        <f>VLOOKUP($C16,'[4]LA - by responsible org'!$D$14:$I$170,3,FALSE)</f>
        <v>284</v>
      </c>
      <c r="O16" s="24">
        <f>VLOOKUP($C16,'[4]LA - by responsible org'!$D$14:$I$170,4,FALSE)</f>
        <v>64</v>
      </c>
      <c r="P16" s="24">
        <f>VLOOKUP($C16,'[4]LA - by responsible org'!$D$14:$I$170,5,FALSE)</f>
        <v>0</v>
      </c>
      <c r="Q16" s="24">
        <f>VLOOKUP($C16,'[4]LA - by responsible org'!$D$14:$I$170,6,FALSE)</f>
        <v>348</v>
      </c>
      <c r="R16" s="24">
        <f>VLOOKUP($C16,'[5]LA - by responsible org'!$D$14:$I$170,3,FALSE)</f>
        <v>164</v>
      </c>
      <c r="S16" s="24">
        <f>VLOOKUP($C16,'[5]LA - by responsible org'!$D$14:$I$170,4,FALSE)</f>
        <v>60</v>
      </c>
      <c r="T16" s="24">
        <f>VLOOKUP($C16,'[5]LA - by responsible org'!$D$14:$I$170,5,FALSE)</f>
        <v>0</v>
      </c>
      <c r="U16" s="24">
        <f>VLOOKUP($C16,'[5]LA - by responsible org'!$D$14:$I$170,6,FALSE)</f>
        <v>224</v>
      </c>
      <c r="V16" s="24">
        <f>VLOOKUP($C16,'[6]LA - by responsible org'!$D$14:$I$170,3,FALSE)</f>
        <v>171</v>
      </c>
      <c r="W16" s="24">
        <f>VLOOKUP($C16,'[6]LA - by responsible org'!$D$14:$I$170,4,FALSE)</f>
        <v>98</v>
      </c>
      <c r="X16" s="24">
        <f>VLOOKUP($C16,'[6]LA - by responsible org'!$D$14:$I$170,5,FALSE)</f>
        <v>11</v>
      </c>
      <c r="Y16" s="24">
        <f>VLOOKUP($C16,'[6]LA - by responsible org'!$D$14:$I$170,6,FALSE)</f>
        <v>280</v>
      </c>
      <c r="Z16" s="5">
        <v>315</v>
      </c>
      <c r="AA16" s="22">
        <v>130</v>
      </c>
      <c r="AB16" s="22">
        <v>36</v>
      </c>
      <c r="AC16" s="5">
        <v>481</v>
      </c>
      <c r="AD16">
        <f>VLOOKUP($C16,'[8]LA - by responsible org'!$D$17:$I$170,3,FALSE)</f>
        <v>320</v>
      </c>
      <c r="AE16">
        <f>VLOOKUP($C16,'[8]LA - by responsible org'!$D$17:$I$170,4,FALSE)</f>
        <v>181</v>
      </c>
      <c r="AF16">
        <f>VLOOKUP($C16,'[8]LA - by responsible org'!$D$17:$I$170,5,FALSE)</f>
        <v>30</v>
      </c>
      <c r="AG16">
        <f>VLOOKUP($C16,'[8]LA - by responsible org'!$D$17:$I$170,6,FALSE)</f>
        <v>531</v>
      </c>
      <c r="AH16">
        <f>VLOOKUP($B16,'[9]LA - by responsible org'!$C$17:$I$170,4,FALSE)</f>
        <v>381</v>
      </c>
      <c r="AI16">
        <f>VLOOKUP($B16,'[9]LA - by responsible org'!$C$17:$I$170,5,FALSE)</f>
        <v>195</v>
      </c>
      <c r="AJ16">
        <f>VLOOKUP($B16,'[9]LA - by responsible org'!$C$17:$I$170,6,FALSE)</f>
        <v>0</v>
      </c>
      <c r="AK16">
        <f>VLOOKUP($B16,'[9]LA - by responsible org'!$C$17:$I$170,7,FALSE)</f>
        <v>576</v>
      </c>
    </row>
    <row r="17" spans="1:37" ht="15">
      <c r="A17" s="14" t="s">
        <v>72</v>
      </c>
      <c r="B17" s="14" t="s">
        <v>82</v>
      </c>
      <c r="C17" s="4" t="s">
        <v>83</v>
      </c>
      <c r="D17" s="4" t="s">
        <v>84</v>
      </c>
      <c r="E17" s="25">
        <f>VLOOKUP(B17,'[7]FullDashboard'!$C$4:$I$156,7,FALSE)</f>
        <v>251700</v>
      </c>
      <c r="F17" s="24">
        <f>VLOOKUP($C17,'[2]LA - by responsible org'!$D$14:$I$170,3,FALSE)</f>
        <v>274</v>
      </c>
      <c r="G17" s="24">
        <f>VLOOKUP($C17,'[2]LA - by responsible org'!$D$14:$I$170,4,FALSE)</f>
        <v>353</v>
      </c>
      <c r="H17" s="24">
        <f>VLOOKUP($C17,'[2]LA - by responsible org'!$D$14:$I$170,5,FALSE)</f>
        <v>35</v>
      </c>
      <c r="I17" s="24">
        <f>VLOOKUP($C17,'[2]LA - by responsible org'!$D$14:$I$170,6,FALSE)</f>
        <v>662</v>
      </c>
      <c r="J17" s="24">
        <f>VLOOKUP($C17,'[3]LA - by responsible org'!$D$14:$I$170,3,FALSE)</f>
        <v>440</v>
      </c>
      <c r="K17" s="24">
        <f>VLOOKUP($C17,'[3]LA - by responsible org'!$D$14:$I$170,4,FALSE)</f>
        <v>286</v>
      </c>
      <c r="L17" s="24">
        <f>VLOOKUP($C17,'[3]LA - by responsible org'!$D$14:$I$170,5,FALSE)</f>
        <v>32</v>
      </c>
      <c r="M17" s="24">
        <f>VLOOKUP($C17,'[3]LA - by responsible org'!$D$14:$I$170,6,FALSE)</f>
        <v>758</v>
      </c>
      <c r="N17" s="24">
        <f>VLOOKUP($C17,'[4]LA - by responsible org'!$D$14:$I$170,3,FALSE)</f>
        <v>383</v>
      </c>
      <c r="O17" s="24">
        <f>VLOOKUP($C17,'[4]LA - by responsible org'!$D$14:$I$170,4,FALSE)</f>
        <v>302</v>
      </c>
      <c r="P17" s="24">
        <f>VLOOKUP($C17,'[4]LA - by responsible org'!$D$14:$I$170,5,FALSE)</f>
        <v>0</v>
      </c>
      <c r="Q17" s="24">
        <f>VLOOKUP($C17,'[4]LA - by responsible org'!$D$14:$I$170,6,FALSE)</f>
        <v>685</v>
      </c>
      <c r="R17" s="24">
        <f>VLOOKUP($C17,'[5]LA - by responsible org'!$D$14:$I$170,3,FALSE)</f>
        <v>287</v>
      </c>
      <c r="S17" s="24">
        <f>VLOOKUP($C17,'[5]LA - by responsible org'!$D$14:$I$170,4,FALSE)</f>
        <v>245</v>
      </c>
      <c r="T17" s="24">
        <f>VLOOKUP($C17,'[5]LA - by responsible org'!$D$14:$I$170,5,FALSE)</f>
        <v>0</v>
      </c>
      <c r="U17" s="24">
        <f>VLOOKUP($C17,'[5]LA - by responsible org'!$D$14:$I$170,6,FALSE)</f>
        <v>532</v>
      </c>
      <c r="V17" s="24">
        <f>VLOOKUP($C17,'[6]LA - by responsible org'!$D$14:$I$170,3,FALSE)</f>
        <v>345</v>
      </c>
      <c r="W17" s="24">
        <f>VLOOKUP($C17,'[6]LA - by responsible org'!$D$14:$I$170,4,FALSE)</f>
        <v>68</v>
      </c>
      <c r="X17" s="24">
        <f>VLOOKUP($C17,'[6]LA - by responsible org'!$D$14:$I$170,5,FALSE)</f>
        <v>0</v>
      </c>
      <c r="Y17" s="24">
        <f>VLOOKUP($C17,'[6]LA - by responsible org'!$D$14:$I$170,6,FALSE)</f>
        <v>413</v>
      </c>
      <c r="Z17" s="5">
        <v>463</v>
      </c>
      <c r="AA17" s="22">
        <v>130</v>
      </c>
      <c r="AB17" s="22">
        <v>0</v>
      </c>
      <c r="AC17" s="5">
        <v>593</v>
      </c>
      <c r="AD17">
        <f>VLOOKUP($C17,'[8]LA - by responsible org'!$D$17:$I$170,3,FALSE)</f>
        <v>373</v>
      </c>
      <c r="AE17">
        <f>VLOOKUP($C17,'[8]LA - by responsible org'!$D$17:$I$170,4,FALSE)</f>
        <v>202</v>
      </c>
      <c r="AF17">
        <f>VLOOKUP($C17,'[8]LA - by responsible org'!$D$17:$I$170,5,FALSE)</f>
        <v>0</v>
      </c>
      <c r="AG17">
        <f>VLOOKUP($C17,'[8]LA - by responsible org'!$D$17:$I$170,6,FALSE)</f>
        <v>575</v>
      </c>
      <c r="AH17">
        <f>VLOOKUP($B17,'[9]LA - by responsible org'!$C$17:$I$170,4,FALSE)</f>
        <v>358</v>
      </c>
      <c r="AI17">
        <f>VLOOKUP($B17,'[9]LA - by responsible org'!$C$17:$I$170,5,FALSE)</f>
        <v>395</v>
      </c>
      <c r="AJ17">
        <f>VLOOKUP($B17,'[9]LA - by responsible org'!$C$17:$I$170,6,FALSE)</f>
        <v>14</v>
      </c>
      <c r="AK17">
        <f>VLOOKUP($B17,'[9]LA - by responsible org'!$C$17:$I$170,7,FALSE)</f>
        <v>767</v>
      </c>
    </row>
    <row r="18" spans="1:37" ht="15">
      <c r="A18" s="14" t="s">
        <v>279</v>
      </c>
      <c r="B18" s="14" t="s">
        <v>283</v>
      </c>
      <c r="C18" s="4" t="s">
        <v>284</v>
      </c>
      <c r="D18" s="4" t="s">
        <v>285</v>
      </c>
      <c r="E18" s="25">
        <f>VLOOKUP(B18,'[7]FullDashboard'!$C$4:$I$156,7,FALSE)</f>
        <v>237900</v>
      </c>
      <c r="F18" s="24">
        <f>VLOOKUP($C18,'[2]LA - by responsible org'!$D$14:$I$170,3,FALSE)</f>
        <v>763</v>
      </c>
      <c r="G18" s="24">
        <f>VLOOKUP($C18,'[2]LA - by responsible org'!$D$14:$I$170,4,FALSE)</f>
        <v>352</v>
      </c>
      <c r="H18" s="24">
        <f>VLOOKUP($C18,'[2]LA - by responsible org'!$D$14:$I$170,5,FALSE)</f>
        <v>144</v>
      </c>
      <c r="I18" s="24">
        <f>VLOOKUP($C18,'[2]LA - by responsible org'!$D$14:$I$170,6,FALSE)</f>
        <v>1259</v>
      </c>
      <c r="J18" s="24">
        <f>VLOOKUP($C18,'[3]LA - by responsible org'!$D$14:$I$170,3,FALSE)</f>
        <v>825</v>
      </c>
      <c r="K18" s="24">
        <f>VLOOKUP($C18,'[3]LA - by responsible org'!$D$14:$I$170,4,FALSE)</f>
        <v>400</v>
      </c>
      <c r="L18" s="24">
        <f>VLOOKUP($C18,'[3]LA - by responsible org'!$D$14:$I$170,5,FALSE)</f>
        <v>184</v>
      </c>
      <c r="M18" s="24">
        <f>VLOOKUP($C18,'[3]LA - by responsible org'!$D$14:$I$170,6,FALSE)</f>
        <v>1409</v>
      </c>
      <c r="N18" s="24">
        <f>VLOOKUP($C18,'[4]LA - by responsible org'!$D$14:$I$170,3,FALSE)</f>
        <v>737</v>
      </c>
      <c r="O18" s="24">
        <f>VLOOKUP($C18,'[4]LA - by responsible org'!$D$14:$I$170,4,FALSE)</f>
        <v>211</v>
      </c>
      <c r="P18" s="24">
        <f>VLOOKUP($C18,'[4]LA - by responsible org'!$D$14:$I$170,5,FALSE)</f>
        <v>73</v>
      </c>
      <c r="Q18" s="24">
        <f>VLOOKUP($C18,'[4]LA - by responsible org'!$D$14:$I$170,6,FALSE)</f>
        <v>1021</v>
      </c>
      <c r="R18" s="24">
        <f>VLOOKUP($C18,'[5]LA - by responsible org'!$D$14:$I$170,3,FALSE)</f>
        <v>560</v>
      </c>
      <c r="S18" s="24">
        <f>VLOOKUP($C18,'[5]LA - by responsible org'!$D$14:$I$170,4,FALSE)</f>
        <v>236</v>
      </c>
      <c r="T18" s="24">
        <f>VLOOKUP($C18,'[5]LA - by responsible org'!$D$14:$I$170,5,FALSE)</f>
        <v>52</v>
      </c>
      <c r="U18" s="24">
        <f>VLOOKUP($C18,'[5]LA - by responsible org'!$D$14:$I$170,6,FALSE)</f>
        <v>848</v>
      </c>
      <c r="V18" s="24">
        <f>VLOOKUP($C18,'[6]LA - by responsible org'!$D$14:$I$170,3,FALSE)</f>
        <v>532</v>
      </c>
      <c r="W18" s="24">
        <f>VLOOKUP($C18,'[6]LA - by responsible org'!$D$14:$I$170,4,FALSE)</f>
        <v>194</v>
      </c>
      <c r="X18" s="24">
        <f>VLOOKUP($C18,'[6]LA - by responsible org'!$D$14:$I$170,5,FALSE)</f>
        <v>50</v>
      </c>
      <c r="Y18" s="24">
        <f>VLOOKUP($C18,'[6]LA - by responsible org'!$D$14:$I$170,6,FALSE)</f>
        <v>776</v>
      </c>
      <c r="Z18" s="5">
        <v>719</v>
      </c>
      <c r="AA18" s="22">
        <v>152</v>
      </c>
      <c r="AB18" s="22">
        <v>193</v>
      </c>
      <c r="AC18" s="5">
        <v>1064</v>
      </c>
      <c r="AD18">
        <f>VLOOKUP($C18,'[8]LA - by responsible org'!$D$17:$I$170,3,FALSE)</f>
        <v>564</v>
      </c>
      <c r="AE18">
        <f>VLOOKUP($C18,'[8]LA - by responsible org'!$D$17:$I$170,4,FALSE)</f>
        <v>157</v>
      </c>
      <c r="AF18">
        <f>VLOOKUP($C18,'[8]LA - by responsible org'!$D$17:$I$170,5,FALSE)</f>
        <v>96</v>
      </c>
      <c r="AG18">
        <f>VLOOKUP($C18,'[8]LA - by responsible org'!$D$17:$I$170,6,FALSE)</f>
        <v>817</v>
      </c>
      <c r="AH18">
        <f>VLOOKUP($B18,'[9]LA - by responsible org'!$C$17:$I$170,4,FALSE)</f>
        <v>555</v>
      </c>
      <c r="AI18">
        <f>VLOOKUP($B18,'[9]LA - by responsible org'!$C$17:$I$170,5,FALSE)</f>
        <v>208</v>
      </c>
      <c r="AJ18">
        <f>VLOOKUP($B18,'[9]LA - by responsible org'!$C$17:$I$170,6,FALSE)</f>
        <v>158</v>
      </c>
      <c r="AK18">
        <f>VLOOKUP($B18,'[9]LA - by responsible org'!$C$17:$I$170,7,FALSE)</f>
        <v>921</v>
      </c>
    </row>
    <row r="19" spans="1:37" ht="15">
      <c r="A19" s="14" t="s">
        <v>337</v>
      </c>
      <c r="B19" s="14" t="s">
        <v>344</v>
      </c>
      <c r="C19" s="4" t="s">
        <v>345</v>
      </c>
      <c r="D19" s="4" t="s">
        <v>346</v>
      </c>
      <c r="E19" s="25">
        <f>VLOOKUP(B19,'[7]FullDashboard'!$C$4:$I$156,7,FALSE)</f>
        <v>360600</v>
      </c>
      <c r="F19" s="24">
        <f>VLOOKUP($C19,'[2]LA - by responsible org'!$D$14:$I$170,3,FALSE)</f>
        <v>281</v>
      </c>
      <c r="G19" s="24">
        <f>VLOOKUP($C19,'[2]LA - by responsible org'!$D$14:$I$170,4,FALSE)</f>
        <v>686</v>
      </c>
      <c r="H19" s="24">
        <f>VLOOKUP($C19,'[2]LA - by responsible org'!$D$14:$I$170,5,FALSE)</f>
        <v>362</v>
      </c>
      <c r="I19" s="24">
        <f>VLOOKUP($C19,'[2]LA - by responsible org'!$D$14:$I$170,6,FALSE)</f>
        <v>1329</v>
      </c>
      <c r="J19" s="24">
        <f>VLOOKUP($C19,'[3]LA - by responsible org'!$D$14:$I$170,3,FALSE)</f>
        <v>416</v>
      </c>
      <c r="K19" s="24">
        <f>VLOOKUP($C19,'[3]LA - by responsible org'!$D$14:$I$170,4,FALSE)</f>
        <v>820</v>
      </c>
      <c r="L19" s="24">
        <f>VLOOKUP($C19,'[3]LA - by responsible org'!$D$14:$I$170,5,FALSE)</f>
        <v>532</v>
      </c>
      <c r="M19" s="24">
        <f>VLOOKUP($C19,'[3]LA - by responsible org'!$D$14:$I$170,6,FALSE)</f>
        <v>1768</v>
      </c>
      <c r="N19" s="24">
        <f>VLOOKUP($C19,'[4]LA - by responsible org'!$D$14:$I$170,3,FALSE)</f>
        <v>459</v>
      </c>
      <c r="O19" s="24">
        <f>VLOOKUP($C19,'[4]LA - by responsible org'!$D$14:$I$170,4,FALSE)</f>
        <v>927</v>
      </c>
      <c r="P19" s="24">
        <f>VLOOKUP($C19,'[4]LA - by responsible org'!$D$14:$I$170,5,FALSE)</f>
        <v>256</v>
      </c>
      <c r="Q19" s="24">
        <f>VLOOKUP($C19,'[4]LA - by responsible org'!$D$14:$I$170,6,FALSE)</f>
        <v>1642</v>
      </c>
      <c r="R19" s="24">
        <f>VLOOKUP($C19,'[5]LA - by responsible org'!$D$14:$I$170,3,FALSE)</f>
        <v>517</v>
      </c>
      <c r="S19" s="24">
        <f>VLOOKUP($C19,'[5]LA - by responsible org'!$D$14:$I$170,4,FALSE)</f>
        <v>885</v>
      </c>
      <c r="T19" s="24">
        <f>VLOOKUP($C19,'[5]LA - by responsible org'!$D$14:$I$170,5,FALSE)</f>
        <v>228</v>
      </c>
      <c r="U19" s="24">
        <f>VLOOKUP($C19,'[5]LA - by responsible org'!$D$14:$I$170,6,FALSE)</f>
        <v>1630</v>
      </c>
      <c r="V19" s="24">
        <f>VLOOKUP($C19,'[6]LA - by responsible org'!$D$14:$I$170,3,FALSE)</f>
        <v>442</v>
      </c>
      <c r="W19" s="24">
        <f>VLOOKUP($C19,'[6]LA - by responsible org'!$D$14:$I$170,4,FALSE)</f>
        <v>911</v>
      </c>
      <c r="X19" s="24">
        <f>VLOOKUP($C19,'[6]LA - by responsible org'!$D$14:$I$170,5,FALSE)</f>
        <v>212</v>
      </c>
      <c r="Y19" s="24">
        <f>VLOOKUP($C19,'[6]LA - by responsible org'!$D$14:$I$170,6,FALSE)</f>
        <v>1565</v>
      </c>
      <c r="Z19" s="5">
        <v>709</v>
      </c>
      <c r="AA19" s="22">
        <v>930</v>
      </c>
      <c r="AB19" s="22">
        <v>168</v>
      </c>
      <c r="AC19" s="5">
        <v>1807</v>
      </c>
      <c r="AD19">
        <f>VLOOKUP($C19,'[8]LA - by responsible org'!$D$17:$I$170,3,FALSE)</f>
        <v>903</v>
      </c>
      <c r="AE19">
        <f>VLOOKUP($C19,'[8]LA - by responsible org'!$D$17:$I$170,4,FALSE)</f>
        <v>1059</v>
      </c>
      <c r="AF19">
        <f>VLOOKUP($C19,'[8]LA - by responsible org'!$D$17:$I$170,5,FALSE)</f>
        <v>182</v>
      </c>
      <c r="AG19">
        <f>VLOOKUP($C19,'[8]LA - by responsible org'!$D$17:$I$170,6,FALSE)</f>
        <v>2144</v>
      </c>
      <c r="AH19">
        <f>VLOOKUP($B19,'[9]LA - by responsible org'!$C$17:$I$170,4,FALSE)</f>
        <v>641</v>
      </c>
      <c r="AI19">
        <f>VLOOKUP($B19,'[9]LA - by responsible org'!$C$17:$I$170,5,FALSE)</f>
        <v>1141</v>
      </c>
      <c r="AJ19">
        <f>VLOOKUP($B19,'[9]LA - by responsible org'!$C$17:$I$170,6,FALSE)</f>
        <v>217</v>
      </c>
      <c r="AK19">
        <f>VLOOKUP($B19,'[9]LA - by responsible org'!$C$17:$I$170,7,FALSE)</f>
        <v>1999</v>
      </c>
    </row>
    <row r="20" spans="1:37" ht="15">
      <c r="A20" s="14" t="s">
        <v>72</v>
      </c>
      <c r="B20" s="14" t="s">
        <v>85</v>
      </c>
      <c r="C20" s="4" t="s">
        <v>86</v>
      </c>
      <c r="D20" s="4" t="s">
        <v>87</v>
      </c>
      <c r="E20" s="25">
        <f>VLOOKUP(B20,'[7]FullDashboard'!$C$4:$I$156,7,FALSE)</f>
        <v>253600</v>
      </c>
      <c r="F20" s="24">
        <f>VLOOKUP($C20,'[2]LA - by responsible org'!$D$14:$I$170,3,FALSE)</f>
        <v>97</v>
      </c>
      <c r="G20" s="24">
        <f>VLOOKUP($C20,'[2]LA - by responsible org'!$D$14:$I$170,4,FALSE)</f>
        <v>265</v>
      </c>
      <c r="H20" s="24">
        <f>VLOOKUP($C20,'[2]LA - by responsible org'!$D$14:$I$170,5,FALSE)</f>
        <v>0</v>
      </c>
      <c r="I20" s="24">
        <f>VLOOKUP($C20,'[2]LA - by responsible org'!$D$14:$I$170,6,FALSE)</f>
        <v>362</v>
      </c>
      <c r="J20" s="24">
        <f>VLOOKUP($C20,'[3]LA - by responsible org'!$D$14:$I$170,3,FALSE)</f>
        <v>98</v>
      </c>
      <c r="K20" s="24">
        <f>VLOOKUP($C20,'[3]LA - by responsible org'!$D$14:$I$170,4,FALSE)</f>
        <v>266</v>
      </c>
      <c r="L20" s="24">
        <f>VLOOKUP($C20,'[3]LA - by responsible org'!$D$14:$I$170,5,FALSE)</f>
        <v>0</v>
      </c>
      <c r="M20" s="24">
        <f>VLOOKUP($C20,'[3]LA - by responsible org'!$D$14:$I$170,6,FALSE)</f>
        <v>364</v>
      </c>
      <c r="N20" s="24">
        <f>VLOOKUP($C20,'[4]LA - by responsible org'!$D$14:$I$170,3,FALSE)</f>
        <v>80</v>
      </c>
      <c r="O20" s="24">
        <f>VLOOKUP($C20,'[4]LA - by responsible org'!$D$14:$I$170,4,FALSE)</f>
        <v>338</v>
      </c>
      <c r="P20" s="24">
        <f>VLOOKUP($C20,'[4]LA - by responsible org'!$D$14:$I$170,5,FALSE)</f>
        <v>0</v>
      </c>
      <c r="Q20" s="24">
        <f>VLOOKUP($C20,'[4]LA - by responsible org'!$D$14:$I$170,6,FALSE)</f>
        <v>418</v>
      </c>
      <c r="R20" s="24">
        <f>VLOOKUP($C20,'[5]LA - by responsible org'!$D$14:$I$170,3,FALSE)</f>
        <v>166</v>
      </c>
      <c r="S20" s="24">
        <f>VLOOKUP($C20,'[5]LA - by responsible org'!$D$14:$I$170,4,FALSE)</f>
        <v>410</v>
      </c>
      <c r="T20" s="24">
        <f>VLOOKUP($C20,'[5]LA - by responsible org'!$D$14:$I$170,5,FALSE)</f>
        <v>0</v>
      </c>
      <c r="U20" s="24">
        <f>VLOOKUP($C20,'[5]LA - by responsible org'!$D$14:$I$170,6,FALSE)</f>
        <v>576</v>
      </c>
      <c r="V20" s="24">
        <f>VLOOKUP($C20,'[6]LA - by responsible org'!$D$14:$I$170,3,FALSE)</f>
        <v>94</v>
      </c>
      <c r="W20" s="24">
        <f>VLOOKUP($C20,'[6]LA - by responsible org'!$D$14:$I$170,4,FALSE)</f>
        <v>388</v>
      </c>
      <c r="X20" s="24">
        <f>VLOOKUP($C20,'[6]LA - by responsible org'!$D$14:$I$170,5,FALSE)</f>
        <v>8</v>
      </c>
      <c r="Y20" s="24">
        <f>VLOOKUP($C20,'[6]LA - by responsible org'!$D$14:$I$170,6,FALSE)</f>
        <v>490</v>
      </c>
      <c r="Z20" s="5">
        <v>52</v>
      </c>
      <c r="AA20" s="22">
        <v>373</v>
      </c>
      <c r="AB20" s="22">
        <v>31</v>
      </c>
      <c r="AC20" s="5">
        <v>456</v>
      </c>
      <c r="AD20">
        <f>VLOOKUP($C20,'[8]LA - by responsible org'!$D$17:$I$170,3,FALSE)</f>
        <v>145</v>
      </c>
      <c r="AE20">
        <f>VLOOKUP($C20,'[8]LA - by responsible org'!$D$17:$I$170,4,FALSE)</f>
        <v>379</v>
      </c>
      <c r="AF20">
        <f>VLOOKUP($C20,'[8]LA - by responsible org'!$D$17:$I$170,5,FALSE)</f>
        <v>31</v>
      </c>
      <c r="AG20">
        <f>VLOOKUP($C20,'[8]LA - by responsible org'!$D$17:$I$170,6,FALSE)</f>
        <v>555</v>
      </c>
      <c r="AH20">
        <f>VLOOKUP($B20,'[9]LA - by responsible org'!$C$17:$I$170,4,FALSE)</f>
        <v>127</v>
      </c>
      <c r="AI20">
        <f>VLOOKUP($B20,'[9]LA - by responsible org'!$C$17:$I$170,5,FALSE)</f>
        <v>322</v>
      </c>
      <c r="AJ20">
        <f>VLOOKUP($B20,'[9]LA - by responsible org'!$C$17:$I$170,6,FALSE)</f>
        <v>6</v>
      </c>
      <c r="AK20">
        <f>VLOOKUP($B20,'[9]LA - by responsible org'!$C$17:$I$170,7,FALSE)</f>
        <v>455</v>
      </c>
    </row>
    <row r="21" spans="1:37" ht="15">
      <c r="A21" s="14" t="s">
        <v>279</v>
      </c>
      <c r="B21" s="14" t="s">
        <v>286</v>
      </c>
      <c r="C21" s="4" t="s">
        <v>287</v>
      </c>
      <c r="D21" s="4" t="s">
        <v>288</v>
      </c>
      <c r="E21" s="25">
        <f>VLOOKUP(B21,'[7]FullDashboard'!$C$4:$I$156,7,FALSE)</f>
        <v>412500</v>
      </c>
      <c r="F21" s="24">
        <f>VLOOKUP($C21,'[2]LA - by responsible org'!$D$14:$I$170,3,FALSE)</f>
        <v>1015</v>
      </c>
      <c r="G21" s="24">
        <f>VLOOKUP($C21,'[2]LA - by responsible org'!$D$14:$I$170,4,FALSE)</f>
        <v>269</v>
      </c>
      <c r="H21" s="24">
        <f>VLOOKUP($C21,'[2]LA - by responsible org'!$D$14:$I$170,5,FALSE)</f>
        <v>2</v>
      </c>
      <c r="I21" s="24">
        <f>VLOOKUP($C21,'[2]LA - by responsible org'!$D$14:$I$170,6,FALSE)</f>
        <v>1286</v>
      </c>
      <c r="J21" s="24">
        <f>VLOOKUP($C21,'[3]LA - by responsible org'!$D$14:$I$170,3,FALSE)</f>
        <v>1031</v>
      </c>
      <c r="K21" s="24">
        <f>VLOOKUP($C21,'[3]LA - by responsible org'!$D$14:$I$170,4,FALSE)</f>
        <v>350</v>
      </c>
      <c r="L21" s="24">
        <f>VLOOKUP($C21,'[3]LA - by responsible org'!$D$14:$I$170,5,FALSE)</f>
        <v>16</v>
      </c>
      <c r="M21" s="24">
        <f>VLOOKUP($C21,'[3]LA - by responsible org'!$D$14:$I$170,6,FALSE)</f>
        <v>1397</v>
      </c>
      <c r="N21" s="24">
        <f>VLOOKUP($C21,'[4]LA - by responsible org'!$D$14:$I$170,3,FALSE)</f>
        <v>1064</v>
      </c>
      <c r="O21" s="24">
        <f>VLOOKUP($C21,'[4]LA - by responsible org'!$D$14:$I$170,4,FALSE)</f>
        <v>268</v>
      </c>
      <c r="P21" s="24">
        <f>VLOOKUP($C21,'[4]LA - by responsible org'!$D$14:$I$170,5,FALSE)</f>
        <v>21</v>
      </c>
      <c r="Q21" s="24">
        <f>VLOOKUP($C21,'[4]LA - by responsible org'!$D$14:$I$170,6,FALSE)</f>
        <v>1353</v>
      </c>
      <c r="R21" s="24">
        <f>VLOOKUP($C21,'[5]LA - by responsible org'!$D$14:$I$170,3,FALSE)</f>
        <v>1005</v>
      </c>
      <c r="S21" s="24">
        <f>VLOOKUP($C21,'[5]LA - by responsible org'!$D$14:$I$170,4,FALSE)</f>
        <v>206</v>
      </c>
      <c r="T21" s="24">
        <f>VLOOKUP($C21,'[5]LA - by responsible org'!$D$14:$I$170,5,FALSE)</f>
        <v>18</v>
      </c>
      <c r="U21" s="24">
        <f>VLOOKUP($C21,'[5]LA - by responsible org'!$D$14:$I$170,6,FALSE)</f>
        <v>1229</v>
      </c>
      <c r="V21" s="24">
        <f>VLOOKUP($C21,'[6]LA - by responsible org'!$D$14:$I$170,3,FALSE)</f>
        <v>1251</v>
      </c>
      <c r="W21" s="24">
        <f>VLOOKUP($C21,'[6]LA - by responsible org'!$D$14:$I$170,4,FALSE)</f>
        <v>165</v>
      </c>
      <c r="X21" s="24">
        <f>VLOOKUP($C21,'[6]LA - by responsible org'!$D$14:$I$170,5,FALSE)</f>
        <v>31</v>
      </c>
      <c r="Y21" s="24">
        <f>VLOOKUP($C21,'[6]LA - by responsible org'!$D$14:$I$170,6,FALSE)</f>
        <v>1447</v>
      </c>
      <c r="Z21" s="5">
        <v>1285</v>
      </c>
      <c r="AA21" s="22">
        <v>365</v>
      </c>
      <c r="AB21" s="22">
        <v>63</v>
      </c>
      <c r="AC21" s="5">
        <v>1713</v>
      </c>
      <c r="AD21">
        <f>VLOOKUP($C21,'[8]LA - by responsible org'!$D$17:$I$170,3,FALSE)</f>
        <v>1271</v>
      </c>
      <c r="AE21">
        <f>VLOOKUP($C21,'[8]LA - by responsible org'!$D$17:$I$170,4,FALSE)</f>
        <v>303</v>
      </c>
      <c r="AF21">
        <f>VLOOKUP($C21,'[8]LA - by responsible org'!$D$17:$I$170,5,FALSE)</f>
        <v>5</v>
      </c>
      <c r="AG21">
        <f>VLOOKUP($C21,'[8]LA - by responsible org'!$D$17:$I$170,6,FALSE)</f>
        <v>1579</v>
      </c>
      <c r="AH21">
        <f>VLOOKUP($B21,'[9]LA - by responsible org'!$C$17:$I$170,4,FALSE)</f>
        <v>1220</v>
      </c>
      <c r="AI21">
        <f>VLOOKUP($B21,'[9]LA - by responsible org'!$C$17:$I$170,5,FALSE)</f>
        <v>298</v>
      </c>
      <c r="AJ21">
        <f>VLOOKUP($B21,'[9]LA - by responsible org'!$C$17:$I$170,6,FALSE)</f>
        <v>15</v>
      </c>
      <c r="AK21">
        <f>VLOOKUP($B21,'[9]LA - by responsible org'!$C$17:$I$170,7,FALSE)</f>
        <v>1533</v>
      </c>
    </row>
    <row r="22" spans="1:37" ht="15">
      <c r="A22" s="14" t="s">
        <v>209</v>
      </c>
      <c r="B22" s="14" t="s">
        <v>219</v>
      </c>
      <c r="C22" s="4" t="s">
        <v>220</v>
      </c>
      <c r="D22" s="4" t="s">
        <v>221</v>
      </c>
      <c r="E22" s="25">
        <f>VLOOKUP(B22,'[7]FullDashboard'!$C$4:$I$156,7,FALSE)</f>
        <v>145800</v>
      </c>
      <c r="F22" s="24">
        <f>VLOOKUP($C22,'[2]LA - by responsible org'!$D$14:$I$170,3,FALSE)</f>
        <v>318</v>
      </c>
      <c r="G22" s="24">
        <f>VLOOKUP($C22,'[2]LA - by responsible org'!$D$14:$I$170,4,FALSE)</f>
        <v>519</v>
      </c>
      <c r="H22" s="24">
        <f>VLOOKUP($C22,'[2]LA - by responsible org'!$D$14:$I$170,5,FALSE)</f>
        <v>68</v>
      </c>
      <c r="I22" s="24">
        <f>VLOOKUP($C22,'[2]LA - by responsible org'!$D$14:$I$170,6,FALSE)</f>
        <v>905</v>
      </c>
      <c r="J22" s="24">
        <f>VLOOKUP($C22,'[3]LA - by responsible org'!$D$14:$I$170,3,FALSE)</f>
        <v>382</v>
      </c>
      <c r="K22" s="24">
        <f>VLOOKUP($C22,'[3]LA - by responsible org'!$D$14:$I$170,4,FALSE)</f>
        <v>362</v>
      </c>
      <c r="L22" s="24">
        <f>VLOOKUP($C22,'[3]LA - by responsible org'!$D$14:$I$170,5,FALSE)</f>
        <v>11</v>
      </c>
      <c r="M22" s="24">
        <f>VLOOKUP($C22,'[3]LA - by responsible org'!$D$14:$I$170,6,FALSE)</f>
        <v>755</v>
      </c>
      <c r="N22" s="24">
        <f>VLOOKUP($C22,'[4]LA - by responsible org'!$D$14:$I$170,3,FALSE)</f>
        <v>339</v>
      </c>
      <c r="O22" s="24">
        <f>VLOOKUP($C22,'[4]LA - by responsible org'!$D$14:$I$170,4,FALSE)</f>
        <v>427</v>
      </c>
      <c r="P22" s="24">
        <f>VLOOKUP($C22,'[4]LA - by responsible org'!$D$14:$I$170,5,FALSE)</f>
        <v>0</v>
      </c>
      <c r="Q22" s="24">
        <f>VLOOKUP($C22,'[4]LA - by responsible org'!$D$14:$I$170,6,FALSE)</f>
        <v>766</v>
      </c>
      <c r="R22" s="24">
        <f>VLOOKUP($C22,'[5]LA - by responsible org'!$D$14:$I$170,3,FALSE)</f>
        <v>277</v>
      </c>
      <c r="S22" s="24">
        <f>VLOOKUP($C22,'[5]LA - by responsible org'!$D$14:$I$170,4,FALSE)</f>
        <v>200</v>
      </c>
      <c r="T22" s="24">
        <f>VLOOKUP($C22,'[5]LA - by responsible org'!$D$14:$I$170,5,FALSE)</f>
        <v>0</v>
      </c>
      <c r="U22" s="24">
        <f>VLOOKUP($C22,'[5]LA - by responsible org'!$D$14:$I$170,6,FALSE)</f>
        <v>477</v>
      </c>
      <c r="V22" s="24">
        <f>VLOOKUP($C22,'[6]LA - by responsible org'!$D$14:$I$170,3,FALSE)</f>
        <v>194</v>
      </c>
      <c r="W22" s="24">
        <f>VLOOKUP($C22,'[6]LA - by responsible org'!$D$14:$I$170,4,FALSE)</f>
        <v>306</v>
      </c>
      <c r="X22" s="24">
        <f>VLOOKUP($C22,'[6]LA - by responsible org'!$D$14:$I$170,5,FALSE)</f>
        <v>0</v>
      </c>
      <c r="Y22" s="24">
        <f>VLOOKUP($C22,'[6]LA - by responsible org'!$D$14:$I$170,6,FALSE)</f>
        <v>500</v>
      </c>
      <c r="Z22" s="5">
        <v>332</v>
      </c>
      <c r="AA22" s="22">
        <v>501</v>
      </c>
      <c r="AB22" s="22">
        <v>0</v>
      </c>
      <c r="AC22" s="5">
        <v>833</v>
      </c>
      <c r="AD22">
        <f>VLOOKUP($C22,'[8]LA - by responsible org'!$D$17:$I$170,3,FALSE)</f>
        <v>408</v>
      </c>
      <c r="AE22">
        <f>VLOOKUP($C22,'[8]LA - by responsible org'!$D$17:$I$170,4,FALSE)</f>
        <v>389</v>
      </c>
      <c r="AF22">
        <f>VLOOKUP($C22,'[8]LA - by responsible org'!$D$17:$I$170,5,FALSE)</f>
        <v>0</v>
      </c>
      <c r="AG22">
        <f>VLOOKUP($C22,'[8]LA - by responsible org'!$D$17:$I$170,6,FALSE)</f>
        <v>797</v>
      </c>
      <c r="AH22">
        <f>VLOOKUP($B22,'[9]LA - by responsible org'!$C$17:$I$170,4,FALSE)</f>
        <v>544</v>
      </c>
      <c r="AI22">
        <f>VLOOKUP($B22,'[9]LA - by responsible org'!$C$17:$I$170,5,FALSE)</f>
        <v>478</v>
      </c>
      <c r="AJ22">
        <f>VLOOKUP($B22,'[9]LA - by responsible org'!$C$17:$I$170,6,FALSE)</f>
        <v>10</v>
      </c>
      <c r="AK22">
        <f>VLOOKUP($B22,'[9]LA - by responsible org'!$C$17:$I$170,7,FALSE)</f>
        <v>1032</v>
      </c>
    </row>
    <row r="23" spans="1:37" ht="15">
      <c r="A23" s="14" t="s">
        <v>426</v>
      </c>
      <c r="B23" s="14" t="s">
        <v>433</v>
      </c>
      <c r="C23" s="4" t="s">
        <v>434</v>
      </c>
      <c r="D23" s="4" t="s">
        <v>435</v>
      </c>
      <c r="E23" s="25">
        <f>VLOOKUP(B23,'[7]FullDashboard'!$C$4:$I$156,7,FALSE)</f>
        <v>163600</v>
      </c>
      <c r="F23" s="24">
        <f>VLOOKUP($C23,'[2]LA - by responsible org'!$D$14:$I$170,3,FALSE)</f>
        <v>53</v>
      </c>
      <c r="G23" s="24">
        <f>VLOOKUP($C23,'[2]LA - by responsible org'!$D$14:$I$170,4,FALSE)</f>
        <v>56</v>
      </c>
      <c r="H23" s="24">
        <f>VLOOKUP($C23,'[2]LA - by responsible org'!$D$14:$I$170,5,FALSE)</f>
        <v>0</v>
      </c>
      <c r="I23" s="24">
        <f>VLOOKUP($C23,'[2]LA - by responsible org'!$D$14:$I$170,6,FALSE)</f>
        <v>109</v>
      </c>
      <c r="J23" s="24">
        <f>VLOOKUP($C23,'[3]LA - by responsible org'!$D$14:$I$170,3,FALSE)</f>
        <v>68</v>
      </c>
      <c r="K23" s="24">
        <f>VLOOKUP($C23,'[3]LA - by responsible org'!$D$14:$I$170,4,FALSE)</f>
        <v>229</v>
      </c>
      <c r="L23" s="24">
        <f>VLOOKUP($C23,'[3]LA - by responsible org'!$D$14:$I$170,5,FALSE)</f>
        <v>31</v>
      </c>
      <c r="M23" s="24">
        <f>VLOOKUP($C23,'[3]LA - by responsible org'!$D$14:$I$170,6,FALSE)</f>
        <v>328</v>
      </c>
      <c r="N23" s="24">
        <f>VLOOKUP($C23,'[4]LA - by responsible org'!$D$14:$I$170,3,FALSE)</f>
        <v>48</v>
      </c>
      <c r="O23" s="24">
        <f>VLOOKUP($C23,'[4]LA - by responsible org'!$D$14:$I$170,4,FALSE)</f>
        <v>169</v>
      </c>
      <c r="P23" s="24">
        <f>VLOOKUP($C23,'[4]LA - by responsible org'!$D$14:$I$170,5,FALSE)</f>
        <v>36</v>
      </c>
      <c r="Q23" s="24">
        <f>VLOOKUP($C23,'[4]LA - by responsible org'!$D$14:$I$170,6,FALSE)</f>
        <v>253</v>
      </c>
      <c r="R23" s="24">
        <f>VLOOKUP($C23,'[5]LA - by responsible org'!$D$14:$I$170,3,FALSE)</f>
        <v>79</v>
      </c>
      <c r="S23" s="24">
        <f>VLOOKUP($C23,'[5]LA - by responsible org'!$D$14:$I$170,4,FALSE)</f>
        <v>204</v>
      </c>
      <c r="T23" s="24">
        <f>VLOOKUP($C23,'[5]LA - by responsible org'!$D$14:$I$170,5,FALSE)</f>
        <v>75</v>
      </c>
      <c r="U23" s="24">
        <f>VLOOKUP($C23,'[5]LA - by responsible org'!$D$14:$I$170,6,FALSE)</f>
        <v>358</v>
      </c>
      <c r="V23" s="24">
        <f>VLOOKUP($C23,'[6]LA - by responsible org'!$D$14:$I$170,3,FALSE)</f>
        <v>143</v>
      </c>
      <c r="W23" s="24">
        <f>VLOOKUP($C23,'[6]LA - by responsible org'!$D$14:$I$170,4,FALSE)</f>
        <v>104</v>
      </c>
      <c r="X23" s="24">
        <f>VLOOKUP($C23,'[6]LA - by responsible org'!$D$14:$I$170,5,FALSE)</f>
        <v>23</v>
      </c>
      <c r="Y23" s="24">
        <f>VLOOKUP($C23,'[6]LA - by responsible org'!$D$14:$I$170,6,FALSE)</f>
        <v>270</v>
      </c>
      <c r="Z23" s="5">
        <v>206</v>
      </c>
      <c r="AA23" s="22">
        <v>164</v>
      </c>
      <c r="AB23" s="22">
        <v>136</v>
      </c>
      <c r="AC23" s="5">
        <v>506</v>
      </c>
      <c r="AD23">
        <f>VLOOKUP($C23,'[8]LA - by responsible org'!$D$17:$I$170,3,FALSE)</f>
        <v>185</v>
      </c>
      <c r="AE23">
        <f>VLOOKUP($C23,'[8]LA - by responsible org'!$D$17:$I$170,4,FALSE)</f>
        <v>345</v>
      </c>
      <c r="AF23">
        <f>VLOOKUP($C23,'[8]LA - by responsible org'!$D$17:$I$170,5,FALSE)</f>
        <v>183</v>
      </c>
      <c r="AG23">
        <f>VLOOKUP($C23,'[8]LA - by responsible org'!$D$17:$I$170,6,FALSE)</f>
        <v>713</v>
      </c>
      <c r="AH23">
        <f>VLOOKUP($B23,'[9]LA - by responsible org'!$C$17:$I$170,4,FALSE)</f>
        <v>108</v>
      </c>
      <c r="AI23">
        <f>VLOOKUP($B23,'[9]LA - by responsible org'!$C$17:$I$170,5,FALSE)</f>
        <v>158</v>
      </c>
      <c r="AJ23">
        <f>VLOOKUP($B23,'[9]LA - by responsible org'!$C$17:$I$170,6,FALSE)</f>
        <v>101</v>
      </c>
      <c r="AK23">
        <f>VLOOKUP($B23,'[9]LA - by responsible org'!$C$17:$I$170,7,FALSE)</f>
        <v>367</v>
      </c>
    </row>
    <row r="24" spans="1:37" ht="15">
      <c r="A24" s="14" t="s">
        <v>38</v>
      </c>
      <c r="B24" s="14" t="s">
        <v>42</v>
      </c>
      <c r="C24" s="4" t="s">
        <v>43</v>
      </c>
      <c r="D24" s="4" t="s">
        <v>44</v>
      </c>
      <c r="E24" s="25">
        <f>VLOOKUP(B24,'[7]FullDashboard'!$C$4:$I$156,7,FALSE)</f>
        <v>517600</v>
      </c>
      <c r="F24" s="24">
        <f>VLOOKUP($C24,'[2]LA - by responsible org'!$D$14:$I$170,3,FALSE)</f>
        <v>1409</v>
      </c>
      <c r="G24" s="24">
        <f>VLOOKUP($C24,'[2]LA - by responsible org'!$D$14:$I$170,4,FALSE)</f>
        <v>735</v>
      </c>
      <c r="H24" s="24">
        <f>VLOOKUP($C24,'[2]LA - by responsible org'!$D$14:$I$170,5,FALSE)</f>
        <v>318</v>
      </c>
      <c r="I24" s="24">
        <f>VLOOKUP($C24,'[2]LA - by responsible org'!$D$14:$I$170,6,FALSE)</f>
        <v>2462</v>
      </c>
      <c r="J24" s="24">
        <f>VLOOKUP($C24,'[3]LA - by responsible org'!$D$14:$I$170,3,FALSE)</f>
        <v>1352</v>
      </c>
      <c r="K24" s="24">
        <f>VLOOKUP($C24,'[3]LA - by responsible org'!$D$14:$I$170,4,FALSE)</f>
        <v>625</v>
      </c>
      <c r="L24" s="24">
        <f>VLOOKUP($C24,'[3]LA - by responsible org'!$D$14:$I$170,5,FALSE)</f>
        <v>428</v>
      </c>
      <c r="M24" s="24">
        <f>VLOOKUP($C24,'[3]LA - by responsible org'!$D$14:$I$170,6,FALSE)</f>
        <v>2405</v>
      </c>
      <c r="N24" s="24">
        <f>VLOOKUP($C24,'[4]LA - by responsible org'!$D$14:$I$170,3,FALSE)</f>
        <v>1549</v>
      </c>
      <c r="O24" s="24">
        <f>VLOOKUP($C24,'[4]LA - by responsible org'!$D$14:$I$170,4,FALSE)</f>
        <v>563</v>
      </c>
      <c r="P24" s="24">
        <f>VLOOKUP($C24,'[4]LA - by responsible org'!$D$14:$I$170,5,FALSE)</f>
        <v>232</v>
      </c>
      <c r="Q24" s="24">
        <f>VLOOKUP($C24,'[4]LA - by responsible org'!$D$14:$I$170,6,FALSE)</f>
        <v>2344</v>
      </c>
      <c r="R24" s="24">
        <f>VLOOKUP($C24,'[5]LA - by responsible org'!$D$14:$I$170,3,FALSE)</f>
        <v>1296</v>
      </c>
      <c r="S24" s="24">
        <f>VLOOKUP($C24,'[5]LA - by responsible org'!$D$14:$I$170,4,FALSE)</f>
        <v>747</v>
      </c>
      <c r="T24" s="24">
        <f>VLOOKUP($C24,'[5]LA - by responsible org'!$D$14:$I$170,5,FALSE)</f>
        <v>248</v>
      </c>
      <c r="U24" s="24">
        <f>VLOOKUP($C24,'[5]LA - by responsible org'!$D$14:$I$170,6,FALSE)</f>
        <v>2291</v>
      </c>
      <c r="V24" s="24">
        <f>VLOOKUP($C24,'[6]LA - by responsible org'!$D$14:$I$170,3,FALSE)</f>
        <v>1614</v>
      </c>
      <c r="W24" s="24">
        <f>VLOOKUP($C24,'[6]LA - by responsible org'!$D$14:$I$170,4,FALSE)</f>
        <v>813</v>
      </c>
      <c r="X24" s="24">
        <f>VLOOKUP($C24,'[6]LA - by responsible org'!$D$14:$I$170,5,FALSE)</f>
        <v>241</v>
      </c>
      <c r="Y24" s="24">
        <f>VLOOKUP($C24,'[6]LA - by responsible org'!$D$14:$I$170,6,FALSE)</f>
        <v>2668</v>
      </c>
      <c r="Z24" s="5">
        <v>1877</v>
      </c>
      <c r="AA24" s="22">
        <v>948</v>
      </c>
      <c r="AB24" s="22">
        <v>311</v>
      </c>
      <c r="AC24" s="5">
        <v>3136</v>
      </c>
      <c r="AD24">
        <f>VLOOKUP($C24,'[8]LA - by responsible org'!$D$17:$I$170,3,FALSE)</f>
        <v>2011</v>
      </c>
      <c r="AE24">
        <f>VLOOKUP($C24,'[8]LA - by responsible org'!$D$17:$I$170,4,FALSE)</f>
        <v>1054</v>
      </c>
      <c r="AF24">
        <f>VLOOKUP($C24,'[8]LA - by responsible org'!$D$17:$I$170,5,FALSE)</f>
        <v>258</v>
      </c>
      <c r="AG24">
        <f>VLOOKUP($C24,'[8]LA - by responsible org'!$D$17:$I$170,6,FALSE)</f>
        <v>3323</v>
      </c>
      <c r="AH24">
        <f>VLOOKUP($B24,'[9]LA - by responsible org'!$C$17:$I$170,4,FALSE)</f>
        <v>1877</v>
      </c>
      <c r="AI24">
        <f>VLOOKUP($B24,'[9]LA - by responsible org'!$C$17:$I$170,5,FALSE)</f>
        <v>849</v>
      </c>
      <c r="AJ24">
        <f>VLOOKUP($B24,'[9]LA - by responsible org'!$C$17:$I$170,6,FALSE)</f>
        <v>118</v>
      </c>
      <c r="AK24">
        <f>VLOOKUP($B24,'[9]LA - by responsible org'!$C$17:$I$170,7,FALSE)</f>
        <v>2844</v>
      </c>
    </row>
    <row r="25" spans="1:37" ht="15">
      <c r="A25" s="14" t="s">
        <v>72</v>
      </c>
      <c r="B25" s="14" t="s">
        <v>88</v>
      </c>
      <c r="C25" s="4" t="s">
        <v>89</v>
      </c>
      <c r="D25" s="4" t="s">
        <v>90</v>
      </c>
      <c r="E25" s="25">
        <f>VLOOKUP(B25,'[7]FullDashboard'!$C$4:$I$156,7,FALSE)</f>
        <v>198500</v>
      </c>
      <c r="F25" s="24">
        <f>VLOOKUP($C25,'[2]LA - by responsible org'!$D$14:$I$170,3,FALSE)</f>
        <v>334</v>
      </c>
      <c r="G25" s="24">
        <f>VLOOKUP($C25,'[2]LA - by responsible org'!$D$14:$I$170,4,FALSE)</f>
        <v>103</v>
      </c>
      <c r="H25" s="24">
        <f>VLOOKUP($C25,'[2]LA - by responsible org'!$D$14:$I$170,5,FALSE)</f>
        <v>0</v>
      </c>
      <c r="I25" s="24">
        <f>VLOOKUP($C25,'[2]LA - by responsible org'!$D$14:$I$170,6,FALSE)</f>
        <v>437</v>
      </c>
      <c r="J25" s="24">
        <f>VLOOKUP($C25,'[3]LA - by responsible org'!$D$14:$I$170,3,FALSE)</f>
        <v>281</v>
      </c>
      <c r="K25" s="24">
        <f>VLOOKUP($C25,'[3]LA - by responsible org'!$D$14:$I$170,4,FALSE)</f>
        <v>193</v>
      </c>
      <c r="L25" s="24">
        <f>VLOOKUP($C25,'[3]LA - by responsible org'!$D$14:$I$170,5,FALSE)</f>
        <v>0</v>
      </c>
      <c r="M25" s="24">
        <f>VLOOKUP($C25,'[3]LA - by responsible org'!$D$14:$I$170,6,FALSE)</f>
        <v>474</v>
      </c>
      <c r="N25" s="24">
        <f>VLOOKUP($C25,'[4]LA - by responsible org'!$D$14:$I$170,3,FALSE)</f>
        <v>246</v>
      </c>
      <c r="O25" s="24">
        <f>VLOOKUP($C25,'[4]LA - by responsible org'!$D$14:$I$170,4,FALSE)</f>
        <v>175</v>
      </c>
      <c r="P25" s="24">
        <f>VLOOKUP($C25,'[4]LA - by responsible org'!$D$14:$I$170,5,FALSE)</f>
        <v>0</v>
      </c>
      <c r="Q25" s="24">
        <f>VLOOKUP($C25,'[4]LA - by responsible org'!$D$14:$I$170,6,FALSE)</f>
        <v>421</v>
      </c>
      <c r="R25" s="24">
        <f>VLOOKUP($C25,'[5]LA - by responsible org'!$D$14:$I$170,3,FALSE)</f>
        <v>236</v>
      </c>
      <c r="S25" s="24">
        <f>VLOOKUP($C25,'[5]LA - by responsible org'!$D$14:$I$170,4,FALSE)</f>
        <v>361</v>
      </c>
      <c r="T25" s="24">
        <f>VLOOKUP($C25,'[5]LA - by responsible org'!$D$14:$I$170,5,FALSE)</f>
        <v>0</v>
      </c>
      <c r="U25" s="24">
        <f>VLOOKUP($C25,'[5]LA - by responsible org'!$D$14:$I$170,6,FALSE)</f>
        <v>597</v>
      </c>
      <c r="V25" s="24">
        <f>VLOOKUP($C25,'[6]LA - by responsible org'!$D$14:$I$170,3,FALSE)</f>
        <v>187</v>
      </c>
      <c r="W25" s="24">
        <f>VLOOKUP($C25,'[6]LA - by responsible org'!$D$14:$I$170,4,FALSE)</f>
        <v>360</v>
      </c>
      <c r="X25" s="24">
        <f>VLOOKUP($C25,'[6]LA - by responsible org'!$D$14:$I$170,5,FALSE)</f>
        <v>0</v>
      </c>
      <c r="Y25" s="24">
        <f>VLOOKUP($C25,'[6]LA - by responsible org'!$D$14:$I$170,6,FALSE)</f>
        <v>547</v>
      </c>
      <c r="Z25" s="5">
        <v>205</v>
      </c>
      <c r="AA25" s="22">
        <v>325</v>
      </c>
      <c r="AB25" s="22">
        <v>0</v>
      </c>
      <c r="AC25" s="5">
        <v>530</v>
      </c>
      <c r="AD25">
        <f>VLOOKUP($C25,'[8]LA - by responsible org'!$D$17:$I$170,3,FALSE)</f>
        <v>247</v>
      </c>
      <c r="AE25">
        <f>VLOOKUP($C25,'[8]LA - by responsible org'!$D$17:$I$170,4,FALSE)</f>
        <v>276</v>
      </c>
      <c r="AF25">
        <f>VLOOKUP($C25,'[8]LA - by responsible org'!$D$17:$I$170,5,FALSE)</f>
        <v>0</v>
      </c>
      <c r="AG25">
        <f>VLOOKUP($C25,'[8]LA - by responsible org'!$D$17:$I$170,6,FALSE)</f>
        <v>523</v>
      </c>
      <c r="AH25">
        <f>VLOOKUP($B25,'[9]LA - by responsible org'!$C$17:$I$170,4,FALSE)</f>
        <v>189</v>
      </c>
      <c r="AI25">
        <f>VLOOKUP($B25,'[9]LA - by responsible org'!$C$17:$I$170,5,FALSE)</f>
        <v>296</v>
      </c>
      <c r="AJ25">
        <f>VLOOKUP($B25,'[9]LA - by responsible org'!$C$17:$I$170,6,FALSE)</f>
        <v>0</v>
      </c>
      <c r="AK25">
        <f>VLOOKUP($B25,'[9]LA - by responsible org'!$C$17:$I$170,7,FALSE)</f>
        <v>485</v>
      </c>
    </row>
    <row r="26" spans="1:37" ht="15">
      <c r="A26" s="14" t="s">
        <v>38</v>
      </c>
      <c r="B26" s="14" t="s">
        <v>45</v>
      </c>
      <c r="C26" s="4" t="s">
        <v>46</v>
      </c>
      <c r="D26" s="4" t="s">
        <v>47</v>
      </c>
      <c r="E26" s="25">
        <f>VLOOKUP(B26,'[7]FullDashboard'!$C$4:$I$156,7,FALSE)</f>
        <v>218100</v>
      </c>
      <c r="F26" s="24">
        <f>VLOOKUP($C26,'[2]LA - by responsible org'!$D$14:$I$170,3,FALSE)</f>
        <v>459</v>
      </c>
      <c r="G26" s="24">
        <f>VLOOKUP($C26,'[2]LA - by responsible org'!$D$14:$I$170,4,FALSE)</f>
        <v>55</v>
      </c>
      <c r="H26" s="24">
        <f>VLOOKUP($C26,'[2]LA - by responsible org'!$D$14:$I$170,5,FALSE)</f>
        <v>16</v>
      </c>
      <c r="I26" s="24">
        <f>VLOOKUP($C26,'[2]LA - by responsible org'!$D$14:$I$170,6,FALSE)</f>
        <v>530</v>
      </c>
      <c r="J26" s="24">
        <f>VLOOKUP($C26,'[3]LA - by responsible org'!$D$14:$I$170,3,FALSE)</f>
        <v>453</v>
      </c>
      <c r="K26" s="24">
        <f>VLOOKUP($C26,'[3]LA - by responsible org'!$D$14:$I$170,4,FALSE)</f>
        <v>92</v>
      </c>
      <c r="L26" s="24">
        <f>VLOOKUP($C26,'[3]LA - by responsible org'!$D$14:$I$170,5,FALSE)</f>
        <v>13</v>
      </c>
      <c r="M26" s="24">
        <f>VLOOKUP($C26,'[3]LA - by responsible org'!$D$14:$I$170,6,FALSE)</f>
        <v>558</v>
      </c>
      <c r="N26" s="24">
        <f>VLOOKUP($C26,'[4]LA - by responsible org'!$D$14:$I$170,3,FALSE)</f>
        <v>566</v>
      </c>
      <c r="O26" s="24">
        <f>VLOOKUP($C26,'[4]LA - by responsible org'!$D$14:$I$170,4,FALSE)</f>
        <v>68</v>
      </c>
      <c r="P26" s="24">
        <f>VLOOKUP($C26,'[4]LA - by responsible org'!$D$14:$I$170,5,FALSE)</f>
        <v>64</v>
      </c>
      <c r="Q26" s="24">
        <f>VLOOKUP($C26,'[4]LA - by responsible org'!$D$14:$I$170,6,FALSE)</f>
        <v>698</v>
      </c>
      <c r="R26" s="24">
        <f>VLOOKUP($C26,'[5]LA - by responsible org'!$D$14:$I$170,3,FALSE)</f>
        <v>430</v>
      </c>
      <c r="S26" s="24">
        <f>VLOOKUP($C26,'[5]LA - by responsible org'!$D$14:$I$170,4,FALSE)</f>
        <v>71</v>
      </c>
      <c r="T26" s="24">
        <f>VLOOKUP($C26,'[5]LA - by responsible org'!$D$14:$I$170,5,FALSE)</f>
        <v>22</v>
      </c>
      <c r="U26" s="24">
        <f>VLOOKUP($C26,'[5]LA - by responsible org'!$D$14:$I$170,6,FALSE)</f>
        <v>523</v>
      </c>
      <c r="V26" s="24">
        <f>VLOOKUP($C26,'[6]LA - by responsible org'!$D$14:$I$170,3,FALSE)</f>
        <v>301</v>
      </c>
      <c r="W26" s="24">
        <f>VLOOKUP($C26,'[6]LA - by responsible org'!$D$14:$I$170,4,FALSE)</f>
        <v>100</v>
      </c>
      <c r="X26" s="24">
        <f>VLOOKUP($C26,'[6]LA - by responsible org'!$D$14:$I$170,5,FALSE)</f>
        <v>8</v>
      </c>
      <c r="Y26" s="24">
        <f>VLOOKUP($C26,'[6]LA - by responsible org'!$D$14:$I$170,6,FALSE)</f>
        <v>409</v>
      </c>
      <c r="Z26" s="5">
        <v>504</v>
      </c>
      <c r="AA26" s="22">
        <v>67</v>
      </c>
      <c r="AB26" s="22">
        <v>26</v>
      </c>
      <c r="AC26" s="5">
        <v>597</v>
      </c>
      <c r="AD26">
        <f>VLOOKUP($C26,'[8]LA - by responsible org'!$D$17:$I$170,3,FALSE)</f>
        <v>443</v>
      </c>
      <c r="AE26">
        <f>VLOOKUP($C26,'[8]LA - by responsible org'!$D$17:$I$170,4,FALSE)</f>
        <v>71</v>
      </c>
      <c r="AF26">
        <f>VLOOKUP($C26,'[8]LA - by responsible org'!$D$17:$I$170,5,FALSE)</f>
        <v>21</v>
      </c>
      <c r="AG26">
        <f>VLOOKUP($C26,'[8]LA - by responsible org'!$D$17:$I$170,6,FALSE)</f>
        <v>535</v>
      </c>
      <c r="AH26">
        <f>VLOOKUP($B26,'[9]LA - by responsible org'!$C$17:$I$170,4,FALSE)</f>
        <v>527</v>
      </c>
      <c r="AI26">
        <f>VLOOKUP($B26,'[9]LA - by responsible org'!$C$17:$I$170,5,FALSE)</f>
        <v>73</v>
      </c>
      <c r="AJ26">
        <f>VLOOKUP($B26,'[9]LA - by responsible org'!$C$17:$I$170,6,FALSE)</f>
        <v>47</v>
      </c>
      <c r="AK26">
        <f>VLOOKUP($B26,'[9]LA - by responsible org'!$C$17:$I$170,7,FALSE)</f>
        <v>647</v>
      </c>
    </row>
    <row r="27" spans="1:37" ht="15">
      <c r="A27" s="14" t="s">
        <v>209</v>
      </c>
      <c r="B27" s="14" t="s">
        <v>222</v>
      </c>
      <c r="C27" s="4" t="s">
        <v>223</v>
      </c>
      <c r="D27" s="4" t="s">
        <v>224</v>
      </c>
      <c r="E27" s="25">
        <f>VLOOKUP(B27,'[7]FullDashboard'!$C$4:$I$156,7,FALSE)</f>
        <v>301300</v>
      </c>
      <c r="F27" s="24">
        <f>VLOOKUP($C27,'[2]LA - by responsible org'!$D$14:$I$170,3,FALSE)</f>
        <v>1042</v>
      </c>
      <c r="G27" s="24">
        <f>VLOOKUP($C27,'[2]LA - by responsible org'!$D$14:$I$170,4,FALSE)</f>
        <v>621</v>
      </c>
      <c r="H27" s="24">
        <f>VLOOKUP($C27,'[2]LA - by responsible org'!$D$14:$I$170,5,FALSE)</f>
        <v>9</v>
      </c>
      <c r="I27" s="24">
        <f>VLOOKUP($C27,'[2]LA - by responsible org'!$D$14:$I$170,6,FALSE)</f>
        <v>1672</v>
      </c>
      <c r="J27" s="24">
        <f>VLOOKUP($C27,'[3]LA - by responsible org'!$D$14:$I$170,3,FALSE)</f>
        <v>1194</v>
      </c>
      <c r="K27" s="24">
        <f>VLOOKUP($C27,'[3]LA - by responsible org'!$D$14:$I$170,4,FALSE)</f>
        <v>601</v>
      </c>
      <c r="L27" s="24">
        <f>VLOOKUP($C27,'[3]LA - by responsible org'!$D$14:$I$170,5,FALSE)</f>
        <v>1</v>
      </c>
      <c r="M27" s="24">
        <f>VLOOKUP($C27,'[3]LA - by responsible org'!$D$14:$I$170,6,FALSE)</f>
        <v>1796</v>
      </c>
      <c r="N27" s="24">
        <f>VLOOKUP($C27,'[4]LA - by responsible org'!$D$14:$I$170,3,FALSE)</f>
        <v>1082</v>
      </c>
      <c r="O27" s="24">
        <f>VLOOKUP($C27,'[4]LA - by responsible org'!$D$14:$I$170,4,FALSE)</f>
        <v>553</v>
      </c>
      <c r="P27" s="24">
        <f>VLOOKUP($C27,'[4]LA - by responsible org'!$D$14:$I$170,5,FALSE)</f>
        <v>1</v>
      </c>
      <c r="Q27" s="24">
        <f>VLOOKUP($C27,'[4]LA - by responsible org'!$D$14:$I$170,6,FALSE)</f>
        <v>1636</v>
      </c>
      <c r="R27" s="24">
        <f>VLOOKUP($C27,'[5]LA - by responsible org'!$D$14:$I$170,3,FALSE)</f>
        <v>912</v>
      </c>
      <c r="S27" s="24">
        <f>VLOOKUP($C27,'[5]LA - by responsible org'!$D$14:$I$170,4,FALSE)</f>
        <v>487</v>
      </c>
      <c r="T27" s="24">
        <f>VLOOKUP($C27,'[5]LA - by responsible org'!$D$14:$I$170,5,FALSE)</f>
        <v>0</v>
      </c>
      <c r="U27" s="24">
        <f>VLOOKUP($C27,'[5]LA - by responsible org'!$D$14:$I$170,6,FALSE)</f>
        <v>1399</v>
      </c>
      <c r="V27" s="24">
        <f>VLOOKUP($C27,'[6]LA - by responsible org'!$D$14:$I$170,3,FALSE)</f>
        <v>898</v>
      </c>
      <c r="W27" s="24">
        <f>VLOOKUP($C27,'[6]LA - by responsible org'!$D$14:$I$170,4,FALSE)</f>
        <v>498</v>
      </c>
      <c r="X27" s="24">
        <f>VLOOKUP($C27,'[6]LA - by responsible org'!$D$14:$I$170,5,FALSE)</f>
        <v>4</v>
      </c>
      <c r="Y27" s="24">
        <f>VLOOKUP($C27,'[6]LA - by responsible org'!$D$14:$I$170,6,FALSE)</f>
        <v>1400</v>
      </c>
      <c r="Z27" s="5">
        <v>1078</v>
      </c>
      <c r="AA27" s="22">
        <v>564</v>
      </c>
      <c r="AB27" s="22">
        <v>0</v>
      </c>
      <c r="AC27" s="5">
        <v>1642</v>
      </c>
      <c r="AD27">
        <f>VLOOKUP($C27,'[8]LA - by responsible org'!$D$17:$I$170,3,FALSE)</f>
        <v>942</v>
      </c>
      <c r="AE27">
        <f>VLOOKUP($C27,'[8]LA - by responsible org'!$D$17:$I$170,4,FALSE)</f>
        <v>403</v>
      </c>
      <c r="AF27">
        <f>VLOOKUP($C27,'[8]LA - by responsible org'!$D$17:$I$170,5,FALSE)</f>
        <v>16</v>
      </c>
      <c r="AG27">
        <f>VLOOKUP($C27,'[8]LA - by responsible org'!$D$17:$I$170,6,FALSE)</f>
        <v>1361</v>
      </c>
      <c r="AH27">
        <f>VLOOKUP($B27,'[9]LA - by responsible org'!$C$17:$I$170,4,FALSE)</f>
        <v>796</v>
      </c>
      <c r="AI27">
        <f>VLOOKUP($B27,'[9]LA - by responsible org'!$C$17:$I$170,5,FALSE)</f>
        <v>461</v>
      </c>
      <c r="AJ27">
        <f>VLOOKUP($B27,'[9]LA - by responsible org'!$C$17:$I$170,6,FALSE)</f>
        <v>1</v>
      </c>
      <c r="AK27">
        <f>VLOOKUP($B27,'[9]LA - by responsible org'!$C$17:$I$170,7,FALSE)</f>
        <v>1258</v>
      </c>
    </row>
    <row r="28" spans="1:37" ht="15">
      <c r="A28" s="14" t="s">
        <v>209</v>
      </c>
      <c r="B28" s="14" t="s">
        <v>225</v>
      </c>
      <c r="C28" s="4" t="s">
        <v>226</v>
      </c>
      <c r="D28" s="4" t="s">
        <v>227</v>
      </c>
      <c r="E28" s="25">
        <f>VLOOKUP(B28,'[7]FullDashboard'!$C$4:$I$156,7,FALSE)</f>
        <v>269100</v>
      </c>
      <c r="F28" s="24">
        <f>VLOOKUP($C28,'[2]LA - by responsible org'!$D$14:$I$170,3,FALSE)</f>
        <v>512</v>
      </c>
      <c r="G28" s="24">
        <f>VLOOKUP($C28,'[2]LA - by responsible org'!$D$14:$I$170,4,FALSE)</f>
        <v>344</v>
      </c>
      <c r="H28" s="24">
        <f>VLOOKUP($C28,'[2]LA - by responsible org'!$D$14:$I$170,5,FALSE)</f>
        <v>57</v>
      </c>
      <c r="I28" s="24">
        <f>VLOOKUP($C28,'[2]LA - by responsible org'!$D$14:$I$170,6,FALSE)</f>
        <v>913</v>
      </c>
      <c r="J28" s="24">
        <f>VLOOKUP($C28,'[3]LA - by responsible org'!$D$14:$I$170,3,FALSE)</f>
        <v>621</v>
      </c>
      <c r="K28" s="24">
        <f>VLOOKUP($C28,'[3]LA - by responsible org'!$D$14:$I$170,4,FALSE)</f>
        <v>573</v>
      </c>
      <c r="L28" s="24">
        <f>VLOOKUP($C28,'[3]LA - by responsible org'!$D$14:$I$170,5,FALSE)</f>
        <v>27</v>
      </c>
      <c r="M28" s="24">
        <f>VLOOKUP($C28,'[3]LA - by responsible org'!$D$14:$I$170,6,FALSE)</f>
        <v>1221</v>
      </c>
      <c r="N28" s="24">
        <f>VLOOKUP($C28,'[4]LA - by responsible org'!$D$14:$I$170,3,FALSE)</f>
        <v>446</v>
      </c>
      <c r="O28" s="24">
        <f>VLOOKUP($C28,'[4]LA - by responsible org'!$D$14:$I$170,4,FALSE)</f>
        <v>608</v>
      </c>
      <c r="P28" s="24">
        <f>VLOOKUP($C28,'[4]LA - by responsible org'!$D$14:$I$170,5,FALSE)</f>
        <v>15</v>
      </c>
      <c r="Q28" s="24">
        <f>VLOOKUP($C28,'[4]LA - by responsible org'!$D$14:$I$170,6,FALSE)</f>
        <v>1069</v>
      </c>
      <c r="R28" s="24">
        <f>VLOOKUP($C28,'[5]LA - by responsible org'!$D$14:$I$170,3,FALSE)</f>
        <v>513</v>
      </c>
      <c r="S28" s="24">
        <f>VLOOKUP($C28,'[5]LA - by responsible org'!$D$14:$I$170,4,FALSE)</f>
        <v>331</v>
      </c>
      <c r="T28" s="24">
        <f>VLOOKUP($C28,'[5]LA - by responsible org'!$D$14:$I$170,5,FALSE)</f>
        <v>77</v>
      </c>
      <c r="U28" s="24">
        <f>VLOOKUP($C28,'[5]LA - by responsible org'!$D$14:$I$170,6,FALSE)</f>
        <v>921</v>
      </c>
      <c r="V28" s="24">
        <f>VLOOKUP($C28,'[6]LA - by responsible org'!$D$14:$I$170,3,FALSE)</f>
        <v>769</v>
      </c>
      <c r="W28" s="24">
        <f>VLOOKUP($C28,'[6]LA - by responsible org'!$D$14:$I$170,4,FALSE)</f>
        <v>780</v>
      </c>
      <c r="X28" s="24">
        <f>VLOOKUP($C28,'[6]LA - by responsible org'!$D$14:$I$170,5,FALSE)</f>
        <v>64</v>
      </c>
      <c r="Y28" s="24">
        <f>VLOOKUP($C28,'[6]LA - by responsible org'!$D$14:$I$170,6,FALSE)</f>
        <v>1613</v>
      </c>
      <c r="Z28" s="5">
        <v>639</v>
      </c>
      <c r="AA28" s="22">
        <v>544</v>
      </c>
      <c r="AB28" s="22">
        <v>20</v>
      </c>
      <c r="AC28" s="5">
        <v>1203</v>
      </c>
      <c r="AD28">
        <f>VLOOKUP($C28,'[8]LA - by responsible org'!$D$17:$I$170,3,FALSE)</f>
        <v>431</v>
      </c>
      <c r="AE28">
        <f>VLOOKUP($C28,'[8]LA - by responsible org'!$D$17:$I$170,4,FALSE)</f>
        <v>595</v>
      </c>
      <c r="AF28">
        <f>VLOOKUP($C28,'[8]LA - by responsible org'!$D$17:$I$170,5,FALSE)</f>
        <v>55</v>
      </c>
      <c r="AG28">
        <f>VLOOKUP($C28,'[8]LA - by responsible org'!$D$17:$I$170,6,FALSE)</f>
        <v>1081</v>
      </c>
      <c r="AH28">
        <f>VLOOKUP($B28,'[9]LA - by responsible org'!$C$17:$I$170,4,FALSE)</f>
        <v>510</v>
      </c>
      <c r="AI28">
        <f>VLOOKUP($B28,'[9]LA - by responsible org'!$C$17:$I$170,5,FALSE)</f>
        <v>386</v>
      </c>
      <c r="AJ28">
        <f>VLOOKUP($B28,'[9]LA - by responsible org'!$C$17:$I$170,6,FALSE)</f>
        <v>63</v>
      </c>
      <c r="AK28">
        <f>VLOOKUP($B28,'[9]LA - by responsible org'!$C$17:$I$170,7,FALSE)</f>
        <v>959</v>
      </c>
    </row>
    <row r="29" spans="1:37" ht="15">
      <c r="A29" s="14" t="s">
        <v>72</v>
      </c>
      <c r="B29" s="14" t="s">
        <v>91</v>
      </c>
      <c r="C29" s="4" t="s">
        <v>92</v>
      </c>
      <c r="D29" s="4" t="s">
        <v>93</v>
      </c>
      <c r="E29" s="25">
        <f>VLOOKUP(B29,'[7]FullDashboard'!$C$4:$I$156,7,FALSE)</f>
        <v>8200</v>
      </c>
      <c r="F29" s="24">
        <f>VLOOKUP($C29,'[2]LA - by responsible org'!$D$14:$I$170,3,FALSE)</f>
        <v>30</v>
      </c>
      <c r="G29" s="24">
        <f>VLOOKUP($C29,'[2]LA - by responsible org'!$D$14:$I$170,4,FALSE)</f>
        <v>29</v>
      </c>
      <c r="H29" s="24">
        <f>VLOOKUP($C29,'[2]LA - by responsible org'!$D$14:$I$170,5,FALSE)</f>
        <v>0</v>
      </c>
      <c r="I29" s="24">
        <f>VLOOKUP($C29,'[2]LA - by responsible org'!$D$14:$I$170,6,FALSE)</f>
        <v>59</v>
      </c>
      <c r="J29" s="24">
        <f>VLOOKUP($C29,'[3]LA - by responsible org'!$D$14:$I$170,3,FALSE)</f>
        <v>34</v>
      </c>
      <c r="K29" s="24">
        <f>VLOOKUP($C29,'[3]LA - by responsible org'!$D$14:$I$170,4,FALSE)</f>
        <v>18</v>
      </c>
      <c r="L29" s="24">
        <f>VLOOKUP($C29,'[3]LA - by responsible org'!$D$14:$I$170,5,FALSE)</f>
        <v>0</v>
      </c>
      <c r="M29" s="24">
        <f>VLOOKUP($C29,'[3]LA - by responsible org'!$D$14:$I$170,6,FALSE)</f>
        <v>52</v>
      </c>
      <c r="N29" s="24">
        <f>VLOOKUP($C29,'[4]LA - by responsible org'!$D$14:$I$170,3,FALSE)</f>
        <v>30</v>
      </c>
      <c r="O29" s="24">
        <f>VLOOKUP($C29,'[4]LA - by responsible org'!$D$14:$I$170,4,FALSE)</f>
        <v>0</v>
      </c>
      <c r="P29" s="24">
        <f>VLOOKUP($C29,'[4]LA - by responsible org'!$D$14:$I$170,5,FALSE)</f>
        <v>0</v>
      </c>
      <c r="Q29" s="24">
        <f>VLOOKUP($C29,'[4]LA - by responsible org'!$D$14:$I$170,6,FALSE)</f>
        <v>30</v>
      </c>
      <c r="R29" s="24">
        <f>VLOOKUP($C29,'[5]LA - by responsible org'!$D$14:$I$170,3,FALSE)</f>
        <v>31</v>
      </c>
      <c r="S29" s="24">
        <f>VLOOKUP($C29,'[5]LA - by responsible org'!$D$14:$I$170,4,FALSE)</f>
        <v>0</v>
      </c>
      <c r="T29" s="24">
        <f>VLOOKUP($C29,'[5]LA - by responsible org'!$D$14:$I$170,5,FALSE)</f>
        <v>0</v>
      </c>
      <c r="U29" s="24">
        <f>VLOOKUP($C29,'[5]LA - by responsible org'!$D$14:$I$170,6,FALSE)</f>
        <v>31</v>
      </c>
      <c r="V29" s="24">
        <f>VLOOKUP($C29,'[6]LA - by responsible org'!$D$14:$I$170,3,FALSE)</f>
        <v>31</v>
      </c>
      <c r="W29" s="24">
        <f>VLOOKUP($C29,'[6]LA - by responsible org'!$D$14:$I$170,4,FALSE)</f>
        <v>0</v>
      </c>
      <c r="X29" s="24">
        <f>VLOOKUP($C29,'[6]LA - by responsible org'!$D$14:$I$170,5,FALSE)</f>
        <v>0</v>
      </c>
      <c r="Y29" s="24">
        <f>VLOOKUP($C29,'[6]LA - by responsible org'!$D$14:$I$170,6,FALSE)</f>
        <v>31</v>
      </c>
      <c r="Z29" s="5">
        <v>31</v>
      </c>
      <c r="AA29" s="22">
        <v>26</v>
      </c>
      <c r="AB29" s="22">
        <v>0</v>
      </c>
      <c r="AC29" s="5">
        <v>57</v>
      </c>
      <c r="AD29">
        <f>VLOOKUP($C29,'[8]LA - by responsible org'!$D$17:$I$170,3,FALSE)</f>
        <v>32</v>
      </c>
      <c r="AE29">
        <f>VLOOKUP($C29,'[8]LA - by responsible org'!$D$17:$I$170,4,FALSE)</f>
        <v>31</v>
      </c>
      <c r="AF29">
        <f>VLOOKUP($C29,'[8]LA - by responsible org'!$D$17:$I$170,5,FALSE)</f>
        <v>7</v>
      </c>
      <c r="AG29">
        <f>VLOOKUP($C29,'[8]LA - by responsible org'!$D$17:$I$170,6,FALSE)</f>
        <v>70</v>
      </c>
      <c r="AH29">
        <f>VLOOKUP($B29,'[9]LA - by responsible org'!$C$17:$I$170,4,FALSE)</f>
        <v>69</v>
      </c>
      <c r="AI29">
        <f>VLOOKUP($B29,'[9]LA - by responsible org'!$C$17:$I$170,5,FALSE)</f>
        <v>30</v>
      </c>
      <c r="AJ29">
        <f>VLOOKUP($B29,'[9]LA - by responsible org'!$C$17:$I$170,6,FALSE)</f>
        <v>0</v>
      </c>
      <c r="AK29">
        <f>VLOOKUP($B29,'[9]LA - by responsible org'!$C$17:$I$170,7,FALSE)</f>
        <v>99</v>
      </c>
    </row>
    <row r="30" spans="1:37" ht="15">
      <c r="A30" s="14" t="s">
        <v>337</v>
      </c>
      <c r="B30" s="14" t="s">
        <v>347</v>
      </c>
      <c r="C30" s="4" t="s">
        <v>348</v>
      </c>
      <c r="D30" s="4" t="s">
        <v>349</v>
      </c>
      <c r="E30" s="25">
        <f>VLOOKUP(B30,'[7]FullDashboard'!$C$4:$I$156,7,FALSE)</f>
        <v>447600</v>
      </c>
      <c r="F30" s="24">
        <f>VLOOKUP($C30,'[2]LA - by responsible org'!$D$14:$I$170,3,FALSE)</f>
        <v>2184</v>
      </c>
      <c r="G30" s="24">
        <f>VLOOKUP($C30,'[2]LA - by responsible org'!$D$14:$I$170,4,FALSE)</f>
        <v>2302</v>
      </c>
      <c r="H30" s="24">
        <f>VLOOKUP($C30,'[2]LA - by responsible org'!$D$14:$I$170,5,FALSE)</f>
        <v>128</v>
      </c>
      <c r="I30" s="24">
        <f>VLOOKUP($C30,'[2]LA - by responsible org'!$D$14:$I$170,6,FALSE)</f>
        <v>4614</v>
      </c>
      <c r="J30" s="24">
        <f>VLOOKUP($C30,'[3]LA - by responsible org'!$D$14:$I$170,3,FALSE)</f>
        <v>2436</v>
      </c>
      <c r="K30" s="24">
        <f>VLOOKUP($C30,'[3]LA - by responsible org'!$D$14:$I$170,4,FALSE)</f>
        <v>2760</v>
      </c>
      <c r="L30" s="24">
        <f>VLOOKUP($C30,'[3]LA - by responsible org'!$D$14:$I$170,5,FALSE)</f>
        <v>134</v>
      </c>
      <c r="M30" s="24">
        <f>VLOOKUP($C30,'[3]LA - by responsible org'!$D$14:$I$170,6,FALSE)</f>
        <v>5330</v>
      </c>
      <c r="N30" s="24">
        <f>VLOOKUP($C30,'[4]LA - by responsible org'!$D$14:$I$170,3,FALSE)</f>
        <v>1969</v>
      </c>
      <c r="O30" s="24">
        <f>VLOOKUP($C30,'[4]LA - by responsible org'!$D$14:$I$170,4,FALSE)</f>
        <v>2338</v>
      </c>
      <c r="P30" s="24">
        <f>VLOOKUP($C30,'[4]LA - by responsible org'!$D$14:$I$170,5,FALSE)</f>
        <v>59</v>
      </c>
      <c r="Q30" s="24">
        <f>VLOOKUP($C30,'[4]LA - by responsible org'!$D$14:$I$170,6,FALSE)</f>
        <v>4366</v>
      </c>
      <c r="R30" s="24">
        <f>VLOOKUP($C30,'[5]LA - by responsible org'!$D$14:$I$170,3,FALSE)</f>
        <v>2195</v>
      </c>
      <c r="S30" s="24">
        <f>VLOOKUP($C30,'[5]LA - by responsible org'!$D$14:$I$170,4,FALSE)</f>
        <v>1962</v>
      </c>
      <c r="T30" s="24">
        <f>VLOOKUP($C30,'[5]LA - by responsible org'!$D$14:$I$170,5,FALSE)</f>
        <v>110</v>
      </c>
      <c r="U30" s="24">
        <f>VLOOKUP($C30,'[5]LA - by responsible org'!$D$14:$I$170,6,FALSE)</f>
        <v>4267</v>
      </c>
      <c r="V30" s="24">
        <f>VLOOKUP($C30,'[6]LA - by responsible org'!$D$14:$I$170,3,FALSE)</f>
        <v>1899</v>
      </c>
      <c r="W30" s="24">
        <f>VLOOKUP($C30,'[6]LA - by responsible org'!$D$14:$I$170,4,FALSE)</f>
        <v>2198</v>
      </c>
      <c r="X30" s="24">
        <f>VLOOKUP($C30,'[6]LA - by responsible org'!$D$14:$I$170,5,FALSE)</f>
        <v>86</v>
      </c>
      <c r="Y30" s="24">
        <f>VLOOKUP($C30,'[6]LA - by responsible org'!$D$14:$I$170,6,FALSE)</f>
        <v>4183</v>
      </c>
      <c r="Z30" s="5">
        <v>2646</v>
      </c>
      <c r="AA30" s="22">
        <v>2546</v>
      </c>
      <c r="AB30" s="22">
        <v>182</v>
      </c>
      <c r="AC30" s="5">
        <v>5374</v>
      </c>
      <c r="AD30">
        <f>VLOOKUP($C30,'[8]LA - by responsible org'!$D$17:$I$170,3,FALSE)</f>
        <v>1894</v>
      </c>
      <c r="AE30">
        <f>VLOOKUP($C30,'[8]LA - by responsible org'!$D$17:$I$170,4,FALSE)</f>
        <v>1847</v>
      </c>
      <c r="AF30">
        <f>VLOOKUP($C30,'[8]LA - by responsible org'!$D$17:$I$170,5,FALSE)</f>
        <v>27</v>
      </c>
      <c r="AG30">
        <f>VLOOKUP($C30,'[8]LA - by responsible org'!$D$17:$I$170,6,FALSE)</f>
        <v>3768</v>
      </c>
      <c r="AH30">
        <f>VLOOKUP($B30,'[9]LA - by responsible org'!$C$17:$I$170,4,FALSE)</f>
        <v>1700</v>
      </c>
      <c r="AI30">
        <f>VLOOKUP($B30,'[9]LA - by responsible org'!$C$17:$I$170,5,FALSE)</f>
        <v>1838</v>
      </c>
      <c r="AJ30">
        <f>VLOOKUP($B30,'[9]LA - by responsible org'!$C$17:$I$170,6,FALSE)</f>
        <v>56</v>
      </c>
      <c r="AK30">
        <f>VLOOKUP($B30,'[9]LA - by responsible org'!$C$17:$I$170,7,FALSE)</f>
        <v>3594</v>
      </c>
    </row>
    <row r="31" spans="1:37" ht="15">
      <c r="A31" s="14" t="s">
        <v>383</v>
      </c>
      <c r="B31" s="14" t="s">
        <v>387</v>
      </c>
      <c r="C31" s="4" t="s">
        <v>388</v>
      </c>
      <c r="D31" s="4" t="s">
        <v>389</v>
      </c>
      <c r="E31" s="25">
        <f>VLOOKUP(B31,'[7]FullDashboard'!$C$4:$I$156,7,FALSE)</f>
        <v>276500</v>
      </c>
      <c r="F31" s="24">
        <f>VLOOKUP($C31,'[2]LA - by responsible org'!$D$14:$I$170,3,FALSE)</f>
        <v>1307</v>
      </c>
      <c r="G31" s="24">
        <f>VLOOKUP($C31,'[2]LA - by responsible org'!$D$14:$I$170,4,FALSE)</f>
        <v>153</v>
      </c>
      <c r="H31" s="24">
        <f>VLOOKUP($C31,'[2]LA - by responsible org'!$D$14:$I$170,5,FALSE)</f>
        <v>413</v>
      </c>
      <c r="I31" s="24">
        <f>VLOOKUP($C31,'[2]LA - by responsible org'!$D$14:$I$170,6,FALSE)</f>
        <v>1873</v>
      </c>
      <c r="J31" s="24">
        <f>VLOOKUP($C31,'[3]LA - by responsible org'!$D$14:$I$170,3,FALSE)</f>
        <v>1348</v>
      </c>
      <c r="K31" s="24">
        <f>VLOOKUP($C31,'[3]LA - by responsible org'!$D$14:$I$170,4,FALSE)</f>
        <v>195</v>
      </c>
      <c r="L31" s="24">
        <f>VLOOKUP($C31,'[3]LA - by responsible org'!$D$14:$I$170,5,FALSE)</f>
        <v>383</v>
      </c>
      <c r="M31" s="24">
        <f>VLOOKUP($C31,'[3]LA - by responsible org'!$D$14:$I$170,6,FALSE)</f>
        <v>1926</v>
      </c>
      <c r="N31" s="24">
        <f>VLOOKUP($C31,'[4]LA - by responsible org'!$D$14:$I$170,3,FALSE)</f>
        <v>1408</v>
      </c>
      <c r="O31" s="24">
        <f>VLOOKUP($C31,'[4]LA - by responsible org'!$D$14:$I$170,4,FALSE)</f>
        <v>170</v>
      </c>
      <c r="P31" s="24">
        <f>VLOOKUP($C31,'[4]LA - by responsible org'!$D$14:$I$170,5,FALSE)</f>
        <v>177</v>
      </c>
      <c r="Q31" s="24">
        <f>VLOOKUP($C31,'[4]LA - by responsible org'!$D$14:$I$170,6,FALSE)</f>
        <v>1755</v>
      </c>
      <c r="R31" s="24">
        <f>VLOOKUP($C31,'[5]LA - by responsible org'!$D$14:$I$170,3,FALSE)</f>
        <v>1408</v>
      </c>
      <c r="S31" s="24">
        <f>VLOOKUP($C31,'[5]LA - by responsible org'!$D$14:$I$170,4,FALSE)</f>
        <v>216</v>
      </c>
      <c r="T31" s="24">
        <f>VLOOKUP($C31,'[5]LA - by responsible org'!$D$14:$I$170,5,FALSE)</f>
        <v>287</v>
      </c>
      <c r="U31" s="24">
        <f>VLOOKUP($C31,'[5]LA - by responsible org'!$D$14:$I$170,6,FALSE)</f>
        <v>1911</v>
      </c>
      <c r="V31" s="24">
        <f>VLOOKUP($C31,'[6]LA - by responsible org'!$D$14:$I$170,3,FALSE)</f>
        <v>1432</v>
      </c>
      <c r="W31" s="24">
        <f>VLOOKUP($C31,'[6]LA - by responsible org'!$D$14:$I$170,4,FALSE)</f>
        <v>210</v>
      </c>
      <c r="X31" s="24">
        <f>VLOOKUP($C31,'[6]LA - by responsible org'!$D$14:$I$170,5,FALSE)</f>
        <v>169</v>
      </c>
      <c r="Y31" s="24">
        <f>VLOOKUP($C31,'[6]LA - by responsible org'!$D$14:$I$170,6,FALSE)</f>
        <v>1811</v>
      </c>
      <c r="Z31" s="5">
        <v>1019</v>
      </c>
      <c r="AA31" s="22">
        <v>182</v>
      </c>
      <c r="AB31" s="22">
        <v>122</v>
      </c>
      <c r="AC31" s="5">
        <v>1323</v>
      </c>
      <c r="AD31">
        <f>VLOOKUP($C31,'[8]LA - by responsible org'!$D$17:$I$170,3,FALSE)</f>
        <v>1147</v>
      </c>
      <c r="AE31">
        <f>VLOOKUP($C31,'[8]LA - by responsible org'!$D$17:$I$170,4,FALSE)</f>
        <v>73</v>
      </c>
      <c r="AF31">
        <f>VLOOKUP($C31,'[8]LA - by responsible org'!$D$17:$I$170,5,FALSE)</f>
        <v>114</v>
      </c>
      <c r="AG31">
        <f>VLOOKUP($C31,'[8]LA - by responsible org'!$D$17:$I$170,6,FALSE)</f>
        <v>1334</v>
      </c>
      <c r="AH31">
        <f>VLOOKUP($B31,'[9]LA - by responsible org'!$C$17:$I$170,4,FALSE)</f>
        <v>937</v>
      </c>
      <c r="AI31">
        <f>VLOOKUP($B31,'[9]LA - by responsible org'!$C$17:$I$170,5,FALSE)</f>
        <v>66</v>
      </c>
      <c r="AJ31">
        <f>VLOOKUP($B31,'[9]LA - by responsible org'!$C$17:$I$170,6,FALSE)</f>
        <v>132</v>
      </c>
      <c r="AK31">
        <f>VLOOKUP($B31,'[9]LA - by responsible org'!$C$17:$I$170,7,FALSE)</f>
        <v>1135</v>
      </c>
    </row>
    <row r="32" spans="1:37" ht="15">
      <c r="A32" s="14" t="s">
        <v>72</v>
      </c>
      <c r="B32" s="14" t="s">
        <v>94</v>
      </c>
      <c r="C32" s="4" t="s">
        <v>95</v>
      </c>
      <c r="D32" s="4" t="s">
        <v>96</v>
      </c>
      <c r="E32" s="25">
        <f>VLOOKUP(B32,'[7]FullDashboard'!$C$4:$I$156,7,FALSE)</f>
        <v>287900</v>
      </c>
      <c r="F32" s="24">
        <f>VLOOKUP($C32,'[2]LA - by responsible org'!$D$14:$I$170,3,FALSE)</f>
        <v>459</v>
      </c>
      <c r="G32" s="24">
        <f>VLOOKUP($C32,'[2]LA - by responsible org'!$D$14:$I$170,4,FALSE)</f>
        <v>354</v>
      </c>
      <c r="H32" s="24">
        <f>VLOOKUP($C32,'[2]LA - by responsible org'!$D$14:$I$170,5,FALSE)</f>
        <v>28</v>
      </c>
      <c r="I32" s="24">
        <f>VLOOKUP($C32,'[2]LA - by responsible org'!$D$14:$I$170,6,FALSE)</f>
        <v>841</v>
      </c>
      <c r="J32" s="24">
        <f>VLOOKUP($C32,'[3]LA - by responsible org'!$D$14:$I$170,3,FALSE)</f>
        <v>670</v>
      </c>
      <c r="K32" s="24">
        <f>VLOOKUP($C32,'[3]LA - by responsible org'!$D$14:$I$170,4,FALSE)</f>
        <v>289</v>
      </c>
      <c r="L32" s="24">
        <f>VLOOKUP($C32,'[3]LA - by responsible org'!$D$14:$I$170,5,FALSE)</f>
        <v>31</v>
      </c>
      <c r="M32" s="24">
        <f>VLOOKUP($C32,'[3]LA - by responsible org'!$D$14:$I$170,6,FALSE)</f>
        <v>990</v>
      </c>
      <c r="N32" s="24">
        <f>VLOOKUP($C32,'[4]LA - by responsible org'!$D$14:$I$170,3,FALSE)</f>
        <v>466</v>
      </c>
      <c r="O32" s="24">
        <f>VLOOKUP($C32,'[4]LA - by responsible org'!$D$14:$I$170,4,FALSE)</f>
        <v>378</v>
      </c>
      <c r="P32" s="24">
        <f>VLOOKUP($C32,'[4]LA - by responsible org'!$D$14:$I$170,5,FALSE)</f>
        <v>26</v>
      </c>
      <c r="Q32" s="24">
        <f>VLOOKUP($C32,'[4]LA - by responsible org'!$D$14:$I$170,6,FALSE)</f>
        <v>870</v>
      </c>
      <c r="R32" s="24">
        <f>VLOOKUP($C32,'[5]LA - by responsible org'!$D$14:$I$170,3,FALSE)</f>
        <v>544</v>
      </c>
      <c r="S32" s="24">
        <f>VLOOKUP($C32,'[5]LA - by responsible org'!$D$14:$I$170,4,FALSE)</f>
        <v>310</v>
      </c>
      <c r="T32" s="24">
        <f>VLOOKUP($C32,'[5]LA - by responsible org'!$D$14:$I$170,5,FALSE)</f>
        <v>0</v>
      </c>
      <c r="U32" s="24">
        <f>VLOOKUP($C32,'[5]LA - by responsible org'!$D$14:$I$170,6,FALSE)</f>
        <v>854</v>
      </c>
      <c r="V32" s="24">
        <f>VLOOKUP($C32,'[6]LA - by responsible org'!$D$14:$I$170,3,FALSE)</f>
        <v>460</v>
      </c>
      <c r="W32" s="24">
        <f>VLOOKUP($C32,'[6]LA - by responsible org'!$D$14:$I$170,4,FALSE)</f>
        <v>420</v>
      </c>
      <c r="X32" s="24">
        <f>VLOOKUP($C32,'[6]LA - by responsible org'!$D$14:$I$170,5,FALSE)</f>
        <v>0</v>
      </c>
      <c r="Y32" s="24">
        <f>VLOOKUP($C32,'[6]LA - by responsible org'!$D$14:$I$170,6,FALSE)</f>
        <v>880</v>
      </c>
      <c r="Z32" s="5">
        <v>686</v>
      </c>
      <c r="AA32" s="22">
        <v>278</v>
      </c>
      <c r="AB32" s="22">
        <v>22</v>
      </c>
      <c r="AC32" s="5">
        <v>986</v>
      </c>
      <c r="AD32">
        <f>VLOOKUP($C32,'[8]LA - by responsible org'!$D$17:$I$170,3,FALSE)</f>
        <v>575</v>
      </c>
      <c r="AE32">
        <f>VLOOKUP($C32,'[8]LA - by responsible org'!$D$17:$I$170,4,FALSE)</f>
        <v>286</v>
      </c>
      <c r="AF32">
        <f>VLOOKUP($C32,'[8]LA - by responsible org'!$D$17:$I$170,5,FALSE)</f>
        <v>13</v>
      </c>
      <c r="AG32">
        <f>VLOOKUP($C32,'[8]LA - by responsible org'!$D$17:$I$170,6,FALSE)</f>
        <v>874</v>
      </c>
      <c r="AH32">
        <f>VLOOKUP($B32,'[9]LA - by responsible org'!$C$17:$I$170,4,FALSE)</f>
        <v>460</v>
      </c>
      <c r="AI32">
        <f>VLOOKUP($B32,'[9]LA - by responsible org'!$C$17:$I$170,5,FALSE)</f>
        <v>243</v>
      </c>
      <c r="AJ32">
        <f>VLOOKUP($B32,'[9]LA - by responsible org'!$C$17:$I$170,6,FALSE)</f>
        <v>0</v>
      </c>
      <c r="AK32">
        <f>VLOOKUP($B32,'[9]LA - by responsible org'!$C$17:$I$170,7,FALSE)</f>
        <v>703</v>
      </c>
    </row>
    <row r="33" spans="1:37" ht="15">
      <c r="A33" s="14" t="s">
        <v>209</v>
      </c>
      <c r="B33" s="14" t="s">
        <v>228</v>
      </c>
      <c r="C33" s="4" t="s">
        <v>229</v>
      </c>
      <c r="D33" s="4" t="s">
        <v>230</v>
      </c>
      <c r="E33" s="25">
        <f>VLOOKUP(B33,'[7]FullDashboard'!$C$4:$I$156,7,FALSE)</f>
        <v>405300</v>
      </c>
      <c r="F33" s="24">
        <f>VLOOKUP($C33,'[2]LA - by responsible org'!$D$14:$I$170,3,FALSE)</f>
        <v>1515</v>
      </c>
      <c r="G33" s="24">
        <f>VLOOKUP($C33,'[2]LA - by responsible org'!$D$14:$I$170,4,FALSE)</f>
        <v>2644</v>
      </c>
      <c r="H33" s="24">
        <f>VLOOKUP($C33,'[2]LA - by responsible org'!$D$14:$I$170,5,FALSE)</f>
        <v>458</v>
      </c>
      <c r="I33" s="24">
        <f>VLOOKUP($C33,'[2]LA - by responsible org'!$D$14:$I$170,6,FALSE)</f>
        <v>4617</v>
      </c>
      <c r="J33" s="24">
        <f>VLOOKUP($C33,'[3]LA - by responsible org'!$D$14:$I$170,3,FALSE)</f>
        <v>1799</v>
      </c>
      <c r="K33" s="24">
        <f>VLOOKUP($C33,'[3]LA - by responsible org'!$D$14:$I$170,4,FALSE)</f>
        <v>3074</v>
      </c>
      <c r="L33" s="24">
        <f>VLOOKUP($C33,'[3]LA - by responsible org'!$D$14:$I$170,5,FALSE)</f>
        <v>571</v>
      </c>
      <c r="M33" s="24">
        <f>VLOOKUP($C33,'[3]LA - by responsible org'!$D$14:$I$170,6,FALSE)</f>
        <v>5444</v>
      </c>
      <c r="N33" s="24">
        <f>VLOOKUP($C33,'[4]LA - by responsible org'!$D$14:$I$170,3,FALSE)</f>
        <v>1447</v>
      </c>
      <c r="O33" s="24">
        <f>VLOOKUP($C33,'[4]LA - by responsible org'!$D$14:$I$170,4,FALSE)</f>
        <v>2635</v>
      </c>
      <c r="P33" s="24">
        <f>VLOOKUP($C33,'[4]LA - by responsible org'!$D$14:$I$170,5,FALSE)</f>
        <v>430</v>
      </c>
      <c r="Q33" s="24">
        <f>VLOOKUP($C33,'[4]LA - by responsible org'!$D$14:$I$170,6,FALSE)</f>
        <v>4512</v>
      </c>
      <c r="R33" s="24">
        <f>VLOOKUP($C33,'[5]LA - by responsible org'!$D$14:$I$170,3,FALSE)</f>
        <v>1468</v>
      </c>
      <c r="S33" s="24">
        <f>VLOOKUP($C33,'[5]LA - by responsible org'!$D$14:$I$170,4,FALSE)</f>
        <v>2616</v>
      </c>
      <c r="T33" s="24">
        <f>VLOOKUP($C33,'[5]LA - by responsible org'!$D$14:$I$170,5,FALSE)</f>
        <v>520</v>
      </c>
      <c r="U33" s="24">
        <f>VLOOKUP($C33,'[5]LA - by responsible org'!$D$14:$I$170,6,FALSE)</f>
        <v>4604</v>
      </c>
      <c r="V33" s="24">
        <f>VLOOKUP($C33,'[6]LA - by responsible org'!$D$14:$I$170,3,FALSE)</f>
        <v>1080</v>
      </c>
      <c r="W33" s="24">
        <f>VLOOKUP($C33,'[6]LA - by responsible org'!$D$14:$I$170,4,FALSE)</f>
        <v>2735</v>
      </c>
      <c r="X33" s="24">
        <f>VLOOKUP($C33,'[6]LA - by responsible org'!$D$14:$I$170,5,FALSE)</f>
        <v>366</v>
      </c>
      <c r="Y33" s="24">
        <f>VLOOKUP($C33,'[6]LA - by responsible org'!$D$14:$I$170,6,FALSE)</f>
        <v>4181</v>
      </c>
      <c r="Z33" s="5">
        <v>1550</v>
      </c>
      <c r="AA33" s="22">
        <v>2293</v>
      </c>
      <c r="AB33" s="22">
        <v>708</v>
      </c>
      <c r="AC33" s="5">
        <v>4551</v>
      </c>
      <c r="AD33">
        <f>VLOOKUP($C33,'[8]LA - by responsible org'!$D$17:$I$170,3,FALSE)</f>
        <v>1576</v>
      </c>
      <c r="AE33">
        <f>VLOOKUP($C33,'[8]LA - by responsible org'!$D$17:$I$170,4,FALSE)</f>
        <v>2409</v>
      </c>
      <c r="AF33">
        <f>VLOOKUP($C33,'[8]LA - by responsible org'!$D$17:$I$170,5,FALSE)</f>
        <v>507</v>
      </c>
      <c r="AG33">
        <f>VLOOKUP($C33,'[8]LA - by responsible org'!$D$17:$I$170,6,FALSE)</f>
        <v>4492</v>
      </c>
      <c r="AH33">
        <f>VLOOKUP($B33,'[9]LA - by responsible org'!$C$17:$I$170,4,FALSE)</f>
        <v>1754</v>
      </c>
      <c r="AI33">
        <f>VLOOKUP($B33,'[9]LA - by responsible org'!$C$17:$I$170,5,FALSE)</f>
        <v>2213</v>
      </c>
      <c r="AJ33">
        <f>VLOOKUP($B33,'[9]LA - by responsible org'!$C$17:$I$170,6,FALSE)</f>
        <v>605</v>
      </c>
      <c r="AK33">
        <f>VLOOKUP($B33,'[9]LA - by responsible org'!$C$17:$I$170,7,FALSE)</f>
        <v>4572</v>
      </c>
    </row>
    <row r="34" spans="1:37" ht="15">
      <c r="A34" s="14" t="s">
        <v>172</v>
      </c>
      <c r="B34" s="14" t="s">
        <v>173</v>
      </c>
      <c r="C34" s="4" t="s">
        <v>174</v>
      </c>
      <c r="D34" s="4" t="s">
        <v>175</v>
      </c>
      <c r="E34" s="25">
        <f>VLOOKUP(B34,'[7]FullDashboard'!$C$4:$I$156,7,FALSE)</f>
        <v>83100</v>
      </c>
      <c r="F34" s="24">
        <f>VLOOKUP($C34,'[2]LA - by responsible org'!$D$14:$I$170,3,FALSE)</f>
        <v>148</v>
      </c>
      <c r="G34" s="24">
        <f>VLOOKUP($C34,'[2]LA - by responsible org'!$D$14:$I$170,4,FALSE)</f>
        <v>28</v>
      </c>
      <c r="H34" s="24">
        <f>VLOOKUP($C34,'[2]LA - by responsible org'!$D$14:$I$170,5,FALSE)</f>
        <v>0</v>
      </c>
      <c r="I34" s="24">
        <f>VLOOKUP($C34,'[2]LA - by responsible org'!$D$14:$I$170,6,FALSE)</f>
        <v>176</v>
      </c>
      <c r="J34" s="24">
        <f>VLOOKUP($C34,'[3]LA - by responsible org'!$D$14:$I$170,3,FALSE)</f>
        <v>80</v>
      </c>
      <c r="K34" s="24">
        <f>VLOOKUP($C34,'[3]LA - by responsible org'!$D$14:$I$170,4,FALSE)</f>
        <v>1</v>
      </c>
      <c r="L34" s="24">
        <f>VLOOKUP($C34,'[3]LA - by responsible org'!$D$14:$I$170,5,FALSE)</f>
        <v>0</v>
      </c>
      <c r="M34" s="24">
        <f>VLOOKUP($C34,'[3]LA - by responsible org'!$D$14:$I$170,6,FALSE)</f>
        <v>81</v>
      </c>
      <c r="N34" s="24">
        <f>VLOOKUP($C34,'[4]LA - by responsible org'!$D$14:$I$170,3,FALSE)</f>
        <v>99</v>
      </c>
      <c r="O34" s="24">
        <f>VLOOKUP($C34,'[4]LA - by responsible org'!$D$14:$I$170,4,FALSE)</f>
        <v>0</v>
      </c>
      <c r="P34" s="24">
        <f>VLOOKUP($C34,'[4]LA - by responsible org'!$D$14:$I$170,5,FALSE)</f>
        <v>0</v>
      </c>
      <c r="Q34" s="24">
        <f>VLOOKUP($C34,'[4]LA - by responsible org'!$D$14:$I$170,6,FALSE)</f>
        <v>99</v>
      </c>
      <c r="R34" s="24">
        <f>VLOOKUP($C34,'[5]LA - by responsible org'!$D$14:$I$170,3,FALSE)</f>
        <v>129</v>
      </c>
      <c r="S34" s="24">
        <f>VLOOKUP($C34,'[5]LA - by responsible org'!$D$14:$I$170,4,FALSE)</f>
        <v>9</v>
      </c>
      <c r="T34" s="24">
        <f>VLOOKUP($C34,'[5]LA - by responsible org'!$D$14:$I$170,5,FALSE)</f>
        <v>0</v>
      </c>
      <c r="U34" s="24">
        <f>VLOOKUP($C34,'[5]LA - by responsible org'!$D$14:$I$170,6,FALSE)</f>
        <v>138</v>
      </c>
      <c r="V34" s="24">
        <f>VLOOKUP($C34,'[6]LA - by responsible org'!$D$14:$I$170,3,FALSE)</f>
        <v>33</v>
      </c>
      <c r="W34" s="24">
        <f>VLOOKUP($C34,'[6]LA - by responsible org'!$D$14:$I$170,4,FALSE)</f>
        <v>19</v>
      </c>
      <c r="X34" s="24">
        <f>VLOOKUP($C34,'[6]LA - by responsible org'!$D$14:$I$170,5,FALSE)</f>
        <v>30</v>
      </c>
      <c r="Y34" s="24">
        <f>VLOOKUP($C34,'[6]LA - by responsible org'!$D$14:$I$170,6,FALSE)</f>
        <v>82</v>
      </c>
      <c r="Z34" s="5">
        <v>16</v>
      </c>
      <c r="AA34" s="22">
        <v>12</v>
      </c>
      <c r="AB34" s="22">
        <v>31</v>
      </c>
      <c r="AC34" s="5">
        <v>59</v>
      </c>
      <c r="AD34">
        <f>VLOOKUP($C34,'[8]LA - by responsible org'!$D$17:$I$170,3,FALSE)</f>
        <v>74</v>
      </c>
      <c r="AE34">
        <f>VLOOKUP($C34,'[8]LA - by responsible org'!$D$17:$I$170,4,FALSE)</f>
        <v>3</v>
      </c>
      <c r="AF34">
        <f>VLOOKUP($C34,'[8]LA - by responsible org'!$D$17:$I$170,5,FALSE)</f>
        <v>52</v>
      </c>
      <c r="AG34">
        <f>VLOOKUP($C34,'[8]LA - by responsible org'!$D$17:$I$170,6,FALSE)</f>
        <v>129</v>
      </c>
      <c r="AH34">
        <f>VLOOKUP($B34,'[9]LA - by responsible org'!$C$17:$I$170,4,FALSE)</f>
        <v>110</v>
      </c>
      <c r="AI34">
        <f>VLOOKUP($B34,'[9]LA - by responsible org'!$C$17:$I$170,5,FALSE)</f>
        <v>0</v>
      </c>
      <c r="AJ34">
        <f>VLOOKUP($B34,'[9]LA - by responsible org'!$C$17:$I$170,6,FALSE)</f>
        <v>60</v>
      </c>
      <c r="AK34">
        <f>VLOOKUP($B34,'[9]LA - by responsible org'!$C$17:$I$170,7,FALSE)</f>
        <v>170</v>
      </c>
    </row>
    <row r="35" spans="1:37" ht="15">
      <c r="A35" s="14" t="s">
        <v>10</v>
      </c>
      <c r="B35" s="14" t="s">
        <v>11</v>
      </c>
      <c r="C35" s="4" t="s">
        <v>12</v>
      </c>
      <c r="D35" s="4" t="s">
        <v>13</v>
      </c>
      <c r="E35" s="25">
        <f>VLOOKUP(B35,'[7]FullDashboard'!$C$4:$I$156,7,FALSE)</f>
        <v>196800</v>
      </c>
      <c r="F35" s="24">
        <f>VLOOKUP($C35,'[2]LA - by responsible org'!$D$14:$I$170,3,FALSE)</f>
        <v>234</v>
      </c>
      <c r="G35" s="24">
        <f>VLOOKUP($C35,'[2]LA - by responsible org'!$D$14:$I$170,4,FALSE)</f>
        <v>49</v>
      </c>
      <c r="H35" s="24">
        <f>VLOOKUP($C35,'[2]LA - by responsible org'!$D$14:$I$170,5,FALSE)</f>
        <v>0</v>
      </c>
      <c r="I35" s="24">
        <f>VLOOKUP($C35,'[2]LA - by responsible org'!$D$14:$I$170,6,FALSE)</f>
        <v>283</v>
      </c>
      <c r="J35" s="24">
        <f>VLOOKUP($C35,'[3]LA - by responsible org'!$D$14:$I$170,3,FALSE)</f>
        <v>232</v>
      </c>
      <c r="K35" s="24">
        <f>VLOOKUP($C35,'[3]LA - by responsible org'!$D$14:$I$170,4,FALSE)</f>
        <v>71</v>
      </c>
      <c r="L35" s="24">
        <f>VLOOKUP($C35,'[3]LA - by responsible org'!$D$14:$I$170,5,FALSE)</f>
        <v>0</v>
      </c>
      <c r="M35" s="24">
        <f>VLOOKUP($C35,'[3]LA - by responsible org'!$D$14:$I$170,6,FALSE)</f>
        <v>303</v>
      </c>
      <c r="N35" s="24">
        <f>VLOOKUP($C35,'[4]LA - by responsible org'!$D$14:$I$170,3,FALSE)</f>
        <v>286</v>
      </c>
      <c r="O35" s="24">
        <f>VLOOKUP($C35,'[4]LA - by responsible org'!$D$14:$I$170,4,FALSE)</f>
        <v>77</v>
      </c>
      <c r="P35" s="24">
        <f>VLOOKUP($C35,'[4]LA - by responsible org'!$D$14:$I$170,5,FALSE)</f>
        <v>0</v>
      </c>
      <c r="Q35" s="24">
        <f>VLOOKUP($C35,'[4]LA - by responsible org'!$D$14:$I$170,6,FALSE)</f>
        <v>363</v>
      </c>
      <c r="R35" s="24">
        <f>VLOOKUP($C35,'[5]LA - by responsible org'!$D$14:$I$170,3,FALSE)</f>
        <v>297</v>
      </c>
      <c r="S35" s="24">
        <f>VLOOKUP($C35,'[5]LA - by responsible org'!$D$14:$I$170,4,FALSE)</f>
        <v>44</v>
      </c>
      <c r="T35" s="24">
        <f>VLOOKUP($C35,'[5]LA - by responsible org'!$D$14:$I$170,5,FALSE)</f>
        <v>0</v>
      </c>
      <c r="U35" s="24">
        <f>VLOOKUP($C35,'[5]LA - by responsible org'!$D$14:$I$170,6,FALSE)</f>
        <v>341</v>
      </c>
      <c r="V35" s="24">
        <f>VLOOKUP($C35,'[6]LA - by responsible org'!$D$14:$I$170,3,FALSE)</f>
        <v>295</v>
      </c>
      <c r="W35" s="24">
        <f>VLOOKUP($C35,'[6]LA - by responsible org'!$D$14:$I$170,4,FALSE)</f>
        <v>47</v>
      </c>
      <c r="X35" s="24">
        <f>VLOOKUP($C35,'[6]LA - by responsible org'!$D$14:$I$170,5,FALSE)</f>
        <v>0</v>
      </c>
      <c r="Y35" s="24">
        <f>VLOOKUP($C35,'[6]LA - by responsible org'!$D$14:$I$170,6,FALSE)</f>
        <v>342</v>
      </c>
      <c r="Z35" s="5">
        <v>265</v>
      </c>
      <c r="AA35" s="22">
        <v>45</v>
      </c>
      <c r="AB35" s="22">
        <v>0</v>
      </c>
      <c r="AC35" s="5">
        <v>310</v>
      </c>
      <c r="AD35">
        <f>VLOOKUP($C35,'[8]LA - by responsible org'!$D$17:$I$170,3,FALSE)</f>
        <v>221</v>
      </c>
      <c r="AE35">
        <f>VLOOKUP($C35,'[8]LA - by responsible org'!$D$17:$I$170,4,FALSE)</f>
        <v>43</v>
      </c>
      <c r="AF35">
        <f>VLOOKUP($C35,'[8]LA - by responsible org'!$D$17:$I$170,5,FALSE)</f>
        <v>0</v>
      </c>
      <c r="AG35">
        <f>VLOOKUP($C35,'[8]LA - by responsible org'!$D$17:$I$170,6,FALSE)</f>
        <v>264</v>
      </c>
      <c r="AH35">
        <f>VLOOKUP($B35,'[9]LA - by responsible org'!$C$17:$I$170,4,FALSE)</f>
        <v>254</v>
      </c>
      <c r="AI35">
        <f>VLOOKUP($B35,'[9]LA - by responsible org'!$C$17:$I$170,5,FALSE)</f>
        <v>45</v>
      </c>
      <c r="AJ35">
        <f>VLOOKUP($B35,'[9]LA - by responsible org'!$C$17:$I$170,6,FALSE)</f>
        <v>0</v>
      </c>
      <c r="AK35">
        <f>VLOOKUP($B35,'[9]LA - by responsible org'!$C$17:$I$170,7,FALSE)</f>
        <v>299</v>
      </c>
    </row>
    <row r="36" spans="1:37" ht="15">
      <c r="A36" s="14" t="s">
        <v>10</v>
      </c>
      <c r="B36" s="14" t="s">
        <v>14</v>
      </c>
      <c r="C36" s="4" t="s">
        <v>15</v>
      </c>
      <c r="D36" s="4" t="s">
        <v>16</v>
      </c>
      <c r="E36" s="25">
        <f>VLOOKUP(B36,'[7]FullDashboard'!$C$4:$I$156,7,FALSE)</f>
        <v>632800</v>
      </c>
      <c r="F36" s="24">
        <f>VLOOKUP($C36,'[2]LA - by responsible org'!$D$14:$I$170,3,FALSE)</f>
        <v>1101</v>
      </c>
      <c r="G36" s="24">
        <f>VLOOKUP($C36,'[2]LA - by responsible org'!$D$14:$I$170,4,FALSE)</f>
        <v>492</v>
      </c>
      <c r="H36" s="24">
        <f>VLOOKUP($C36,'[2]LA - by responsible org'!$D$14:$I$170,5,FALSE)</f>
        <v>66</v>
      </c>
      <c r="I36" s="24">
        <f>VLOOKUP($C36,'[2]LA - by responsible org'!$D$14:$I$170,6,FALSE)</f>
        <v>1659</v>
      </c>
      <c r="J36" s="24">
        <f>VLOOKUP($C36,'[3]LA - by responsible org'!$D$14:$I$170,3,FALSE)</f>
        <v>1021</v>
      </c>
      <c r="K36" s="24">
        <f>VLOOKUP($C36,'[3]LA - by responsible org'!$D$14:$I$170,4,FALSE)</f>
        <v>674</v>
      </c>
      <c r="L36" s="24">
        <f>VLOOKUP($C36,'[3]LA - by responsible org'!$D$14:$I$170,5,FALSE)</f>
        <v>45</v>
      </c>
      <c r="M36" s="24">
        <f>VLOOKUP($C36,'[3]LA - by responsible org'!$D$14:$I$170,6,FALSE)</f>
        <v>1740</v>
      </c>
      <c r="N36" s="24">
        <f>VLOOKUP($C36,'[4]LA - by responsible org'!$D$14:$I$170,3,FALSE)</f>
        <v>643</v>
      </c>
      <c r="O36" s="24">
        <f>VLOOKUP($C36,'[4]LA - by responsible org'!$D$14:$I$170,4,FALSE)</f>
        <v>574</v>
      </c>
      <c r="P36" s="24">
        <f>VLOOKUP($C36,'[4]LA - by responsible org'!$D$14:$I$170,5,FALSE)</f>
        <v>0</v>
      </c>
      <c r="Q36" s="24">
        <f>VLOOKUP($C36,'[4]LA - by responsible org'!$D$14:$I$170,6,FALSE)</f>
        <v>1217</v>
      </c>
      <c r="R36" s="24">
        <f>VLOOKUP($C36,'[5]LA - by responsible org'!$D$14:$I$170,3,FALSE)</f>
        <v>1058</v>
      </c>
      <c r="S36" s="24">
        <f>VLOOKUP($C36,'[5]LA - by responsible org'!$D$14:$I$170,4,FALSE)</f>
        <v>607</v>
      </c>
      <c r="T36" s="24">
        <f>VLOOKUP($C36,'[5]LA - by responsible org'!$D$14:$I$170,5,FALSE)</f>
        <v>36</v>
      </c>
      <c r="U36" s="24">
        <f>VLOOKUP($C36,'[5]LA - by responsible org'!$D$14:$I$170,6,FALSE)</f>
        <v>1701</v>
      </c>
      <c r="V36" s="24">
        <f>VLOOKUP($C36,'[6]LA - by responsible org'!$D$14:$I$170,3,FALSE)</f>
        <v>988</v>
      </c>
      <c r="W36" s="24">
        <f>VLOOKUP($C36,'[6]LA - by responsible org'!$D$14:$I$170,4,FALSE)</f>
        <v>541</v>
      </c>
      <c r="X36" s="24">
        <f>VLOOKUP($C36,'[6]LA - by responsible org'!$D$14:$I$170,5,FALSE)</f>
        <v>24</v>
      </c>
      <c r="Y36" s="24">
        <f>VLOOKUP($C36,'[6]LA - by responsible org'!$D$14:$I$170,6,FALSE)</f>
        <v>1553</v>
      </c>
      <c r="Z36" s="5">
        <v>1042</v>
      </c>
      <c r="AA36" s="22">
        <v>549</v>
      </c>
      <c r="AB36" s="22">
        <v>42</v>
      </c>
      <c r="AC36" s="5">
        <v>1633</v>
      </c>
      <c r="AD36">
        <f>VLOOKUP($C36,'[8]LA - by responsible org'!$D$17:$I$170,3,FALSE)</f>
        <v>995</v>
      </c>
      <c r="AE36">
        <f>VLOOKUP($C36,'[8]LA - by responsible org'!$D$17:$I$170,4,FALSE)</f>
        <v>393</v>
      </c>
      <c r="AF36">
        <f>VLOOKUP($C36,'[8]LA - by responsible org'!$D$17:$I$170,5,FALSE)</f>
        <v>13</v>
      </c>
      <c r="AG36">
        <f>VLOOKUP($C36,'[8]LA - by responsible org'!$D$17:$I$170,6,FALSE)</f>
        <v>1401</v>
      </c>
      <c r="AH36">
        <f>VLOOKUP($B36,'[9]LA - by responsible org'!$C$17:$I$170,4,FALSE)</f>
        <v>766</v>
      </c>
      <c r="AI36">
        <f>VLOOKUP($B36,'[9]LA - by responsible org'!$C$17:$I$170,5,FALSE)</f>
        <v>334</v>
      </c>
      <c r="AJ36">
        <f>VLOOKUP($B36,'[9]LA - by responsible org'!$C$17:$I$170,6,FALSE)</f>
        <v>27</v>
      </c>
      <c r="AK36">
        <f>VLOOKUP($B36,'[9]LA - by responsible org'!$C$17:$I$170,7,FALSE)</f>
        <v>1127</v>
      </c>
    </row>
    <row r="37" spans="1:37" ht="15">
      <c r="A37" s="14" t="s">
        <v>337</v>
      </c>
      <c r="B37" s="14" t="s">
        <v>350</v>
      </c>
      <c r="C37" s="4" t="s">
        <v>351</v>
      </c>
      <c r="D37" s="4" t="s">
        <v>352</v>
      </c>
      <c r="E37" s="25">
        <f>VLOOKUP(B37,'[7]FullDashboard'!$C$4:$I$156,7,FALSE)</f>
        <v>636300</v>
      </c>
      <c r="F37" s="24">
        <f>VLOOKUP($C37,'[2]LA - by responsible org'!$D$14:$I$170,3,FALSE)</f>
        <v>3035</v>
      </c>
      <c r="G37" s="24">
        <f>VLOOKUP($C37,'[2]LA - by responsible org'!$D$14:$I$170,4,FALSE)</f>
        <v>953</v>
      </c>
      <c r="H37" s="24">
        <f>VLOOKUP($C37,'[2]LA - by responsible org'!$D$14:$I$170,5,FALSE)</f>
        <v>271</v>
      </c>
      <c r="I37" s="24">
        <f>VLOOKUP($C37,'[2]LA - by responsible org'!$D$14:$I$170,6,FALSE)</f>
        <v>4259</v>
      </c>
      <c r="J37" s="24">
        <f>VLOOKUP($C37,'[3]LA - by responsible org'!$D$14:$I$170,3,FALSE)</f>
        <v>3212</v>
      </c>
      <c r="K37" s="24">
        <f>VLOOKUP($C37,'[3]LA - by responsible org'!$D$14:$I$170,4,FALSE)</f>
        <v>1345</v>
      </c>
      <c r="L37" s="24">
        <f>VLOOKUP($C37,'[3]LA - by responsible org'!$D$14:$I$170,5,FALSE)</f>
        <v>261</v>
      </c>
      <c r="M37" s="24">
        <f>VLOOKUP($C37,'[3]LA - by responsible org'!$D$14:$I$170,6,FALSE)</f>
        <v>4818</v>
      </c>
      <c r="N37" s="24">
        <f>VLOOKUP($C37,'[4]LA - by responsible org'!$D$14:$I$170,3,FALSE)</f>
        <v>2402</v>
      </c>
      <c r="O37" s="24">
        <f>VLOOKUP($C37,'[4]LA - by responsible org'!$D$14:$I$170,4,FALSE)</f>
        <v>1559</v>
      </c>
      <c r="P37" s="24">
        <f>VLOOKUP($C37,'[4]LA - by responsible org'!$D$14:$I$170,5,FALSE)</f>
        <v>238</v>
      </c>
      <c r="Q37" s="24">
        <f>VLOOKUP($C37,'[4]LA - by responsible org'!$D$14:$I$170,6,FALSE)</f>
        <v>4199</v>
      </c>
      <c r="R37" s="24">
        <f>VLOOKUP($C37,'[5]LA - by responsible org'!$D$14:$I$170,3,FALSE)</f>
        <v>2764</v>
      </c>
      <c r="S37" s="24">
        <f>VLOOKUP($C37,'[5]LA - by responsible org'!$D$14:$I$170,4,FALSE)</f>
        <v>1161</v>
      </c>
      <c r="T37" s="24">
        <f>VLOOKUP($C37,'[5]LA - by responsible org'!$D$14:$I$170,5,FALSE)</f>
        <v>263</v>
      </c>
      <c r="U37" s="24">
        <f>VLOOKUP($C37,'[5]LA - by responsible org'!$D$14:$I$170,6,FALSE)</f>
        <v>4188</v>
      </c>
      <c r="V37" s="24">
        <f>VLOOKUP($C37,'[6]LA - by responsible org'!$D$14:$I$170,3,FALSE)</f>
        <v>2875</v>
      </c>
      <c r="W37" s="24">
        <f>VLOOKUP($C37,'[6]LA - by responsible org'!$D$14:$I$170,4,FALSE)</f>
        <v>1519</v>
      </c>
      <c r="X37" s="24">
        <f>VLOOKUP($C37,'[6]LA - by responsible org'!$D$14:$I$170,5,FALSE)</f>
        <v>289</v>
      </c>
      <c r="Y37" s="24">
        <f>VLOOKUP($C37,'[6]LA - by responsible org'!$D$14:$I$170,6,FALSE)</f>
        <v>4683</v>
      </c>
      <c r="Z37" s="5">
        <v>2524</v>
      </c>
      <c r="AA37" s="22">
        <v>1201</v>
      </c>
      <c r="AB37" s="22">
        <v>252</v>
      </c>
      <c r="AC37" s="5">
        <v>3977</v>
      </c>
      <c r="AD37">
        <f>VLOOKUP($C37,'[8]LA - by responsible org'!$D$17:$I$170,3,FALSE)</f>
        <v>2200</v>
      </c>
      <c r="AE37">
        <f>VLOOKUP($C37,'[8]LA - by responsible org'!$D$17:$I$170,4,FALSE)</f>
        <v>847</v>
      </c>
      <c r="AF37">
        <f>VLOOKUP($C37,'[8]LA - by responsible org'!$D$17:$I$170,5,FALSE)</f>
        <v>204</v>
      </c>
      <c r="AG37">
        <f>VLOOKUP($C37,'[8]LA - by responsible org'!$D$17:$I$170,6,FALSE)</f>
        <v>3251</v>
      </c>
      <c r="AH37">
        <f>VLOOKUP($B37,'[9]LA - by responsible org'!$C$17:$I$170,4,FALSE)</f>
        <v>2196</v>
      </c>
      <c r="AI37">
        <f>VLOOKUP($B37,'[9]LA - by responsible org'!$C$17:$I$170,5,FALSE)</f>
        <v>843</v>
      </c>
      <c r="AJ37">
        <f>VLOOKUP($B37,'[9]LA - by responsible org'!$C$17:$I$170,6,FALSE)</f>
        <v>157</v>
      </c>
      <c r="AK37">
        <f>VLOOKUP($B37,'[9]LA - by responsible org'!$C$17:$I$170,7,FALSE)</f>
        <v>3196</v>
      </c>
    </row>
    <row r="38" spans="1:37" ht="15">
      <c r="A38" s="14" t="s">
        <v>426</v>
      </c>
      <c r="B38" s="14" t="s">
        <v>436</v>
      </c>
      <c r="C38" s="4" t="s">
        <v>437</v>
      </c>
      <c r="D38" s="4" t="s">
        <v>438</v>
      </c>
      <c r="E38" s="25">
        <f>VLOOKUP(B38,'[7]FullDashboard'!$C$4:$I$156,7,FALSE)</f>
        <v>240900</v>
      </c>
      <c r="F38" s="24">
        <f>VLOOKUP($C38,'[2]LA - by responsible org'!$D$14:$I$170,3,FALSE)</f>
        <v>148</v>
      </c>
      <c r="G38" s="24">
        <f>VLOOKUP($C38,'[2]LA - by responsible org'!$D$14:$I$170,4,FALSE)</f>
        <v>284</v>
      </c>
      <c r="H38" s="24">
        <f>VLOOKUP($C38,'[2]LA - by responsible org'!$D$14:$I$170,5,FALSE)</f>
        <v>156</v>
      </c>
      <c r="I38" s="24">
        <f>VLOOKUP($C38,'[2]LA - by responsible org'!$D$14:$I$170,6,FALSE)</f>
        <v>588</v>
      </c>
      <c r="J38" s="24">
        <f>VLOOKUP($C38,'[3]LA - by responsible org'!$D$14:$I$170,3,FALSE)</f>
        <v>154</v>
      </c>
      <c r="K38" s="24">
        <f>VLOOKUP($C38,'[3]LA - by responsible org'!$D$14:$I$170,4,FALSE)</f>
        <v>318</v>
      </c>
      <c r="L38" s="24">
        <f>VLOOKUP($C38,'[3]LA - by responsible org'!$D$14:$I$170,5,FALSE)</f>
        <v>136</v>
      </c>
      <c r="M38" s="24">
        <f>VLOOKUP($C38,'[3]LA - by responsible org'!$D$14:$I$170,6,FALSE)</f>
        <v>608</v>
      </c>
      <c r="N38" s="24">
        <f>VLOOKUP($C38,'[4]LA - by responsible org'!$D$14:$I$170,3,FALSE)</f>
        <v>176</v>
      </c>
      <c r="O38" s="24">
        <f>VLOOKUP($C38,'[4]LA - by responsible org'!$D$14:$I$170,4,FALSE)</f>
        <v>282</v>
      </c>
      <c r="P38" s="24">
        <f>VLOOKUP($C38,'[4]LA - by responsible org'!$D$14:$I$170,5,FALSE)</f>
        <v>29</v>
      </c>
      <c r="Q38" s="24">
        <f>VLOOKUP($C38,'[4]LA - by responsible org'!$D$14:$I$170,6,FALSE)</f>
        <v>487</v>
      </c>
      <c r="R38" s="24">
        <f>VLOOKUP($C38,'[5]LA - by responsible org'!$D$14:$I$170,3,FALSE)</f>
        <v>171</v>
      </c>
      <c r="S38" s="24">
        <f>VLOOKUP($C38,'[5]LA - by responsible org'!$D$14:$I$170,4,FALSE)</f>
        <v>256</v>
      </c>
      <c r="T38" s="24">
        <f>VLOOKUP($C38,'[5]LA - by responsible org'!$D$14:$I$170,5,FALSE)</f>
        <v>73</v>
      </c>
      <c r="U38" s="24">
        <f>VLOOKUP($C38,'[5]LA - by responsible org'!$D$14:$I$170,6,FALSE)</f>
        <v>500</v>
      </c>
      <c r="V38" s="24">
        <f>VLOOKUP($C38,'[6]LA - by responsible org'!$D$14:$I$170,3,FALSE)</f>
        <v>147</v>
      </c>
      <c r="W38" s="24">
        <f>VLOOKUP($C38,'[6]LA - by responsible org'!$D$14:$I$170,4,FALSE)</f>
        <v>323</v>
      </c>
      <c r="X38" s="24">
        <f>VLOOKUP($C38,'[6]LA - by responsible org'!$D$14:$I$170,5,FALSE)</f>
        <v>64</v>
      </c>
      <c r="Y38" s="24">
        <f>VLOOKUP($C38,'[6]LA - by responsible org'!$D$14:$I$170,6,FALSE)</f>
        <v>534</v>
      </c>
      <c r="Z38" s="5">
        <v>167</v>
      </c>
      <c r="AA38" s="22">
        <v>503</v>
      </c>
      <c r="AB38" s="22">
        <v>99</v>
      </c>
      <c r="AC38" s="5">
        <v>769</v>
      </c>
      <c r="AD38">
        <f>VLOOKUP($C38,'[8]LA - by responsible org'!$D$17:$I$170,3,FALSE)</f>
        <v>133</v>
      </c>
      <c r="AE38">
        <f>VLOOKUP($C38,'[8]LA - by responsible org'!$D$17:$I$170,4,FALSE)</f>
        <v>535</v>
      </c>
      <c r="AF38">
        <f>VLOOKUP($C38,'[8]LA - by responsible org'!$D$17:$I$170,5,FALSE)</f>
        <v>192</v>
      </c>
      <c r="AG38">
        <f>VLOOKUP($C38,'[8]LA - by responsible org'!$D$17:$I$170,6,FALSE)</f>
        <v>860</v>
      </c>
      <c r="AH38">
        <f>VLOOKUP($B38,'[9]LA - by responsible org'!$C$17:$I$170,4,FALSE)</f>
        <v>123</v>
      </c>
      <c r="AI38">
        <f>VLOOKUP($B38,'[9]LA - by responsible org'!$C$17:$I$170,5,FALSE)</f>
        <v>323</v>
      </c>
      <c r="AJ38">
        <f>VLOOKUP($B38,'[9]LA - by responsible org'!$C$17:$I$170,6,FALSE)</f>
        <v>143</v>
      </c>
      <c r="AK38">
        <f>VLOOKUP($B38,'[9]LA - by responsible org'!$C$17:$I$170,7,FALSE)</f>
        <v>589</v>
      </c>
    </row>
    <row r="39" spans="1:37" ht="15">
      <c r="A39" s="14" t="s">
        <v>337</v>
      </c>
      <c r="B39" s="14" t="s">
        <v>353</v>
      </c>
      <c r="C39" s="4" t="s">
        <v>354</v>
      </c>
      <c r="D39" s="4" t="s">
        <v>355</v>
      </c>
      <c r="E39" s="25">
        <f>VLOOKUP(B39,'[7]FullDashboard'!$C$4:$I$156,7,FALSE)</f>
        <v>345600</v>
      </c>
      <c r="F39" s="24">
        <f>VLOOKUP($C39,'[2]LA - by responsible org'!$D$14:$I$170,3,FALSE)</f>
        <v>1159</v>
      </c>
      <c r="G39" s="24">
        <f>VLOOKUP($C39,'[2]LA - by responsible org'!$D$14:$I$170,4,FALSE)</f>
        <v>532</v>
      </c>
      <c r="H39" s="24">
        <f>VLOOKUP($C39,'[2]LA - by responsible org'!$D$14:$I$170,5,FALSE)</f>
        <v>96</v>
      </c>
      <c r="I39" s="24">
        <f>VLOOKUP($C39,'[2]LA - by responsible org'!$D$14:$I$170,6,FALSE)</f>
        <v>1787</v>
      </c>
      <c r="J39" s="24">
        <f>VLOOKUP($C39,'[3]LA - by responsible org'!$D$14:$I$170,3,FALSE)</f>
        <v>1226</v>
      </c>
      <c r="K39" s="24">
        <f>VLOOKUP($C39,'[3]LA - by responsible org'!$D$14:$I$170,4,FALSE)</f>
        <v>679</v>
      </c>
      <c r="L39" s="24">
        <f>VLOOKUP($C39,'[3]LA - by responsible org'!$D$14:$I$170,5,FALSE)</f>
        <v>87</v>
      </c>
      <c r="M39" s="24">
        <f>VLOOKUP($C39,'[3]LA - by responsible org'!$D$14:$I$170,6,FALSE)</f>
        <v>1992</v>
      </c>
      <c r="N39" s="24">
        <f>VLOOKUP($C39,'[4]LA - by responsible org'!$D$14:$I$170,3,FALSE)</f>
        <v>948</v>
      </c>
      <c r="O39" s="24">
        <f>VLOOKUP($C39,'[4]LA - by responsible org'!$D$14:$I$170,4,FALSE)</f>
        <v>748</v>
      </c>
      <c r="P39" s="24">
        <f>VLOOKUP($C39,'[4]LA - by responsible org'!$D$14:$I$170,5,FALSE)</f>
        <v>49</v>
      </c>
      <c r="Q39" s="24">
        <f>VLOOKUP($C39,'[4]LA - by responsible org'!$D$14:$I$170,6,FALSE)</f>
        <v>1745</v>
      </c>
      <c r="R39" s="24">
        <f>VLOOKUP($C39,'[5]LA - by responsible org'!$D$14:$I$170,3,FALSE)</f>
        <v>975</v>
      </c>
      <c r="S39" s="24">
        <f>VLOOKUP($C39,'[5]LA - by responsible org'!$D$14:$I$170,4,FALSE)</f>
        <v>683</v>
      </c>
      <c r="T39" s="24">
        <f>VLOOKUP($C39,'[5]LA - by responsible org'!$D$14:$I$170,5,FALSE)</f>
        <v>63</v>
      </c>
      <c r="U39" s="24">
        <f>VLOOKUP($C39,'[5]LA - by responsible org'!$D$14:$I$170,6,FALSE)</f>
        <v>1721</v>
      </c>
      <c r="V39" s="24">
        <f>VLOOKUP($C39,'[6]LA - by responsible org'!$D$14:$I$170,3,FALSE)</f>
        <v>1244</v>
      </c>
      <c r="W39" s="24">
        <f>VLOOKUP($C39,'[6]LA - by responsible org'!$D$14:$I$170,4,FALSE)</f>
        <v>671</v>
      </c>
      <c r="X39" s="24">
        <f>VLOOKUP($C39,'[6]LA - by responsible org'!$D$14:$I$170,5,FALSE)</f>
        <v>156</v>
      </c>
      <c r="Y39" s="24">
        <f>VLOOKUP($C39,'[6]LA - by responsible org'!$D$14:$I$170,6,FALSE)</f>
        <v>2071</v>
      </c>
      <c r="Z39" s="5">
        <v>1126</v>
      </c>
      <c r="AA39" s="22">
        <v>789</v>
      </c>
      <c r="AB39" s="22">
        <v>75</v>
      </c>
      <c r="AC39" s="5">
        <v>1990</v>
      </c>
      <c r="AD39">
        <f>VLOOKUP($C39,'[8]LA - by responsible org'!$D$17:$I$170,3,FALSE)</f>
        <v>1362</v>
      </c>
      <c r="AE39">
        <f>VLOOKUP($C39,'[8]LA - by responsible org'!$D$17:$I$170,4,FALSE)</f>
        <v>1131</v>
      </c>
      <c r="AF39">
        <f>VLOOKUP($C39,'[8]LA - by responsible org'!$D$17:$I$170,5,FALSE)</f>
        <v>58</v>
      </c>
      <c r="AG39">
        <f>VLOOKUP($C39,'[8]LA - by responsible org'!$D$17:$I$170,6,FALSE)</f>
        <v>2551</v>
      </c>
      <c r="AH39">
        <f>VLOOKUP($B39,'[9]LA - by responsible org'!$C$17:$I$170,4,FALSE)</f>
        <v>1203</v>
      </c>
      <c r="AI39">
        <f>VLOOKUP($B39,'[9]LA - by responsible org'!$C$17:$I$170,5,FALSE)</f>
        <v>754</v>
      </c>
      <c r="AJ39">
        <f>VLOOKUP($B39,'[9]LA - by responsible org'!$C$17:$I$170,6,FALSE)</f>
        <v>68</v>
      </c>
      <c r="AK39">
        <f>VLOOKUP($B39,'[9]LA - by responsible org'!$C$17:$I$170,7,FALSE)</f>
        <v>2025</v>
      </c>
    </row>
    <row r="40" spans="1:37" ht="15">
      <c r="A40" s="14" t="s">
        <v>383</v>
      </c>
      <c r="B40" s="14" t="s">
        <v>390</v>
      </c>
      <c r="C40" s="4" t="s">
        <v>391</v>
      </c>
      <c r="D40" s="4" t="s">
        <v>392</v>
      </c>
      <c r="E40" s="25">
        <f>VLOOKUP(B40,'[7]FullDashboard'!$C$4:$I$156,7,FALSE)</f>
        <v>249500</v>
      </c>
      <c r="F40" s="24">
        <f>VLOOKUP($C40,'[2]LA - by responsible org'!$D$14:$I$170,3,FALSE)</f>
        <v>421</v>
      </c>
      <c r="G40" s="24">
        <f>VLOOKUP($C40,'[2]LA - by responsible org'!$D$14:$I$170,4,FALSE)</f>
        <v>878</v>
      </c>
      <c r="H40" s="24">
        <f>VLOOKUP($C40,'[2]LA - by responsible org'!$D$14:$I$170,5,FALSE)</f>
        <v>80</v>
      </c>
      <c r="I40" s="24">
        <f>VLOOKUP($C40,'[2]LA - by responsible org'!$D$14:$I$170,6,FALSE)</f>
        <v>1379</v>
      </c>
      <c r="J40" s="24">
        <f>VLOOKUP($C40,'[3]LA - by responsible org'!$D$14:$I$170,3,FALSE)</f>
        <v>426</v>
      </c>
      <c r="K40" s="24">
        <f>VLOOKUP($C40,'[3]LA - by responsible org'!$D$14:$I$170,4,FALSE)</f>
        <v>774</v>
      </c>
      <c r="L40" s="24">
        <f>VLOOKUP($C40,'[3]LA - by responsible org'!$D$14:$I$170,5,FALSE)</f>
        <v>75</v>
      </c>
      <c r="M40" s="24">
        <f>VLOOKUP($C40,'[3]LA - by responsible org'!$D$14:$I$170,6,FALSE)</f>
        <v>1275</v>
      </c>
      <c r="N40" s="24">
        <f>VLOOKUP($C40,'[4]LA - by responsible org'!$D$14:$I$170,3,FALSE)</f>
        <v>295</v>
      </c>
      <c r="O40" s="24">
        <f>VLOOKUP($C40,'[4]LA - by responsible org'!$D$14:$I$170,4,FALSE)</f>
        <v>508</v>
      </c>
      <c r="P40" s="24">
        <f>VLOOKUP($C40,'[4]LA - by responsible org'!$D$14:$I$170,5,FALSE)</f>
        <v>98</v>
      </c>
      <c r="Q40" s="24">
        <f>VLOOKUP($C40,'[4]LA - by responsible org'!$D$14:$I$170,6,FALSE)</f>
        <v>901</v>
      </c>
      <c r="R40" s="24">
        <f>VLOOKUP($C40,'[5]LA - by responsible org'!$D$14:$I$170,3,FALSE)</f>
        <v>241</v>
      </c>
      <c r="S40" s="24">
        <f>VLOOKUP($C40,'[5]LA - by responsible org'!$D$14:$I$170,4,FALSE)</f>
        <v>491</v>
      </c>
      <c r="T40" s="24">
        <f>VLOOKUP($C40,'[5]LA - by responsible org'!$D$14:$I$170,5,FALSE)</f>
        <v>58</v>
      </c>
      <c r="U40" s="24">
        <f>VLOOKUP($C40,'[5]LA - by responsible org'!$D$14:$I$170,6,FALSE)</f>
        <v>790</v>
      </c>
      <c r="V40" s="24">
        <f>VLOOKUP($C40,'[6]LA - by responsible org'!$D$14:$I$170,3,FALSE)</f>
        <v>220</v>
      </c>
      <c r="W40" s="24">
        <f>VLOOKUP($C40,'[6]LA - by responsible org'!$D$14:$I$170,4,FALSE)</f>
        <v>676</v>
      </c>
      <c r="X40" s="24">
        <f>VLOOKUP($C40,'[6]LA - by responsible org'!$D$14:$I$170,5,FALSE)</f>
        <v>29</v>
      </c>
      <c r="Y40" s="24">
        <f>VLOOKUP($C40,'[6]LA - by responsible org'!$D$14:$I$170,6,FALSE)</f>
        <v>925</v>
      </c>
      <c r="Z40" s="5">
        <v>347</v>
      </c>
      <c r="AA40" s="22">
        <v>766</v>
      </c>
      <c r="AB40" s="22">
        <v>5</v>
      </c>
      <c r="AC40" s="5">
        <v>1118</v>
      </c>
      <c r="AD40">
        <f>VLOOKUP($C40,'[8]LA - by responsible org'!$D$17:$I$170,3,FALSE)</f>
        <v>382</v>
      </c>
      <c r="AE40">
        <f>VLOOKUP($C40,'[8]LA - by responsible org'!$D$17:$I$170,4,FALSE)</f>
        <v>693</v>
      </c>
      <c r="AF40">
        <f>VLOOKUP($C40,'[8]LA - by responsible org'!$D$17:$I$170,5,FALSE)</f>
        <v>177</v>
      </c>
      <c r="AG40">
        <f>VLOOKUP($C40,'[8]LA - by responsible org'!$D$17:$I$170,6,FALSE)</f>
        <v>1252</v>
      </c>
      <c r="AH40">
        <f>VLOOKUP($B40,'[9]LA - by responsible org'!$C$17:$I$170,4,FALSE)</f>
        <v>295</v>
      </c>
      <c r="AI40">
        <f>VLOOKUP($B40,'[9]LA - by responsible org'!$C$17:$I$170,5,FALSE)</f>
        <v>598</v>
      </c>
      <c r="AJ40">
        <f>VLOOKUP($B40,'[9]LA - by responsible org'!$C$17:$I$170,6,FALSE)</f>
        <v>313</v>
      </c>
      <c r="AK40">
        <f>VLOOKUP($B40,'[9]LA - by responsible org'!$C$17:$I$170,7,FALSE)</f>
        <v>1206</v>
      </c>
    </row>
    <row r="41" spans="1:37" ht="15">
      <c r="A41" s="14" t="s">
        <v>172</v>
      </c>
      <c r="B41" s="14" t="s">
        <v>176</v>
      </c>
      <c r="C41" s="4" t="s">
        <v>177</v>
      </c>
      <c r="D41" s="4" t="s">
        <v>178</v>
      </c>
      <c r="E41" s="25">
        <f>VLOOKUP(B41,'[7]FullDashboard'!$C$4:$I$156,7,FALSE)</f>
        <v>421900</v>
      </c>
      <c r="F41" s="24">
        <f>VLOOKUP($C41,'[2]LA - by responsible org'!$D$14:$I$170,3,FALSE)</f>
        <v>349</v>
      </c>
      <c r="G41" s="24">
        <f>VLOOKUP($C41,'[2]LA - by responsible org'!$D$14:$I$170,4,FALSE)</f>
        <v>61</v>
      </c>
      <c r="H41" s="24">
        <f>VLOOKUP($C41,'[2]LA - by responsible org'!$D$14:$I$170,5,FALSE)</f>
        <v>28</v>
      </c>
      <c r="I41" s="24">
        <f>VLOOKUP($C41,'[2]LA - by responsible org'!$D$14:$I$170,6,FALSE)</f>
        <v>438</v>
      </c>
      <c r="J41" s="24">
        <f>VLOOKUP($C41,'[3]LA - by responsible org'!$D$14:$I$170,3,FALSE)</f>
        <v>376</v>
      </c>
      <c r="K41" s="24">
        <f>VLOOKUP($C41,'[3]LA - by responsible org'!$D$14:$I$170,4,FALSE)</f>
        <v>90</v>
      </c>
      <c r="L41" s="24">
        <f>VLOOKUP($C41,'[3]LA - by responsible org'!$D$14:$I$170,5,FALSE)</f>
        <v>31</v>
      </c>
      <c r="M41" s="24">
        <f>VLOOKUP($C41,'[3]LA - by responsible org'!$D$14:$I$170,6,FALSE)</f>
        <v>497</v>
      </c>
      <c r="N41" s="24">
        <f>VLOOKUP($C41,'[4]LA - by responsible org'!$D$14:$I$170,3,FALSE)</f>
        <v>299</v>
      </c>
      <c r="O41" s="24">
        <f>VLOOKUP($C41,'[4]LA - by responsible org'!$D$14:$I$170,4,FALSE)</f>
        <v>77</v>
      </c>
      <c r="P41" s="24">
        <f>VLOOKUP($C41,'[4]LA - by responsible org'!$D$14:$I$170,5,FALSE)</f>
        <v>3</v>
      </c>
      <c r="Q41" s="24">
        <f>VLOOKUP($C41,'[4]LA - by responsible org'!$D$14:$I$170,6,FALSE)</f>
        <v>379</v>
      </c>
      <c r="R41" s="24">
        <f>VLOOKUP($C41,'[5]LA - by responsible org'!$D$14:$I$170,3,FALSE)</f>
        <v>347</v>
      </c>
      <c r="S41" s="24">
        <f>VLOOKUP($C41,'[5]LA - by responsible org'!$D$14:$I$170,4,FALSE)</f>
        <v>68</v>
      </c>
      <c r="T41" s="24">
        <f>VLOOKUP($C41,'[5]LA - by responsible org'!$D$14:$I$170,5,FALSE)</f>
        <v>0</v>
      </c>
      <c r="U41" s="24">
        <f>VLOOKUP($C41,'[5]LA - by responsible org'!$D$14:$I$170,6,FALSE)</f>
        <v>415</v>
      </c>
      <c r="V41" s="24">
        <f>VLOOKUP($C41,'[6]LA - by responsible org'!$D$14:$I$170,3,FALSE)</f>
        <v>307</v>
      </c>
      <c r="W41" s="24">
        <f>VLOOKUP($C41,'[6]LA - by responsible org'!$D$14:$I$170,4,FALSE)</f>
        <v>76</v>
      </c>
      <c r="X41" s="24">
        <f>VLOOKUP($C41,'[6]LA - by responsible org'!$D$14:$I$170,5,FALSE)</f>
        <v>4</v>
      </c>
      <c r="Y41" s="24">
        <f>VLOOKUP($C41,'[6]LA - by responsible org'!$D$14:$I$170,6,FALSE)</f>
        <v>387</v>
      </c>
      <c r="Z41" s="5">
        <v>414</v>
      </c>
      <c r="AA41" s="22">
        <v>88</v>
      </c>
      <c r="AB41" s="22">
        <v>0</v>
      </c>
      <c r="AC41" s="5">
        <v>502</v>
      </c>
      <c r="AD41">
        <f>VLOOKUP($C41,'[8]LA - by responsible org'!$D$17:$I$170,3,FALSE)</f>
        <v>323</v>
      </c>
      <c r="AE41">
        <f>VLOOKUP($C41,'[8]LA - by responsible org'!$D$17:$I$170,4,FALSE)</f>
        <v>117</v>
      </c>
      <c r="AF41">
        <f>VLOOKUP($C41,'[8]LA - by responsible org'!$D$17:$I$170,5,FALSE)</f>
        <v>0</v>
      </c>
      <c r="AG41">
        <f>VLOOKUP($C41,'[8]LA - by responsible org'!$D$17:$I$170,6,FALSE)</f>
        <v>440</v>
      </c>
      <c r="AH41">
        <f>VLOOKUP($B41,'[9]LA - by responsible org'!$C$17:$I$170,4,FALSE)</f>
        <v>311</v>
      </c>
      <c r="AI41">
        <f>VLOOKUP($B41,'[9]LA - by responsible org'!$C$17:$I$170,5,FALSE)</f>
        <v>100</v>
      </c>
      <c r="AJ41">
        <f>VLOOKUP($B41,'[9]LA - by responsible org'!$C$17:$I$170,6,FALSE)</f>
        <v>0</v>
      </c>
      <c r="AK41">
        <f>VLOOKUP($B41,'[9]LA - by responsible org'!$C$17:$I$170,7,FALSE)</f>
        <v>411</v>
      </c>
    </row>
    <row r="42" spans="1:37" ht="15">
      <c r="A42" s="14" t="s">
        <v>72</v>
      </c>
      <c r="B42" s="14" t="s">
        <v>97</v>
      </c>
      <c r="C42" s="4" t="s">
        <v>98</v>
      </c>
      <c r="D42" s="4" t="s">
        <v>99</v>
      </c>
      <c r="E42" s="25">
        <f>VLOOKUP(B42,'[7]FullDashboard'!$C$4:$I$156,7,FALSE)</f>
        <v>261300</v>
      </c>
      <c r="F42" s="24">
        <f>VLOOKUP($C42,'[2]LA - by responsible org'!$D$14:$I$170,3,FALSE)</f>
        <v>427</v>
      </c>
      <c r="G42" s="24">
        <f>VLOOKUP($C42,'[2]LA - by responsible org'!$D$14:$I$170,4,FALSE)</f>
        <v>1006</v>
      </c>
      <c r="H42" s="24">
        <f>VLOOKUP($C42,'[2]LA - by responsible org'!$D$14:$I$170,5,FALSE)</f>
        <v>60</v>
      </c>
      <c r="I42" s="24">
        <f>VLOOKUP($C42,'[2]LA - by responsible org'!$D$14:$I$170,6,FALSE)</f>
        <v>1493</v>
      </c>
      <c r="J42" s="24">
        <f>VLOOKUP($C42,'[3]LA - by responsible org'!$D$14:$I$170,3,FALSE)</f>
        <v>377</v>
      </c>
      <c r="K42" s="24">
        <f>VLOOKUP($C42,'[3]LA - by responsible org'!$D$14:$I$170,4,FALSE)</f>
        <v>1017</v>
      </c>
      <c r="L42" s="24">
        <f>VLOOKUP($C42,'[3]LA - by responsible org'!$D$14:$I$170,5,FALSE)</f>
        <v>72</v>
      </c>
      <c r="M42" s="24">
        <f>VLOOKUP($C42,'[3]LA - by responsible org'!$D$14:$I$170,6,FALSE)</f>
        <v>1466</v>
      </c>
      <c r="N42" s="24">
        <f>VLOOKUP($C42,'[4]LA - by responsible org'!$D$14:$I$170,3,FALSE)</f>
        <v>288</v>
      </c>
      <c r="O42" s="24">
        <f>VLOOKUP($C42,'[4]LA - by responsible org'!$D$14:$I$170,4,FALSE)</f>
        <v>825</v>
      </c>
      <c r="P42" s="24">
        <f>VLOOKUP($C42,'[4]LA - by responsible org'!$D$14:$I$170,5,FALSE)</f>
        <v>30</v>
      </c>
      <c r="Q42" s="24">
        <f>VLOOKUP($C42,'[4]LA - by responsible org'!$D$14:$I$170,6,FALSE)</f>
        <v>1143</v>
      </c>
      <c r="R42" s="24">
        <f>VLOOKUP($C42,'[5]LA - by responsible org'!$D$14:$I$170,3,FALSE)</f>
        <v>480</v>
      </c>
      <c r="S42" s="24">
        <f>VLOOKUP($C42,'[5]LA - by responsible org'!$D$14:$I$170,4,FALSE)</f>
        <v>689</v>
      </c>
      <c r="T42" s="24">
        <f>VLOOKUP($C42,'[5]LA - by responsible org'!$D$14:$I$170,5,FALSE)</f>
        <v>55</v>
      </c>
      <c r="U42" s="24">
        <f>VLOOKUP($C42,'[5]LA - by responsible org'!$D$14:$I$170,6,FALSE)</f>
        <v>1224</v>
      </c>
      <c r="V42" s="24">
        <f>VLOOKUP($C42,'[6]LA - by responsible org'!$D$14:$I$170,3,FALSE)</f>
        <v>416</v>
      </c>
      <c r="W42" s="24">
        <f>VLOOKUP($C42,'[6]LA - by responsible org'!$D$14:$I$170,4,FALSE)</f>
        <v>724</v>
      </c>
      <c r="X42" s="24">
        <f>VLOOKUP($C42,'[6]LA - by responsible org'!$D$14:$I$170,5,FALSE)</f>
        <v>60</v>
      </c>
      <c r="Y42" s="24">
        <f>VLOOKUP($C42,'[6]LA - by responsible org'!$D$14:$I$170,6,FALSE)</f>
        <v>1200</v>
      </c>
      <c r="Z42" s="5">
        <v>439</v>
      </c>
      <c r="AA42" s="22">
        <v>773</v>
      </c>
      <c r="AB42" s="22">
        <v>56</v>
      </c>
      <c r="AC42" s="5">
        <v>1268</v>
      </c>
      <c r="AD42">
        <f>VLOOKUP($C42,'[8]LA - by responsible org'!$D$17:$I$170,3,FALSE)</f>
        <v>394</v>
      </c>
      <c r="AE42">
        <f>VLOOKUP($C42,'[8]LA - by responsible org'!$D$17:$I$170,4,FALSE)</f>
        <v>924</v>
      </c>
      <c r="AF42">
        <f>VLOOKUP($C42,'[8]LA - by responsible org'!$D$17:$I$170,5,FALSE)</f>
        <v>143</v>
      </c>
      <c r="AG42">
        <f>VLOOKUP($C42,'[8]LA - by responsible org'!$D$17:$I$170,6,FALSE)</f>
        <v>1461</v>
      </c>
      <c r="AH42">
        <f>VLOOKUP($B42,'[9]LA - by responsible org'!$C$17:$I$170,4,FALSE)</f>
        <v>315</v>
      </c>
      <c r="AI42">
        <f>VLOOKUP($B42,'[9]LA - by responsible org'!$C$17:$I$170,5,FALSE)</f>
        <v>873</v>
      </c>
      <c r="AJ42">
        <f>VLOOKUP($B42,'[9]LA - by responsible org'!$C$17:$I$170,6,FALSE)</f>
        <v>91</v>
      </c>
      <c r="AK42">
        <f>VLOOKUP($B42,'[9]LA - by responsible org'!$C$17:$I$170,7,FALSE)</f>
        <v>1279</v>
      </c>
    </row>
    <row r="43" spans="1:37" ht="15">
      <c r="A43" s="14" t="s">
        <v>426</v>
      </c>
      <c r="B43" s="14" t="s">
        <v>439</v>
      </c>
      <c r="C43" s="4" t="s">
        <v>440</v>
      </c>
      <c r="D43" s="4" t="s">
        <v>441</v>
      </c>
      <c r="E43" s="25">
        <f>VLOOKUP(B43,'[7]FullDashboard'!$C$4:$I$156,7,FALSE)</f>
        <v>274900</v>
      </c>
      <c r="F43" s="24">
        <f>VLOOKUP($C43,'[2]LA - by responsible org'!$D$14:$I$170,3,FALSE)</f>
        <v>463</v>
      </c>
      <c r="G43" s="24">
        <f>VLOOKUP($C43,'[2]LA - by responsible org'!$D$14:$I$170,4,FALSE)</f>
        <v>362</v>
      </c>
      <c r="H43" s="24">
        <f>VLOOKUP($C43,'[2]LA - by responsible org'!$D$14:$I$170,5,FALSE)</f>
        <v>0</v>
      </c>
      <c r="I43" s="24">
        <f>VLOOKUP($C43,'[2]LA - by responsible org'!$D$14:$I$170,6,FALSE)</f>
        <v>825</v>
      </c>
      <c r="J43" s="24">
        <f>VLOOKUP($C43,'[3]LA - by responsible org'!$D$14:$I$170,3,FALSE)</f>
        <v>640</v>
      </c>
      <c r="K43" s="24">
        <f>VLOOKUP($C43,'[3]LA - by responsible org'!$D$14:$I$170,4,FALSE)</f>
        <v>436</v>
      </c>
      <c r="L43" s="24">
        <f>VLOOKUP($C43,'[3]LA - by responsible org'!$D$14:$I$170,5,FALSE)</f>
        <v>47</v>
      </c>
      <c r="M43" s="24">
        <f>VLOOKUP($C43,'[3]LA - by responsible org'!$D$14:$I$170,6,FALSE)</f>
        <v>1123</v>
      </c>
      <c r="N43" s="24">
        <f>VLOOKUP($C43,'[4]LA - by responsible org'!$D$14:$I$170,3,FALSE)</f>
        <v>594</v>
      </c>
      <c r="O43" s="24">
        <f>VLOOKUP($C43,'[4]LA - by responsible org'!$D$14:$I$170,4,FALSE)</f>
        <v>420</v>
      </c>
      <c r="P43" s="24">
        <f>VLOOKUP($C43,'[4]LA - by responsible org'!$D$14:$I$170,5,FALSE)</f>
        <v>5</v>
      </c>
      <c r="Q43" s="24">
        <f>VLOOKUP($C43,'[4]LA - by responsible org'!$D$14:$I$170,6,FALSE)</f>
        <v>1019</v>
      </c>
      <c r="R43" s="24">
        <f>VLOOKUP($C43,'[5]LA - by responsible org'!$D$14:$I$170,3,FALSE)</f>
        <v>544</v>
      </c>
      <c r="S43" s="24">
        <f>VLOOKUP($C43,'[5]LA - by responsible org'!$D$14:$I$170,4,FALSE)</f>
        <v>419</v>
      </c>
      <c r="T43" s="24">
        <f>VLOOKUP($C43,'[5]LA - by responsible org'!$D$14:$I$170,5,FALSE)</f>
        <v>72</v>
      </c>
      <c r="U43" s="24">
        <f>VLOOKUP($C43,'[5]LA - by responsible org'!$D$14:$I$170,6,FALSE)</f>
        <v>1035</v>
      </c>
      <c r="V43" s="24">
        <f>VLOOKUP($C43,'[6]LA - by responsible org'!$D$14:$I$170,3,FALSE)</f>
        <v>564</v>
      </c>
      <c r="W43" s="24">
        <f>VLOOKUP($C43,'[6]LA - by responsible org'!$D$14:$I$170,4,FALSE)</f>
        <v>349</v>
      </c>
      <c r="X43" s="24">
        <f>VLOOKUP($C43,'[6]LA - by responsible org'!$D$14:$I$170,5,FALSE)</f>
        <v>50</v>
      </c>
      <c r="Y43" s="24">
        <f>VLOOKUP($C43,'[6]LA - by responsible org'!$D$14:$I$170,6,FALSE)</f>
        <v>963</v>
      </c>
      <c r="Z43" s="5">
        <v>521</v>
      </c>
      <c r="AA43" s="22">
        <v>354</v>
      </c>
      <c r="AB43" s="22">
        <v>38</v>
      </c>
      <c r="AC43" s="5">
        <v>913</v>
      </c>
      <c r="AD43">
        <f>VLOOKUP($C43,'[8]LA - by responsible org'!$D$17:$I$170,3,FALSE)</f>
        <v>383</v>
      </c>
      <c r="AE43">
        <f>VLOOKUP($C43,'[8]LA - by responsible org'!$D$17:$I$170,4,FALSE)</f>
        <v>355</v>
      </c>
      <c r="AF43">
        <f>VLOOKUP($C43,'[8]LA - by responsible org'!$D$17:$I$170,5,FALSE)</f>
        <v>16</v>
      </c>
      <c r="AG43">
        <f>VLOOKUP($C43,'[8]LA - by responsible org'!$D$17:$I$170,6,FALSE)</f>
        <v>754</v>
      </c>
      <c r="AH43">
        <f>VLOOKUP($B43,'[9]LA - by responsible org'!$C$17:$I$170,4,FALSE)</f>
        <v>454</v>
      </c>
      <c r="AI43">
        <f>VLOOKUP($B43,'[9]LA - by responsible org'!$C$17:$I$170,5,FALSE)</f>
        <v>286</v>
      </c>
      <c r="AJ43">
        <f>VLOOKUP($B43,'[9]LA - by responsible org'!$C$17:$I$170,6,FALSE)</f>
        <v>20</v>
      </c>
      <c r="AK43">
        <f>VLOOKUP($B43,'[9]LA - by responsible org'!$C$17:$I$170,7,FALSE)</f>
        <v>760</v>
      </c>
    </row>
    <row r="44" spans="1:37" ht="15">
      <c r="A44" s="14" t="s">
        <v>279</v>
      </c>
      <c r="B44" s="14" t="s">
        <v>289</v>
      </c>
      <c r="C44" s="4" t="s">
        <v>290</v>
      </c>
      <c r="D44" s="4" t="s">
        <v>291</v>
      </c>
      <c r="E44" s="25">
        <f>VLOOKUP(B44,'[7]FullDashboard'!$C$4:$I$156,7,FALSE)</f>
        <v>441900</v>
      </c>
      <c r="F44" s="24">
        <f>VLOOKUP($C44,'[2]LA - by responsible org'!$D$14:$I$170,3,FALSE)</f>
        <v>1810</v>
      </c>
      <c r="G44" s="24">
        <f>VLOOKUP($C44,'[2]LA - by responsible org'!$D$14:$I$170,4,FALSE)</f>
        <v>1070</v>
      </c>
      <c r="H44" s="24">
        <f>VLOOKUP($C44,'[2]LA - by responsible org'!$D$14:$I$170,5,FALSE)</f>
        <v>86</v>
      </c>
      <c r="I44" s="24">
        <f>VLOOKUP($C44,'[2]LA - by responsible org'!$D$14:$I$170,6,FALSE)</f>
        <v>2966</v>
      </c>
      <c r="J44" s="24">
        <f>VLOOKUP($C44,'[3]LA - by responsible org'!$D$14:$I$170,3,FALSE)</f>
        <v>1853</v>
      </c>
      <c r="K44" s="24">
        <f>VLOOKUP($C44,'[3]LA - by responsible org'!$D$14:$I$170,4,FALSE)</f>
        <v>998</v>
      </c>
      <c r="L44" s="24">
        <f>VLOOKUP($C44,'[3]LA - by responsible org'!$D$14:$I$170,5,FALSE)</f>
        <v>209</v>
      </c>
      <c r="M44" s="24">
        <f>VLOOKUP($C44,'[3]LA - by responsible org'!$D$14:$I$170,6,FALSE)</f>
        <v>3060</v>
      </c>
      <c r="N44" s="24">
        <f>VLOOKUP($C44,'[4]LA - by responsible org'!$D$14:$I$170,3,FALSE)</f>
        <v>2152</v>
      </c>
      <c r="O44" s="24">
        <f>VLOOKUP($C44,'[4]LA - by responsible org'!$D$14:$I$170,4,FALSE)</f>
        <v>1015</v>
      </c>
      <c r="P44" s="24">
        <f>VLOOKUP($C44,'[4]LA - by responsible org'!$D$14:$I$170,5,FALSE)</f>
        <v>60</v>
      </c>
      <c r="Q44" s="24">
        <f>VLOOKUP($C44,'[4]LA - by responsible org'!$D$14:$I$170,6,FALSE)</f>
        <v>3227</v>
      </c>
      <c r="R44" s="24">
        <f>VLOOKUP($C44,'[5]LA - by responsible org'!$D$14:$I$170,3,FALSE)</f>
        <v>1830</v>
      </c>
      <c r="S44" s="24">
        <f>VLOOKUP($C44,'[5]LA - by responsible org'!$D$14:$I$170,4,FALSE)</f>
        <v>1019</v>
      </c>
      <c r="T44" s="24">
        <f>VLOOKUP($C44,'[5]LA - by responsible org'!$D$14:$I$170,5,FALSE)</f>
        <v>40</v>
      </c>
      <c r="U44" s="24">
        <f>VLOOKUP($C44,'[5]LA - by responsible org'!$D$14:$I$170,6,FALSE)</f>
        <v>2889</v>
      </c>
      <c r="V44" s="24">
        <f>VLOOKUP($C44,'[6]LA - by responsible org'!$D$14:$I$170,3,FALSE)</f>
        <v>1369</v>
      </c>
      <c r="W44" s="24">
        <f>VLOOKUP($C44,'[6]LA - by responsible org'!$D$14:$I$170,4,FALSE)</f>
        <v>1049</v>
      </c>
      <c r="X44" s="24">
        <f>VLOOKUP($C44,'[6]LA - by responsible org'!$D$14:$I$170,5,FALSE)</f>
        <v>48</v>
      </c>
      <c r="Y44" s="24">
        <f>VLOOKUP($C44,'[6]LA - by responsible org'!$D$14:$I$170,6,FALSE)</f>
        <v>2466</v>
      </c>
      <c r="Z44" s="5">
        <v>1442</v>
      </c>
      <c r="AA44" s="22">
        <v>1208</v>
      </c>
      <c r="AB44" s="22">
        <v>95</v>
      </c>
      <c r="AC44" s="5">
        <v>2745</v>
      </c>
      <c r="AD44">
        <f>VLOOKUP($C44,'[8]LA - by responsible org'!$D$17:$I$170,3,FALSE)</f>
        <v>1282</v>
      </c>
      <c r="AE44">
        <f>VLOOKUP($C44,'[8]LA - by responsible org'!$D$17:$I$170,4,FALSE)</f>
        <v>1083</v>
      </c>
      <c r="AF44">
        <f>VLOOKUP($C44,'[8]LA - by responsible org'!$D$17:$I$170,5,FALSE)</f>
        <v>81</v>
      </c>
      <c r="AG44">
        <f>VLOOKUP($C44,'[8]LA - by responsible org'!$D$17:$I$170,6,FALSE)</f>
        <v>2446</v>
      </c>
      <c r="AH44">
        <f>VLOOKUP($B44,'[9]LA - by responsible org'!$C$17:$I$170,4,FALSE)</f>
        <v>1310</v>
      </c>
      <c r="AI44">
        <f>VLOOKUP($B44,'[9]LA - by responsible org'!$C$17:$I$170,5,FALSE)</f>
        <v>995</v>
      </c>
      <c r="AJ44">
        <f>VLOOKUP($B44,'[9]LA - by responsible org'!$C$17:$I$170,6,FALSE)</f>
        <v>93</v>
      </c>
      <c r="AK44">
        <f>VLOOKUP($B44,'[9]LA - by responsible org'!$C$17:$I$170,7,FALSE)</f>
        <v>2398</v>
      </c>
    </row>
    <row r="45" spans="1:37" ht="15">
      <c r="A45" s="14" t="s">
        <v>72</v>
      </c>
      <c r="B45" s="14" t="s">
        <v>100</v>
      </c>
      <c r="C45" s="4" t="s">
        <v>101</v>
      </c>
      <c r="D45" s="4" t="s">
        <v>102</v>
      </c>
      <c r="E45" s="25">
        <f>VLOOKUP(B45,'[7]FullDashboard'!$C$4:$I$156,7,FALSE)</f>
        <v>247600</v>
      </c>
      <c r="F45" s="24">
        <f>VLOOKUP($C45,'[2]LA - by responsible org'!$D$14:$I$170,3,FALSE)</f>
        <v>657</v>
      </c>
      <c r="G45" s="24">
        <f>VLOOKUP($C45,'[2]LA - by responsible org'!$D$14:$I$170,4,FALSE)</f>
        <v>139</v>
      </c>
      <c r="H45" s="24">
        <f>VLOOKUP($C45,'[2]LA - by responsible org'!$D$14:$I$170,5,FALSE)</f>
        <v>0</v>
      </c>
      <c r="I45" s="24">
        <f>VLOOKUP($C45,'[2]LA - by responsible org'!$D$14:$I$170,6,FALSE)</f>
        <v>796</v>
      </c>
      <c r="J45" s="24">
        <f>VLOOKUP($C45,'[3]LA - by responsible org'!$D$14:$I$170,3,FALSE)</f>
        <v>501</v>
      </c>
      <c r="K45" s="24">
        <f>VLOOKUP($C45,'[3]LA - by responsible org'!$D$14:$I$170,4,FALSE)</f>
        <v>148</v>
      </c>
      <c r="L45" s="24">
        <f>VLOOKUP($C45,'[3]LA - by responsible org'!$D$14:$I$170,5,FALSE)</f>
        <v>0</v>
      </c>
      <c r="M45" s="24">
        <f>VLOOKUP($C45,'[3]LA - by responsible org'!$D$14:$I$170,6,FALSE)</f>
        <v>649</v>
      </c>
      <c r="N45" s="24">
        <f>VLOOKUP($C45,'[4]LA - by responsible org'!$D$14:$I$170,3,FALSE)</f>
        <v>420</v>
      </c>
      <c r="O45" s="24">
        <f>VLOOKUP($C45,'[4]LA - by responsible org'!$D$14:$I$170,4,FALSE)</f>
        <v>102</v>
      </c>
      <c r="P45" s="24">
        <f>VLOOKUP($C45,'[4]LA - by responsible org'!$D$14:$I$170,5,FALSE)</f>
        <v>6</v>
      </c>
      <c r="Q45" s="24">
        <f>VLOOKUP($C45,'[4]LA - by responsible org'!$D$14:$I$170,6,FALSE)</f>
        <v>528</v>
      </c>
      <c r="R45" s="24">
        <f>VLOOKUP($C45,'[5]LA - by responsible org'!$D$14:$I$170,3,FALSE)</f>
        <v>288</v>
      </c>
      <c r="S45" s="24">
        <f>VLOOKUP($C45,'[5]LA - by responsible org'!$D$14:$I$170,4,FALSE)</f>
        <v>122</v>
      </c>
      <c r="T45" s="24">
        <f>VLOOKUP($C45,'[5]LA - by responsible org'!$D$14:$I$170,5,FALSE)</f>
        <v>37</v>
      </c>
      <c r="U45" s="24">
        <f>VLOOKUP($C45,'[5]LA - by responsible org'!$D$14:$I$170,6,FALSE)</f>
        <v>447</v>
      </c>
      <c r="V45" s="24">
        <f>VLOOKUP($C45,'[6]LA - by responsible org'!$D$14:$I$170,3,FALSE)</f>
        <v>372</v>
      </c>
      <c r="W45" s="24">
        <f>VLOOKUP($C45,'[6]LA - by responsible org'!$D$14:$I$170,4,FALSE)</f>
        <v>171</v>
      </c>
      <c r="X45" s="24">
        <f>VLOOKUP($C45,'[6]LA - by responsible org'!$D$14:$I$170,5,FALSE)</f>
        <v>30</v>
      </c>
      <c r="Y45" s="24">
        <f>VLOOKUP($C45,'[6]LA - by responsible org'!$D$14:$I$170,6,FALSE)</f>
        <v>573</v>
      </c>
      <c r="Z45" s="5">
        <v>426</v>
      </c>
      <c r="AA45" s="22">
        <v>162</v>
      </c>
      <c r="AB45" s="22">
        <v>32</v>
      </c>
      <c r="AC45" s="5">
        <v>620</v>
      </c>
      <c r="AD45">
        <f>VLOOKUP($C45,'[8]LA - by responsible org'!$D$17:$I$170,3,FALSE)</f>
        <v>515</v>
      </c>
      <c r="AE45">
        <f>VLOOKUP($C45,'[8]LA - by responsible org'!$D$17:$I$170,4,FALSE)</f>
        <v>85</v>
      </c>
      <c r="AF45">
        <f>VLOOKUP($C45,'[8]LA - by responsible org'!$D$17:$I$170,5,FALSE)</f>
        <v>70</v>
      </c>
      <c r="AG45">
        <f>VLOOKUP($C45,'[8]LA - by responsible org'!$D$17:$I$170,6,FALSE)</f>
        <v>670</v>
      </c>
      <c r="AH45">
        <f>VLOOKUP($B45,'[9]LA - by responsible org'!$C$17:$I$170,4,FALSE)</f>
        <v>286</v>
      </c>
      <c r="AI45">
        <f>VLOOKUP($B45,'[9]LA - by responsible org'!$C$17:$I$170,5,FALSE)</f>
        <v>107</v>
      </c>
      <c r="AJ45">
        <f>VLOOKUP($B45,'[9]LA - by responsible org'!$C$17:$I$170,6,FALSE)</f>
        <v>12</v>
      </c>
      <c r="AK45">
        <f>VLOOKUP($B45,'[9]LA - by responsible org'!$C$17:$I$170,7,FALSE)</f>
        <v>405</v>
      </c>
    </row>
    <row r="46" spans="1:37" ht="15">
      <c r="A46" s="14" t="s">
        <v>38</v>
      </c>
      <c r="B46" s="14" t="s">
        <v>48</v>
      </c>
      <c r="C46" s="4" t="s">
        <v>49</v>
      </c>
      <c r="D46" s="4" t="s">
        <v>50</v>
      </c>
      <c r="E46" s="25">
        <f>VLOOKUP(B46,'[7]FullDashboard'!$C$4:$I$156,7,FALSE)</f>
        <v>1149800</v>
      </c>
      <c r="F46" s="24">
        <f>VLOOKUP($C46,'[2]LA - by responsible org'!$D$14:$I$170,3,FALSE)</f>
        <v>2120</v>
      </c>
      <c r="G46" s="24">
        <f>VLOOKUP($C46,'[2]LA - by responsible org'!$D$14:$I$170,4,FALSE)</f>
        <v>1926</v>
      </c>
      <c r="H46" s="24">
        <f>VLOOKUP($C46,'[2]LA - by responsible org'!$D$14:$I$170,5,FALSE)</f>
        <v>171</v>
      </c>
      <c r="I46" s="24">
        <f>VLOOKUP($C46,'[2]LA - by responsible org'!$D$14:$I$170,6,FALSE)</f>
        <v>4217</v>
      </c>
      <c r="J46" s="24">
        <f>VLOOKUP($C46,'[3]LA - by responsible org'!$D$14:$I$170,3,FALSE)</f>
        <v>2024</v>
      </c>
      <c r="K46" s="24">
        <f>VLOOKUP($C46,'[3]LA - by responsible org'!$D$14:$I$170,4,FALSE)</f>
        <v>2062</v>
      </c>
      <c r="L46" s="24">
        <f>VLOOKUP($C46,'[3]LA - by responsible org'!$D$14:$I$170,5,FALSE)</f>
        <v>216</v>
      </c>
      <c r="M46" s="24">
        <f>VLOOKUP($C46,'[3]LA - by responsible org'!$D$14:$I$170,6,FALSE)</f>
        <v>4302</v>
      </c>
      <c r="N46" s="24">
        <f>VLOOKUP($C46,'[4]LA - by responsible org'!$D$14:$I$170,3,FALSE)</f>
        <v>1740</v>
      </c>
      <c r="O46" s="24">
        <f>VLOOKUP($C46,'[4]LA - by responsible org'!$D$14:$I$170,4,FALSE)</f>
        <v>1511</v>
      </c>
      <c r="P46" s="24">
        <f>VLOOKUP($C46,'[4]LA - by responsible org'!$D$14:$I$170,5,FALSE)</f>
        <v>148</v>
      </c>
      <c r="Q46" s="24">
        <f>VLOOKUP($C46,'[4]LA - by responsible org'!$D$14:$I$170,6,FALSE)</f>
        <v>3399</v>
      </c>
      <c r="R46" s="24">
        <f>VLOOKUP($C46,'[5]LA - by responsible org'!$D$14:$I$170,3,FALSE)</f>
        <v>1975</v>
      </c>
      <c r="S46" s="24">
        <f>VLOOKUP($C46,'[5]LA - by responsible org'!$D$14:$I$170,4,FALSE)</f>
        <v>1671</v>
      </c>
      <c r="T46" s="24">
        <f>VLOOKUP($C46,'[5]LA - by responsible org'!$D$14:$I$170,5,FALSE)</f>
        <v>164</v>
      </c>
      <c r="U46" s="24">
        <f>VLOOKUP($C46,'[5]LA - by responsible org'!$D$14:$I$170,6,FALSE)</f>
        <v>3810</v>
      </c>
      <c r="V46" s="24">
        <f>VLOOKUP($C46,'[6]LA - by responsible org'!$D$14:$I$170,3,FALSE)</f>
        <v>1729</v>
      </c>
      <c r="W46" s="24">
        <f>VLOOKUP($C46,'[6]LA - by responsible org'!$D$14:$I$170,4,FALSE)</f>
        <v>1063</v>
      </c>
      <c r="X46" s="24">
        <f>VLOOKUP($C46,'[6]LA - by responsible org'!$D$14:$I$170,5,FALSE)</f>
        <v>99</v>
      </c>
      <c r="Y46" s="24">
        <f>VLOOKUP($C46,'[6]LA - by responsible org'!$D$14:$I$170,6,FALSE)</f>
        <v>2891</v>
      </c>
      <c r="Z46" s="5">
        <v>2316</v>
      </c>
      <c r="AA46" s="22">
        <v>1344</v>
      </c>
      <c r="AB46" s="22">
        <v>112</v>
      </c>
      <c r="AC46" s="5">
        <v>3772</v>
      </c>
      <c r="AD46">
        <f>VLOOKUP($C46,'[8]LA - by responsible org'!$D$17:$I$170,3,FALSE)</f>
        <v>2535</v>
      </c>
      <c r="AE46">
        <f>VLOOKUP($C46,'[8]LA - by responsible org'!$D$17:$I$170,4,FALSE)</f>
        <v>1661</v>
      </c>
      <c r="AF46">
        <f>VLOOKUP($C46,'[8]LA - by responsible org'!$D$17:$I$170,5,FALSE)</f>
        <v>119</v>
      </c>
      <c r="AG46">
        <f>VLOOKUP($C46,'[8]LA - by responsible org'!$D$17:$I$170,6,FALSE)</f>
        <v>4315</v>
      </c>
      <c r="AH46">
        <f>VLOOKUP($B46,'[9]LA - by responsible org'!$C$17:$I$170,4,FALSE)</f>
        <v>2443</v>
      </c>
      <c r="AI46">
        <f>VLOOKUP($B46,'[9]LA - by responsible org'!$C$17:$I$170,5,FALSE)</f>
        <v>1166</v>
      </c>
      <c r="AJ46">
        <f>VLOOKUP($B46,'[9]LA - by responsible org'!$C$17:$I$170,6,FALSE)</f>
        <v>72</v>
      </c>
      <c r="AK46">
        <f>VLOOKUP($B46,'[9]LA - by responsible org'!$C$17:$I$170,7,FALSE)</f>
        <v>3681</v>
      </c>
    </row>
    <row r="47" spans="1:37" ht="15">
      <c r="A47" s="14" t="s">
        <v>172</v>
      </c>
      <c r="B47" s="14" t="s">
        <v>179</v>
      </c>
      <c r="C47" s="4" t="s">
        <v>180</v>
      </c>
      <c r="D47" s="4" t="s">
        <v>181</v>
      </c>
      <c r="E47" s="25">
        <v>161600</v>
      </c>
      <c r="F47" s="24">
        <f>VLOOKUP($C47,'[2]LA - by responsible org'!$D$14:$I$170,3,FALSE)</f>
        <v>280</v>
      </c>
      <c r="G47" s="24">
        <f>VLOOKUP($C47,'[2]LA - by responsible org'!$D$14:$I$170,4,FALSE)</f>
        <v>187</v>
      </c>
      <c r="H47" s="24">
        <f>VLOOKUP($C47,'[2]LA - by responsible org'!$D$14:$I$170,5,FALSE)</f>
        <v>0</v>
      </c>
      <c r="I47" s="24">
        <f>VLOOKUP($C47,'[2]LA - by responsible org'!$D$14:$I$170,6,FALSE)</f>
        <v>467</v>
      </c>
      <c r="J47" s="24">
        <f>VLOOKUP($C47,'[3]LA - by responsible org'!$D$14:$I$170,3,FALSE)</f>
        <v>210</v>
      </c>
      <c r="K47" s="24">
        <f>VLOOKUP($C47,'[3]LA - by responsible org'!$D$14:$I$170,4,FALSE)</f>
        <v>269</v>
      </c>
      <c r="L47" s="24">
        <f>VLOOKUP($C47,'[3]LA - by responsible org'!$D$14:$I$170,5,FALSE)</f>
        <v>0</v>
      </c>
      <c r="M47" s="24">
        <f>VLOOKUP($C47,'[3]LA - by responsible org'!$D$14:$I$170,6,FALSE)</f>
        <v>479</v>
      </c>
      <c r="N47" s="24">
        <f>VLOOKUP($C47,'[4]LA - by responsible org'!$D$14:$I$170,3,FALSE)</f>
        <v>265</v>
      </c>
      <c r="O47" s="24">
        <f>VLOOKUP($C47,'[4]LA - by responsible org'!$D$14:$I$170,4,FALSE)</f>
        <v>191</v>
      </c>
      <c r="P47" s="24">
        <f>VLOOKUP($C47,'[4]LA - by responsible org'!$D$14:$I$170,5,FALSE)</f>
        <v>0</v>
      </c>
      <c r="Q47" s="24">
        <f>VLOOKUP($C47,'[4]LA - by responsible org'!$D$14:$I$170,6,FALSE)</f>
        <v>456</v>
      </c>
      <c r="R47" s="24">
        <f>VLOOKUP($C47,'[5]LA - by responsible org'!$D$14:$I$170,3,FALSE)</f>
        <v>282</v>
      </c>
      <c r="S47" s="24">
        <f>VLOOKUP($C47,'[5]LA - by responsible org'!$D$14:$I$170,4,FALSE)</f>
        <v>209</v>
      </c>
      <c r="T47" s="24">
        <f>VLOOKUP($C47,'[5]LA - by responsible org'!$D$14:$I$170,5,FALSE)</f>
        <v>0</v>
      </c>
      <c r="U47" s="24">
        <f>VLOOKUP($C47,'[5]LA - by responsible org'!$D$14:$I$170,6,FALSE)</f>
        <v>491</v>
      </c>
      <c r="V47" s="24">
        <f>VLOOKUP($C47,'[6]LA - by responsible org'!$D$14:$I$170,3,FALSE)</f>
        <v>157</v>
      </c>
      <c r="W47" s="24">
        <f>VLOOKUP($C47,'[6]LA - by responsible org'!$D$14:$I$170,4,FALSE)</f>
        <v>272</v>
      </c>
      <c r="X47" s="24">
        <f>VLOOKUP($C47,'[6]LA - by responsible org'!$D$14:$I$170,5,FALSE)</f>
        <v>0</v>
      </c>
      <c r="Y47" s="24">
        <f>VLOOKUP($C47,'[6]LA - by responsible org'!$D$14:$I$170,6,FALSE)</f>
        <v>429</v>
      </c>
      <c r="Z47" s="5">
        <v>190</v>
      </c>
      <c r="AA47" s="22">
        <v>198</v>
      </c>
      <c r="AB47" s="22">
        <v>0</v>
      </c>
      <c r="AC47" s="5">
        <v>388</v>
      </c>
      <c r="AD47">
        <f>VLOOKUP($C47,'[8]LA - by responsible org'!$D$17:$I$170,3,FALSE)</f>
        <v>165</v>
      </c>
      <c r="AE47">
        <f>VLOOKUP($C47,'[8]LA - by responsible org'!$D$17:$I$170,4,FALSE)</f>
        <v>192</v>
      </c>
      <c r="AF47">
        <f>VLOOKUP($C47,'[8]LA - by responsible org'!$D$17:$I$170,5,FALSE)</f>
        <v>0</v>
      </c>
      <c r="AG47">
        <f>VLOOKUP($C47,'[8]LA - by responsible org'!$D$17:$I$170,6,FALSE)</f>
        <v>357</v>
      </c>
      <c r="AH47">
        <f>VLOOKUP($B47,'[9]LA - by responsible org'!$C$17:$I$170,4,FALSE)</f>
        <v>271</v>
      </c>
      <c r="AI47">
        <f>VLOOKUP($B47,'[9]LA - by responsible org'!$C$17:$I$170,5,FALSE)</f>
        <v>63</v>
      </c>
      <c r="AJ47">
        <f>VLOOKUP($B47,'[9]LA - by responsible org'!$C$17:$I$170,6,FALSE)</f>
        <v>0</v>
      </c>
      <c r="AK47">
        <f>VLOOKUP($B47,'[9]LA - by responsible org'!$C$17:$I$170,7,FALSE)</f>
        <v>334</v>
      </c>
    </row>
    <row r="48" spans="1:37" ht="15">
      <c r="A48" s="14" t="s">
        <v>337</v>
      </c>
      <c r="B48" s="14" t="s">
        <v>356</v>
      </c>
      <c r="C48" s="4" t="s">
        <v>357</v>
      </c>
      <c r="D48" s="4" t="s">
        <v>358</v>
      </c>
      <c r="E48" s="25">
        <f>VLOOKUP(B48,'[7]FullDashboard'!$C$4:$I$156,7,FALSE)</f>
        <v>496800</v>
      </c>
      <c r="F48" s="24">
        <f>VLOOKUP($C48,'[2]LA - by responsible org'!$D$14:$I$170,3,FALSE)</f>
        <v>2172</v>
      </c>
      <c r="G48" s="24">
        <f>VLOOKUP($C48,'[2]LA - by responsible org'!$D$14:$I$170,4,FALSE)</f>
        <v>273</v>
      </c>
      <c r="H48" s="24">
        <f>VLOOKUP($C48,'[2]LA - by responsible org'!$D$14:$I$170,5,FALSE)</f>
        <v>19</v>
      </c>
      <c r="I48" s="24">
        <f>VLOOKUP($C48,'[2]LA - by responsible org'!$D$14:$I$170,6,FALSE)</f>
        <v>2464</v>
      </c>
      <c r="J48" s="24">
        <f>VLOOKUP($C48,'[3]LA - by responsible org'!$D$14:$I$170,3,FALSE)</f>
        <v>891</v>
      </c>
      <c r="K48" s="24">
        <f>VLOOKUP($C48,'[3]LA - by responsible org'!$D$14:$I$170,4,FALSE)</f>
        <v>1107</v>
      </c>
      <c r="L48" s="24">
        <f>VLOOKUP($C48,'[3]LA - by responsible org'!$D$14:$I$170,5,FALSE)</f>
        <v>25</v>
      </c>
      <c r="M48" s="24">
        <f>VLOOKUP($C48,'[3]LA - by responsible org'!$D$14:$I$170,6,FALSE)</f>
        <v>2023</v>
      </c>
      <c r="N48" s="24">
        <f>VLOOKUP($C48,'[4]LA - by responsible org'!$D$14:$I$170,3,FALSE)</f>
        <v>846</v>
      </c>
      <c r="O48" s="24">
        <f>VLOOKUP($C48,'[4]LA - by responsible org'!$D$14:$I$170,4,FALSE)</f>
        <v>976</v>
      </c>
      <c r="P48" s="24">
        <f>VLOOKUP($C48,'[4]LA - by responsible org'!$D$14:$I$170,5,FALSE)</f>
        <v>59</v>
      </c>
      <c r="Q48" s="24">
        <f>VLOOKUP($C48,'[4]LA - by responsible org'!$D$14:$I$170,6,FALSE)</f>
        <v>1881</v>
      </c>
      <c r="R48" s="24">
        <f>VLOOKUP($C48,'[5]LA - by responsible org'!$D$14:$I$170,3,FALSE)</f>
        <v>828</v>
      </c>
      <c r="S48" s="24">
        <f>VLOOKUP($C48,'[5]LA - by responsible org'!$D$14:$I$170,4,FALSE)</f>
        <v>772</v>
      </c>
      <c r="T48" s="24">
        <f>VLOOKUP($C48,'[5]LA - by responsible org'!$D$14:$I$170,5,FALSE)</f>
        <v>183</v>
      </c>
      <c r="U48" s="24">
        <f>VLOOKUP($C48,'[5]LA - by responsible org'!$D$14:$I$170,6,FALSE)</f>
        <v>1783</v>
      </c>
      <c r="V48" s="24">
        <f>VLOOKUP($C48,'[6]LA - by responsible org'!$D$14:$I$170,3,FALSE)</f>
        <v>636</v>
      </c>
      <c r="W48" s="24">
        <f>VLOOKUP($C48,'[6]LA - by responsible org'!$D$14:$I$170,4,FALSE)</f>
        <v>610</v>
      </c>
      <c r="X48" s="24">
        <f>VLOOKUP($C48,'[6]LA - by responsible org'!$D$14:$I$170,5,FALSE)</f>
        <v>246</v>
      </c>
      <c r="Y48" s="24">
        <f>VLOOKUP($C48,'[6]LA - by responsible org'!$D$14:$I$170,6,FALSE)</f>
        <v>1492</v>
      </c>
      <c r="Z48" s="5">
        <v>1125</v>
      </c>
      <c r="AA48" s="22">
        <v>829</v>
      </c>
      <c r="AB48" s="22">
        <v>255</v>
      </c>
      <c r="AC48" s="5">
        <v>2209</v>
      </c>
      <c r="AD48">
        <f>VLOOKUP($C48,'[8]LA - by responsible org'!$D$17:$I$170,3,FALSE)</f>
        <v>565</v>
      </c>
      <c r="AE48">
        <f>VLOOKUP($C48,'[8]LA - by responsible org'!$D$17:$I$170,4,FALSE)</f>
        <v>811</v>
      </c>
      <c r="AF48">
        <f>VLOOKUP($C48,'[8]LA - by responsible org'!$D$17:$I$170,5,FALSE)</f>
        <v>242</v>
      </c>
      <c r="AG48">
        <f>VLOOKUP($C48,'[8]LA - by responsible org'!$D$17:$I$170,6,FALSE)</f>
        <v>1618</v>
      </c>
      <c r="AH48">
        <f>VLOOKUP($B48,'[9]LA - by responsible org'!$C$17:$I$170,4,FALSE)</f>
        <v>618</v>
      </c>
      <c r="AI48">
        <f>VLOOKUP($B48,'[9]LA - by responsible org'!$C$17:$I$170,5,FALSE)</f>
        <v>633</v>
      </c>
      <c r="AJ48">
        <f>VLOOKUP($B48,'[9]LA - by responsible org'!$C$17:$I$170,6,FALSE)</f>
        <v>138</v>
      </c>
      <c r="AK48">
        <f>VLOOKUP($B48,'[9]LA - by responsible org'!$C$17:$I$170,7,FALSE)</f>
        <v>1389</v>
      </c>
    </row>
    <row r="49" spans="1:37" ht="15">
      <c r="A49" s="14" t="s">
        <v>72</v>
      </c>
      <c r="B49" s="14" t="s">
        <v>103</v>
      </c>
      <c r="C49" s="4" t="s">
        <v>104</v>
      </c>
      <c r="D49" s="4" t="s">
        <v>105</v>
      </c>
      <c r="E49" s="25">
        <f>VLOOKUP(B49,'[7]FullDashboard'!$C$4:$I$156,7,FALSE)</f>
        <v>212400</v>
      </c>
      <c r="F49" s="24">
        <f>VLOOKUP($C49,'[2]LA - by responsible org'!$D$14:$I$170,3,FALSE)</f>
        <v>61</v>
      </c>
      <c r="G49" s="24">
        <f>VLOOKUP($C49,'[2]LA - by responsible org'!$D$14:$I$170,4,FALSE)</f>
        <v>161</v>
      </c>
      <c r="H49" s="24">
        <f>VLOOKUP($C49,'[2]LA - by responsible org'!$D$14:$I$170,5,FALSE)</f>
        <v>0</v>
      </c>
      <c r="I49" s="24">
        <f>VLOOKUP($C49,'[2]LA - by responsible org'!$D$14:$I$170,6,FALSE)</f>
        <v>222</v>
      </c>
      <c r="J49" s="24">
        <f>VLOOKUP($C49,'[3]LA - by responsible org'!$D$14:$I$170,3,FALSE)</f>
        <v>130</v>
      </c>
      <c r="K49" s="24">
        <f>VLOOKUP($C49,'[3]LA - by responsible org'!$D$14:$I$170,4,FALSE)</f>
        <v>97</v>
      </c>
      <c r="L49" s="24">
        <f>VLOOKUP($C49,'[3]LA - by responsible org'!$D$14:$I$170,5,FALSE)</f>
        <v>0</v>
      </c>
      <c r="M49" s="24">
        <f>VLOOKUP($C49,'[3]LA - by responsible org'!$D$14:$I$170,6,FALSE)</f>
        <v>227</v>
      </c>
      <c r="N49" s="24">
        <f>VLOOKUP($C49,'[4]LA - by responsible org'!$D$14:$I$170,3,FALSE)</f>
        <v>162</v>
      </c>
      <c r="O49" s="24">
        <f>VLOOKUP($C49,'[4]LA - by responsible org'!$D$14:$I$170,4,FALSE)</f>
        <v>181</v>
      </c>
      <c r="P49" s="24">
        <f>VLOOKUP($C49,'[4]LA - by responsible org'!$D$14:$I$170,5,FALSE)</f>
        <v>13</v>
      </c>
      <c r="Q49" s="24">
        <f>VLOOKUP($C49,'[4]LA - by responsible org'!$D$14:$I$170,6,FALSE)</f>
        <v>356</v>
      </c>
      <c r="R49" s="24">
        <f>VLOOKUP($C49,'[5]LA - by responsible org'!$D$14:$I$170,3,FALSE)</f>
        <v>184</v>
      </c>
      <c r="S49" s="24">
        <f>VLOOKUP($C49,'[5]LA - by responsible org'!$D$14:$I$170,4,FALSE)</f>
        <v>89</v>
      </c>
      <c r="T49" s="24">
        <f>VLOOKUP($C49,'[5]LA - by responsible org'!$D$14:$I$170,5,FALSE)</f>
        <v>2</v>
      </c>
      <c r="U49" s="24">
        <f>VLOOKUP($C49,'[5]LA - by responsible org'!$D$14:$I$170,6,FALSE)</f>
        <v>275</v>
      </c>
      <c r="V49" s="24">
        <f>VLOOKUP($C49,'[6]LA - by responsible org'!$D$14:$I$170,3,FALSE)</f>
        <v>116</v>
      </c>
      <c r="W49" s="24">
        <f>VLOOKUP($C49,'[6]LA - by responsible org'!$D$14:$I$170,4,FALSE)</f>
        <v>121</v>
      </c>
      <c r="X49" s="24">
        <f>VLOOKUP($C49,'[6]LA - by responsible org'!$D$14:$I$170,5,FALSE)</f>
        <v>0</v>
      </c>
      <c r="Y49" s="24">
        <f>VLOOKUP($C49,'[6]LA - by responsible org'!$D$14:$I$170,6,FALSE)</f>
        <v>237</v>
      </c>
      <c r="Z49" s="5">
        <v>287</v>
      </c>
      <c r="AA49" s="22">
        <v>190</v>
      </c>
      <c r="AB49" s="22">
        <v>0</v>
      </c>
      <c r="AC49" s="5">
        <v>477</v>
      </c>
      <c r="AD49">
        <f>VLOOKUP($C49,'[8]LA - by responsible org'!$D$17:$I$170,3,FALSE)</f>
        <v>206</v>
      </c>
      <c r="AE49">
        <f>VLOOKUP($C49,'[8]LA - by responsible org'!$D$17:$I$170,4,FALSE)</f>
        <v>374</v>
      </c>
      <c r="AF49">
        <f>VLOOKUP($C49,'[8]LA - by responsible org'!$D$17:$I$170,5,FALSE)</f>
        <v>3</v>
      </c>
      <c r="AG49">
        <f>VLOOKUP($C49,'[8]LA - by responsible org'!$D$17:$I$170,6,FALSE)</f>
        <v>583</v>
      </c>
      <c r="AH49">
        <f>VLOOKUP($B49,'[9]LA - by responsible org'!$C$17:$I$170,4,FALSE)</f>
        <v>295</v>
      </c>
      <c r="AI49">
        <f>VLOOKUP($B49,'[9]LA - by responsible org'!$C$17:$I$170,5,FALSE)</f>
        <v>316</v>
      </c>
      <c r="AJ49">
        <f>VLOOKUP($B49,'[9]LA - by responsible org'!$C$17:$I$170,6,FALSE)</f>
        <v>0</v>
      </c>
      <c r="AK49">
        <f>VLOOKUP($B49,'[9]LA - by responsible org'!$C$17:$I$170,7,FALSE)</f>
        <v>611</v>
      </c>
    </row>
    <row r="50" spans="1:37" ht="15">
      <c r="A50" s="14" t="s">
        <v>72</v>
      </c>
      <c r="B50" s="14" t="s">
        <v>106</v>
      </c>
      <c r="C50" s="4" t="s">
        <v>107</v>
      </c>
      <c r="D50" s="4" t="s">
        <v>108</v>
      </c>
      <c r="E50" s="25">
        <f>VLOOKUP(B50,'[7]FullDashboard'!$C$4:$I$156,7,FALSE)</f>
        <v>211100</v>
      </c>
      <c r="F50" s="24">
        <f>VLOOKUP($C50,'[2]LA - by responsible org'!$D$14:$I$170,3,FALSE)</f>
        <v>225</v>
      </c>
      <c r="G50" s="24">
        <f>VLOOKUP($C50,'[2]LA - by responsible org'!$D$14:$I$170,4,FALSE)</f>
        <v>379</v>
      </c>
      <c r="H50" s="24">
        <f>VLOOKUP($C50,'[2]LA - by responsible org'!$D$14:$I$170,5,FALSE)</f>
        <v>0</v>
      </c>
      <c r="I50" s="24">
        <f>VLOOKUP($C50,'[2]LA - by responsible org'!$D$14:$I$170,6,FALSE)</f>
        <v>604</v>
      </c>
      <c r="J50" s="24">
        <f>VLOOKUP($C50,'[3]LA - by responsible org'!$D$14:$I$170,3,FALSE)</f>
        <v>325</v>
      </c>
      <c r="K50" s="24">
        <f>VLOOKUP($C50,'[3]LA - by responsible org'!$D$14:$I$170,4,FALSE)</f>
        <v>463</v>
      </c>
      <c r="L50" s="24">
        <f>VLOOKUP($C50,'[3]LA - by responsible org'!$D$14:$I$170,5,FALSE)</f>
        <v>0</v>
      </c>
      <c r="M50" s="24">
        <f>VLOOKUP($C50,'[3]LA - by responsible org'!$D$14:$I$170,6,FALSE)</f>
        <v>788</v>
      </c>
      <c r="N50" s="24">
        <f>VLOOKUP($C50,'[4]LA - by responsible org'!$D$14:$I$170,3,FALSE)</f>
        <v>299</v>
      </c>
      <c r="O50" s="24">
        <f>VLOOKUP($C50,'[4]LA - by responsible org'!$D$14:$I$170,4,FALSE)</f>
        <v>522</v>
      </c>
      <c r="P50" s="24">
        <f>VLOOKUP($C50,'[4]LA - by responsible org'!$D$14:$I$170,5,FALSE)</f>
        <v>0</v>
      </c>
      <c r="Q50" s="24">
        <f>VLOOKUP($C50,'[4]LA - by responsible org'!$D$14:$I$170,6,FALSE)</f>
        <v>821</v>
      </c>
      <c r="R50" s="24">
        <f>VLOOKUP($C50,'[5]LA - by responsible org'!$D$14:$I$170,3,FALSE)</f>
        <v>325</v>
      </c>
      <c r="S50" s="24">
        <f>VLOOKUP($C50,'[5]LA - by responsible org'!$D$14:$I$170,4,FALSE)</f>
        <v>694</v>
      </c>
      <c r="T50" s="24">
        <f>VLOOKUP($C50,'[5]LA - by responsible org'!$D$14:$I$170,5,FALSE)</f>
        <v>0</v>
      </c>
      <c r="U50" s="24">
        <f>VLOOKUP($C50,'[5]LA - by responsible org'!$D$14:$I$170,6,FALSE)</f>
        <v>1019</v>
      </c>
      <c r="V50" s="24">
        <f>VLOOKUP($C50,'[6]LA - by responsible org'!$D$14:$I$170,3,FALSE)</f>
        <v>318</v>
      </c>
      <c r="W50" s="24">
        <f>VLOOKUP($C50,'[6]LA - by responsible org'!$D$14:$I$170,4,FALSE)</f>
        <v>514</v>
      </c>
      <c r="X50" s="24">
        <f>VLOOKUP($C50,'[6]LA - by responsible org'!$D$14:$I$170,5,FALSE)</f>
        <v>11</v>
      </c>
      <c r="Y50" s="24">
        <f>VLOOKUP($C50,'[6]LA - by responsible org'!$D$14:$I$170,6,FALSE)</f>
        <v>843</v>
      </c>
      <c r="Z50" s="5">
        <v>219</v>
      </c>
      <c r="AA50" s="22">
        <v>594</v>
      </c>
      <c r="AB50" s="22">
        <v>24</v>
      </c>
      <c r="AC50" s="5">
        <v>837</v>
      </c>
      <c r="AD50">
        <f>VLOOKUP($C50,'[8]LA - by responsible org'!$D$17:$I$170,3,FALSE)</f>
        <v>218</v>
      </c>
      <c r="AE50">
        <f>VLOOKUP($C50,'[8]LA - by responsible org'!$D$17:$I$170,4,FALSE)</f>
        <v>619</v>
      </c>
      <c r="AF50">
        <f>VLOOKUP($C50,'[8]LA - by responsible org'!$D$17:$I$170,5,FALSE)</f>
        <v>31</v>
      </c>
      <c r="AG50">
        <f>VLOOKUP($C50,'[8]LA - by responsible org'!$D$17:$I$170,6,FALSE)</f>
        <v>868</v>
      </c>
      <c r="AH50">
        <f>VLOOKUP($B50,'[9]LA - by responsible org'!$C$17:$I$170,4,FALSE)</f>
        <v>225</v>
      </c>
      <c r="AI50">
        <f>VLOOKUP($B50,'[9]LA - by responsible org'!$C$17:$I$170,5,FALSE)</f>
        <v>513</v>
      </c>
      <c r="AJ50">
        <f>VLOOKUP($B50,'[9]LA - by responsible org'!$C$17:$I$170,6,FALSE)</f>
        <v>30</v>
      </c>
      <c r="AK50">
        <f>VLOOKUP($B50,'[9]LA - by responsible org'!$C$17:$I$170,7,FALSE)</f>
        <v>768</v>
      </c>
    </row>
    <row r="51" spans="1:37" ht="15">
      <c r="A51" s="14" t="s">
        <v>209</v>
      </c>
      <c r="B51" s="14" t="s">
        <v>231</v>
      </c>
      <c r="C51" s="4" t="s">
        <v>232</v>
      </c>
      <c r="D51" s="4" t="s">
        <v>233</v>
      </c>
      <c r="E51" s="25">
        <f>VLOOKUP(B51,'[7]FullDashboard'!$C$4:$I$156,7,FALSE)</f>
        <v>98600</v>
      </c>
      <c r="F51" s="24">
        <f>VLOOKUP($C51,'[2]LA - by responsible org'!$D$14:$I$170,3,FALSE)</f>
        <v>417</v>
      </c>
      <c r="G51" s="24">
        <f>VLOOKUP($C51,'[2]LA - by responsible org'!$D$14:$I$170,4,FALSE)</f>
        <v>126</v>
      </c>
      <c r="H51" s="24">
        <f>VLOOKUP($C51,'[2]LA - by responsible org'!$D$14:$I$170,5,FALSE)</f>
        <v>12</v>
      </c>
      <c r="I51" s="24">
        <f>VLOOKUP($C51,'[2]LA - by responsible org'!$D$14:$I$170,6,FALSE)</f>
        <v>555</v>
      </c>
      <c r="J51" s="24">
        <f>VLOOKUP($C51,'[3]LA - by responsible org'!$D$14:$I$170,3,FALSE)</f>
        <v>551</v>
      </c>
      <c r="K51" s="24">
        <f>VLOOKUP($C51,'[3]LA - by responsible org'!$D$14:$I$170,4,FALSE)</f>
        <v>92</v>
      </c>
      <c r="L51" s="24">
        <f>VLOOKUP($C51,'[3]LA - by responsible org'!$D$14:$I$170,5,FALSE)</f>
        <v>0</v>
      </c>
      <c r="M51" s="24">
        <f>VLOOKUP($C51,'[3]LA - by responsible org'!$D$14:$I$170,6,FALSE)</f>
        <v>643</v>
      </c>
      <c r="N51" s="24">
        <f>VLOOKUP($C51,'[4]LA - by responsible org'!$D$14:$I$170,3,FALSE)</f>
        <v>458</v>
      </c>
      <c r="O51" s="24">
        <f>VLOOKUP($C51,'[4]LA - by responsible org'!$D$14:$I$170,4,FALSE)</f>
        <v>62</v>
      </c>
      <c r="P51" s="24">
        <f>VLOOKUP($C51,'[4]LA - by responsible org'!$D$14:$I$170,5,FALSE)</f>
        <v>0</v>
      </c>
      <c r="Q51" s="24">
        <f>VLOOKUP($C51,'[4]LA - by responsible org'!$D$14:$I$170,6,FALSE)</f>
        <v>520</v>
      </c>
      <c r="R51" s="24">
        <f>VLOOKUP($C51,'[5]LA - by responsible org'!$D$14:$I$170,3,FALSE)</f>
        <v>334</v>
      </c>
      <c r="S51" s="24">
        <f>VLOOKUP($C51,'[5]LA - by responsible org'!$D$14:$I$170,4,FALSE)</f>
        <v>73</v>
      </c>
      <c r="T51" s="24">
        <f>VLOOKUP($C51,'[5]LA - by responsible org'!$D$14:$I$170,5,FALSE)</f>
        <v>0</v>
      </c>
      <c r="U51" s="24">
        <f>VLOOKUP($C51,'[5]LA - by responsible org'!$D$14:$I$170,6,FALSE)</f>
        <v>407</v>
      </c>
      <c r="V51" s="24">
        <f>VLOOKUP($C51,'[6]LA - by responsible org'!$D$14:$I$170,3,FALSE)</f>
        <v>171</v>
      </c>
      <c r="W51" s="24">
        <f>VLOOKUP($C51,'[6]LA - by responsible org'!$D$14:$I$170,4,FALSE)</f>
        <v>85</v>
      </c>
      <c r="X51" s="24">
        <f>VLOOKUP($C51,'[6]LA - by responsible org'!$D$14:$I$170,5,FALSE)</f>
        <v>2</v>
      </c>
      <c r="Y51" s="24">
        <f>VLOOKUP($C51,'[6]LA - by responsible org'!$D$14:$I$170,6,FALSE)</f>
        <v>258</v>
      </c>
      <c r="Z51" s="5">
        <v>256</v>
      </c>
      <c r="AA51" s="22">
        <v>69</v>
      </c>
      <c r="AB51" s="22">
        <v>0</v>
      </c>
      <c r="AC51" s="5">
        <v>325</v>
      </c>
      <c r="AD51">
        <f>VLOOKUP($C51,'[8]LA - by responsible org'!$D$17:$I$170,3,FALSE)</f>
        <v>390</v>
      </c>
      <c r="AE51">
        <f>VLOOKUP($C51,'[8]LA - by responsible org'!$D$17:$I$170,4,FALSE)</f>
        <v>70</v>
      </c>
      <c r="AF51">
        <f>VLOOKUP($C51,'[8]LA - by responsible org'!$D$17:$I$170,5,FALSE)</f>
        <v>54</v>
      </c>
      <c r="AG51">
        <f>VLOOKUP($C51,'[8]LA - by responsible org'!$D$17:$I$170,6,FALSE)</f>
        <v>514</v>
      </c>
      <c r="AH51">
        <f>VLOOKUP($B51,'[9]LA - by responsible org'!$C$17:$I$170,4,FALSE)</f>
        <v>419</v>
      </c>
      <c r="AI51">
        <f>VLOOKUP($B51,'[9]LA - by responsible org'!$C$17:$I$170,5,FALSE)</f>
        <v>107</v>
      </c>
      <c r="AJ51">
        <f>VLOOKUP($B51,'[9]LA - by responsible org'!$C$17:$I$170,6,FALSE)</f>
        <v>64</v>
      </c>
      <c r="AK51">
        <f>VLOOKUP($B51,'[9]LA - by responsible org'!$C$17:$I$170,7,FALSE)</f>
        <v>590</v>
      </c>
    </row>
    <row r="52" spans="1:37" ht="15">
      <c r="A52" s="14" t="s">
        <v>72</v>
      </c>
      <c r="B52" s="14" t="s">
        <v>109</v>
      </c>
      <c r="C52" s="4" t="s">
        <v>110</v>
      </c>
      <c r="D52" s="4" t="s">
        <v>111</v>
      </c>
      <c r="E52" s="25">
        <f>VLOOKUP(B52,'[7]FullDashboard'!$C$4:$I$156,7,FALSE)</f>
        <v>144600</v>
      </c>
      <c r="F52" s="24">
        <f>VLOOKUP($C52,'[2]LA - by responsible org'!$D$14:$I$170,3,FALSE)</f>
        <v>227</v>
      </c>
      <c r="G52" s="24">
        <f>VLOOKUP($C52,'[2]LA - by responsible org'!$D$14:$I$170,4,FALSE)</f>
        <v>193</v>
      </c>
      <c r="H52" s="24">
        <f>VLOOKUP($C52,'[2]LA - by responsible org'!$D$14:$I$170,5,FALSE)</f>
        <v>57</v>
      </c>
      <c r="I52" s="24">
        <f>VLOOKUP($C52,'[2]LA - by responsible org'!$D$14:$I$170,6,FALSE)</f>
        <v>477</v>
      </c>
      <c r="J52" s="24">
        <f>VLOOKUP($C52,'[3]LA - by responsible org'!$D$14:$I$170,3,FALSE)</f>
        <v>330</v>
      </c>
      <c r="K52" s="24">
        <f>VLOOKUP($C52,'[3]LA - by responsible org'!$D$14:$I$170,4,FALSE)</f>
        <v>210</v>
      </c>
      <c r="L52" s="24">
        <f>VLOOKUP($C52,'[3]LA - by responsible org'!$D$14:$I$170,5,FALSE)</f>
        <v>62</v>
      </c>
      <c r="M52" s="24">
        <f>VLOOKUP($C52,'[3]LA - by responsible org'!$D$14:$I$170,6,FALSE)</f>
        <v>602</v>
      </c>
      <c r="N52" s="24">
        <f>VLOOKUP($C52,'[4]LA - by responsible org'!$D$14:$I$170,3,FALSE)</f>
        <v>295</v>
      </c>
      <c r="O52" s="24">
        <f>VLOOKUP($C52,'[4]LA - by responsible org'!$D$14:$I$170,4,FALSE)</f>
        <v>270</v>
      </c>
      <c r="P52" s="24">
        <f>VLOOKUP($C52,'[4]LA - by responsible org'!$D$14:$I$170,5,FALSE)</f>
        <v>30</v>
      </c>
      <c r="Q52" s="24">
        <f>VLOOKUP($C52,'[4]LA - by responsible org'!$D$14:$I$170,6,FALSE)</f>
        <v>595</v>
      </c>
      <c r="R52" s="24">
        <f>VLOOKUP($C52,'[5]LA - by responsible org'!$D$14:$I$170,3,FALSE)</f>
        <v>289</v>
      </c>
      <c r="S52" s="24">
        <f>VLOOKUP($C52,'[5]LA - by responsible org'!$D$14:$I$170,4,FALSE)</f>
        <v>296</v>
      </c>
      <c r="T52" s="24">
        <f>VLOOKUP($C52,'[5]LA - by responsible org'!$D$14:$I$170,5,FALSE)</f>
        <v>31</v>
      </c>
      <c r="U52" s="24">
        <f>VLOOKUP($C52,'[5]LA - by responsible org'!$D$14:$I$170,6,FALSE)</f>
        <v>616</v>
      </c>
      <c r="V52" s="24">
        <f>VLOOKUP($C52,'[6]LA - by responsible org'!$D$14:$I$170,3,FALSE)</f>
        <v>225</v>
      </c>
      <c r="W52" s="24">
        <f>VLOOKUP($C52,'[6]LA - by responsible org'!$D$14:$I$170,4,FALSE)</f>
        <v>369</v>
      </c>
      <c r="X52" s="24">
        <f>VLOOKUP($C52,'[6]LA - by responsible org'!$D$14:$I$170,5,FALSE)</f>
        <v>63</v>
      </c>
      <c r="Y52" s="24">
        <f>VLOOKUP($C52,'[6]LA - by responsible org'!$D$14:$I$170,6,FALSE)</f>
        <v>657</v>
      </c>
      <c r="Z52" s="5">
        <v>174</v>
      </c>
      <c r="AA52" s="22">
        <v>242</v>
      </c>
      <c r="AB52" s="22">
        <v>42</v>
      </c>
      <c r="AC52" s="5">
        <v>458</v>
      </c>
      <c r="AD52">
        <f>VLOOKUP($C52,'[8]LA - by responsible org'!$D$17:$I$170,3,FALSE)</f>
        <v>197</v>
      </c>
      <c r="AE52">
        <f>VLOOKUP($C52,'[8]LA - by responsible org'!$D$17:$I$170,4,FALSE)</f>
        <v>206</v>
      </c>
      <c r="AF52">
        <f>VLOOKUP($C52,'[8]LA - by responsible org'!$D$17:$I$170,5,FALSE)</f>
        <v>42</v>
      </c>
      <c r="AG52">
        <f>VLOOKUP($C52,'[8]LA - by responsible org'!$D$17:$I$170,6,FALSE)</f>
        <v>445</v>
      </c>
      <c r="AH52">
        <f>VLOOKUP($B52,'[9]LA - by responsible org'!$C$17:$I$170,4,FALSE)</f>
        <v>97</v>
      </c>
      <c r="AI52">
        <f>VLOOKUP($B52,'[9]LA - by responsible org'!$C$17:$I$170,5,FALSE)</f>
        <v>143</v>
      </c>
      <c r="AJ52">
        <f>VLOOKUP($B52,'[9]LA - by responsible org'!$C$17:$I$170,6,FALSE)</f>
        <v>41</v>
      </c>
      <c r="AK52">
        <f>VLOOKUP($B52,'[9]LA - by responsible org'!$C$17:$I$170,7,FALSE)</f>
        <v>281</v>
      </c>
    </row>
    <row r="53" spans="1:37" ht="15">
      <c r="A53" s="14" t="s">
        <v>279</v>
      </c>
      <c r="B53" s="14" t="s">
        <v>292</v>
      </c>
      <c r="C53" s="4" t="s">
        <v>293</v>
      </c>
      <c r="D53" s="4" t="s">
        <v>294</v>
      </c>
      <c r="E53" s="25">
        <f>VLOOKUP(B53,'[7]FullDashboard'!$C$4:$I$156,7,FALSE)</f>
        <v>1077600</v>
      </c>
      <c r="F53" s="24">
        <f>VLOOKUP($C53,'[2]LA - by responsible org'!$D$14:$I$170,3,FALSE)</f>
        <v>2581</v>
      </c>
      <c r="G53" s="24">
        <f>VLOOKUP($C53,'[2]LA - by responsible org'!$D$14:$I$170,4,FALSE)</f>
        <v>3520</v>
      </c>
      <c r="H53" s="24">
        <f>VLOOKUP($C53,'[2]LA - by responsible org'!$D$14:$I$170,5,FALSE)</f>
        <v>456</v>
      </c>
      <c r="I53" s="24">
        <f>VLOOKUP($C53,'[2]LA - by responsible org'!$D$14:$I$170,6,FALSE)</f>
        <v>6557</v>
      </c>
      <c r="J53" s="24">
        <f>VLOOKUP($C53,'[3]LA - by responsible org'!$D$14:$I$170,3,FALSE)</f>
        <v>3258</v>
      </c>
      <c r="K53" s="24">
        <f>VLOOKUP($C53,'[3]LA - by responsible org'!$D$14:$I$170,4,FALSE)</f>
        <v>4345</v>
      </c>
      <c r="L53" s="24">
        <f>VLOOKUP($C53,'[3]LA - by responsible org'!$D$14:$I$170,5,FALSE)</f>
        <v>595</v>
      </c>
      <c r="M53" s="24">
        <f>VLOOKUP($C53,'[3]LA - by responsible org'!$D$14:$I$170,6,FALSE)</f>
        <v>8198</v>
      </c>
      <c r="N53" s="24">
        <f>VLOOKUP($C53,'[4]LA - by responsible org'!$D$14:$I$170,3,FALSE)</f>
        <v>2705</v>
      </c>
      <c r="O53" s="24">
        <f>VLOOKUP($C53,'[4]LA - by responsible org'!$D$14:$I$170,4,FALSE)</f>
        <v>4947</v>
      </c>
      <c r="P53" s="24">
        <f>VLOOKUP($C53,'[4]LA - by responsible org'!$D$14:$I$170,5,FALSE)</f>
        <v>598</v>
      </c>
      <c r="Q53" s="24">
        <f>VLOOKUP($C53,'[4]LA - by responsible org'!$D$14:$I$170,6,FALSE)</f>
        <v>8250</v>
      </c>
      <c r="R53" s="24">
        <f>VLOOKUP($C53,'[5]LA - by responsible org'!$D$14:$I$170,3,FALSE)</f>
        <v>3141</v>
      </c>
      <c r="S53" s="24">
        <f>VLOOKUP($C53,'[5]LA - by responsible org'!$D$14:$I$170,4,FALSE)</f>
        <v>5328</v>
      </c>
      <c r="T53" s="24">
        <f>VLOOKUP($C53,'[5]LA - by responsible org'!$D$14:$I$170,5,FALSE)</f>
        <v>680</v>
      </c>
      <c r="U53" s="24">
        <f>VLOOKUP($C53,'[5]LA - by responsible org'!$D$14:$I$170,6,FALSE)</f>
        <v>9149</v>
      </c>
      <c r="V53" s="24">
        <f>VLOOKUP($C53,'[6]LA - by responsible org'!$D$14:$I$170,3,FALSE)</f>
        <v>3004</v>
      </c>
      <c r="W53" s="24">
        <f>VLOOKUP($C53,'[6]LA - by responsible org'!$D$14:$I$170,4,FALSE)</f>
        <v>4036</v>
      </c>
      <c r="X53" s="24">
        <f>VLOOKUP($C53,'[6]LA - by responsible org'!$D$14:$I$170,5,FALSE)</f>
        <v>603</v>
      </c>
      <c r="Y53" s="24">
        <f>VLOOKUP($C53,'[6]LA - by responsible org'!$D$14:$I$170,6,FALSE)</f>
        <v>7643</v>
      </c>
      <c r="Z53" s="5">
        <v>3528</v>
      </c>
      <c r="AA53" s="22">
        <v>4676</v>
      </c>
      <c r="AB53" s="22">
        <v>615</v>
      </c>
      <c r="AC53" s="5">
        <v>8819</v>
      </c>
      <c r="AD53">
        <f>VLOOKUP($C53,'[8]LA - by responsible org'!$D$17:$I$170,3,FALSE)</f>
        <v>4478</v>
      </c>
      <c r="AE53">
        <f>VLOOKUP($C53,'[8]LA - by responsible org'!$D$17:$I$170,4,FALSE)</f>
        <v>4093</v>
      </c>
      <c r="AF53">
        <f>VLOOKUP($C53,'[8]LA - by responsible org'!$D$17:$I$170,5,FALSE)</f>
        <v>546</v>
      </c>
      <c r="AG53">
        <f>VLOOKUP($C53,'[8]LA - by responsible org'!$D$17:$I$170,6,FALSE)</f>
        <v>9117</v>
      </c>
      <c r="AH53">
        <f>VLOOKUP($B53,'[9]LA - by responsible org'!$C$17:$I$170,4,FALSE)</f>
        <v>3505</v>
      </c>
      <c r="AI53">
        <f>VLOOKUP($B53,'[9]LA - by responsible org'!$C$17:$I$170,5,FALSE)</f>
        <v>4638</v>
      </c>
      <c r="AJ53">
        <f>VLOOKUP($B53,'[9]LA - by responsible org'!$C$17:$I$170,6,FALSE)</f>
        <v>654</v>
      </c>
      <c r="AK53">
        <f>VLOOKUP($B53,'[9]LA - by responsible org'!$C$17:$I$170,7,FALSE)</f>
        <v>8797</v>
      </c>
    </row>
    <row r="54" spans="1:37" ht="15">
      <c r="A54" s="14" t="s">
        <v>72</v>
      </c>
      <c r="B54" s="14" t="s">
        <v>112</v>
      </c>
      <c r="C54" s="4" t="s">
        <v>113</v>
      </c>
      <c r="D54" s="4" t="s">
        <v>114</v>
      </c>
      <c r="E54" s="25">
        <f>VLOOKUP(B54,'[7]FullDashboard'!$C$4:$I$156,7,FALSE)</f>
        <v>217000</v>
      </c>
      <c r="F54" s="24">
        <f>VLOOKUP($C54,'[2]LA - by responsible org'!$D$14:$I$170,3,FALSE)</f>
        <v>340</v>
      </c>
      <c r="G54" s="24">
        <f>VLOOKUP($C54,'[2]LA - by responsible org'!$D$14:$I$170,4,FALSE)</f>
        <v>189</v>
      </c>
      <c r="H54" s="24">
        <f>VLOOKUP($C54,'[2]LA - by responsible org'!$D$14:$I$170,5,FALSE)</f>
        <v>26</v>
      </c>
      <c r="I54" s="24">
        <f>VLOOKUP($C54,'[2]LA - by responsible org'!$D$14:$I$170,6,FALSE)</f>
        <v>555</v>
      </c>
      <c r="J54" s="24">
        <f>VLOOKUP($C54,'[3]LA - by responsible org'!$D$14:$I$170,3,FALSE)</f>
        <v>294</v>
      </c>
      <c r="K54" s="24">
        <f>VLOOKUP($C54,'[3]LA - by responsible org'!$D$14:$I$170,4,FALSE)</f>
        <v>301</v>
      </c>
      <c r="L54" s="24">
        <f>VLOOKUP($C54,'[3]LA - by responsible org'!$D$14:$I$170,5,FALSE)</f>
        <v>0</v>
      </c>
      <c r="M54" s="24">
        <f>VLOOKUP($C54,'[3]LA - by responsible org'!$D$14:$I$170,6,FALSE)</f>
        <v>595</v>
      </c>
      <c r="N54" s="24">
        <f>VLOOKUP($C54,'[4]LA - by responsible org'!$D$14:$I$170,3,FALSE)</f>
        <v>542</v>
      </c>
      <c r="O54" s="24">
        <f>VLOOKUP($C54,'[4]LA - by responsible org'!$D$14:$I$170,4,FALSE)</f>
        <v>372</v>
      </c>
      <c r="P54" s="24">
        <f>VLOOKUP($C54,'[4]LA - by responsible org'!$D$14:$I$170,5,FALSE)</f>
        <v>0</v>
      </c>
      <c r="Q54" s="24">
        <f>VLOOKUP($C54,'[4]LA - by responsible org'!$D$14:$I$170,6,FALSE)</f>
        <v>914</v>
      </c>
      <c r="R54" s="24">
        <f>VLOOKUP($C54,'[5]LA - by responsible org'!$D$14:$I$170,3,FALSE)</f>
        <v>515</v>
      </c>
      <c r="S54" s="24">
        <f>VLOOKUP($C54,'[5]LA - by responsible org'!$D$14:$I$170,4,FALSE)</f>
        <v>329</v>
      </c>
      <c r="T54" s="24">
        <f>VLOOKUP($C54,'[5]LA - by responsible org'!$D$14:$I$170,5,FALSE)</f>
        <v>0</v>
      </c>
      <c r="U54" s="24">
        <f>VLOOKUP($C54,'[5]LA - by responsible org'!$D$14:$I$170,6,FALSE)</f>
        <v>844</v>
      </c>
      <c r="V54" s="24">
        <f>VLOOKUP($C54,'[6]LA - by responsible org'!$D$14:$I$170,3,FALSE)</f>
        <v>203</v>
      </c>
      <c r="W54" s="24">
        <f>VLOOKUP($C54,'[6]LA - by responsible org'!$D$14:$I$170,4,FALSE)</f>
        <v>420</v>
      </c>
      <c r="X54" s="24">
        <f>VLOOKUP($C54,'[6]LA - by responsible org'!$D$14:$I$170,5,FALSE)</f>
        <v>5</v>
      </c>
      <c r="Y54" s="24">
        <f>VLOOKUP($C54,'[6]LA - by responsible org'!$D$14:$I$170,6,FALSE)</f>
        <v>628</v>
      </c>
      <c r="Z54" s="5">
        <v>331</v>
      </c>
      <c r="AA54" s="22">
        <v>311</v>
      </c>
      <c r="AB54" s="22">
        <v>2</v>
      </c>
      <c r="AC54" s="5">
        <v>644</v>
      </c>
      <c r="AD54">
        <f>VLOOKUP($C54,'[8]LA - by responsible org'!$D$17:$I$170,3,FALSE)</f>
        <v>245</v>
      </c>
      <c r="AE54">
        <f>VLOOKUP($C54,'[8]LA - by responsible org'!$D$17:$I$170,4,FALSE)</f>
        <v>162</v>
      </c>
      <c r="AF54">
        <f>VLOOKUP($C54,'[8]LA - by responsible org'!$D$17:$I$170,5,FALSE)</f>
        <v>0</v>
      </c>
      <c r="AG54">
        <f>VLOOKUP($C54,'[8]LA - by responsible org'!$D$17:$I$170,6,FALSE)</f>
        <v>407</v>
      </c>
      <c r="AH54">
        <f>VLOOKUP($B54,'[9]LA - by responsible org'!$C$17:$I$170,4,FALSE)</f>
        <v>83</v>
      </c>
      <c r="AI54">
        <f>VLOOKUP($B54,'[9]LA - by responsible org'!$C$17:$I$170,5,FALSE)</f>
        <v>233</v>
      </c>
      <c r="AJ54">
        <f>VLOOKUP($B54,'[9]LA - by responsible org'!$C$17:$I$170,6,FALSE)</f>
        <v>6</v>
      </c>
      <c r="AK54">
        <f>VLOOKUP($B54,'[9]LA - by responsible org'!$C$17:$I$170,7,FALSE)</f>
        <v>322</v>
      </c>
    </row>
    <row r="55" spans="1:37" ht="15">
      <c r="A55" s="14" t="s">
        <v>72</v>
      </c>
      <c r="B55" s="14" t="s">
        <v>115</v>
      </c>
      <c r="C55" s="4" t="s">
        <v>116</v>
      </c>
      <c r="D55" s="4" t="s">
        <v>117</v>
      </c>
      <c r="E55" s="25">
        <f>VLOOKUP(B55,'[7]FullDashboard'!$C$4:$I$156,7,FALSE)</f>
        <v>191400</v>
      </c>
      <c r="F55" s="24">
        <f>VLOOKUP($C55,'[2]LA - by responsible org'!$D$14:$I$170,3,FALSE)</f>
        <v>358</v>
      </c>
      <c r="G55" s="24">
        <f>VLOOKUP($C55,'[2]LA - by responsible org'!$D$14:$I$170,4,FALSE)</f>
        <v>80</v>
      </c>
      <c r="H55" s="24">
        <f>VLOOKUP($C55,'[2]LA - by responsible org'!$D$14:$I$170,5,FALSE)</f>
        <v>79</v>
      </c>
      <c r="I55" s="24">
        <f>VLOOKUP($C55,'[2]LA - by responsible org'!$D$14:$I$170,6,FALSE)</f>
        <v>517</v>
      </c>
      <c r="J55" s="24">
        <f>VLOOKUP($C55,'[3]LA - by responsible org'!$D$14:$I$170,3,FALSE)</f>
        <v>306</v>
      </c>
      <c r="K55" s="24">
        <f>VLOOKUP($C55,'[3]LA - by responsible org'!$D$14:$I$170,4,FALSE)</f>
        <v>200</v>
      </c>
      <c r="L55" s="24">
        <f>VLOOKUP($C55,'[3]LA - by responsible org'!$D$14:$I$170,5,FALSE)</f>
        <v>31</v>
      </c>
      <c r="M55" s="24">
        <f>VLOOKUP($C55,'[3]LA - by responsible org'!$D$14:$I$170,6,FALSE)</f>
        <v>537</v>
      </c>
      <c r="N55" s="24">
        <f>VLOOKUP($C55,'[4]LA - by responsible org'!$D$14:$I$170,3,FALSE)</f>
        <v>229</v>
      </c>
      <c r="O55" s="24">
        <f>VLOOKUP($C55,'[4]LA - by responsible org'!$D$14:$I$170,4,FALSE)</f>
        <v>108</v>
      </c>
      <c r="P55" s="24">
        <f>VLOOKUP($C55,'[4]LA - by responsible org'!$D$14:$I$170,5,FALSE)</f>
        <v>2</v>
      </c>
      <c r="Q55" s="24">
        <f>VLOOKUP($C55,'[4]LA - by responsible org'!$D$14:$I$170,6,FALSE)</f>
        <v>339</v>
      </c>
      <c r="R55" s="24">
        <f>VLOOKUP($C55,'[5]LA - by responsible org'!$D$14:$I$170,3,FALSE)</f>
        <v>212</v>
      </c>
      <c r="S55" s="24">
        <f>VLOOKUP($C55,'[5]LA - by responsible org'!$D$14:$I$170,4,FALSE)</f>
        <v>136</v>
      </c>
      <c r="T55" s="24">
        <f>VLOOKUP($C55,'[5]LA - by responsible org'!$D$14:$I$170,5,FALSE)</f>
        <v>21</v>
      </c>
      <c r="U55" s="24">
        <f>VLOOKUP($C55,'[5]LA - by responsible org'!$D$14:$I$170,6,FALSE)</f>
        <v>369</v>
      </c>
      <c r="V55" s="24">
        <f>VLOOKUP($C55,'[6]LA - by responsible org'!$D$14:$I$170,3,FALSE)</f>
        <v>389</v>
      </c>
      <c r="W55" s="24">
        <f>VLOOKUP($C55,'[6]LA - by responsible org'!$D$14:$I$170,4,FALSE)</f>
        <v>180</v>
      </c>
      <c r="X55" s="24">
        <f>VLOOKUP($C55,'[6]LA - by responsible org'!$D$14:$I$170,5,FALSE)</f>
        <v>44</v>
      </c>
      <c r="Y55" s="24">
        <f>VLOOKUP($C55,'[6]LA - by responsible org'!$D$14:$I$170,6,FALSE)</f>
        <v>613</v>
      </c>
      <c r="Z55" s="5">
        <v>304</v>
      </c>
      <c r="AA55" s="22">
        <v>162</v>
      </c>
      <c r="AB55" s="22">
        <v>0</v>
      </c>
      <c r="AC55" s="5">
        <v>466</v>
      </c>
      <c r="AD55">
        <f>VLOOKUP($C55,'[8]LA - by responsible org'!$D$17:$I$170,3,FALSE)</f>
        <v>346</v>
      </c>
      <c r="AE55">
        <f>VLOOKUP($C55,'[8]LA - by responsible org'!$D$17:$I$170,4,FALSE)</f>
        <v>319</v>
      </c>
      <c r="AF55">
        <f>VLOOKUP($C55,'[8]LA - by responsible org'!$D$17:$I$170,5,FALSE)</f>
        <v>21</v>
      </c>
      <c r="AG55">
        <f>VLOOKUP($C55,'[8]LA - by responsible org'!$D$17:$I$170,6,FALSE)</f>
        <v>686</v>
      </c>
      <c r="AH55">
        <f>VLOOKUP($B55,'[9]LA - by responsible org'!$C$17:$I$170,4,FALSE)</f>
        <v>238</v>
      </c>
      <c r="AI55">
        <f>VLOOKUP($B55,'[9]LA - by responsible org'!$C$17:$I$170,5,FALSE)</f>
        <v>463</v>
      </c>
      <c r="AJ55">
        <f>VLOOKUP($B55,'[9]LA - by responsible org'!$C$17:$I$170,6,FALSE)</f>
        <v>7</v>
      </c>
      <c r="AK55">
        <f>VLOOKUP($B55,'[9]LA - by responsible org'!$C$17:$I$170,7,FALSE)</f>
        <v>708</v>
      </c>
    </row>
    <row r="56" spans="1:37" ht="15">
      <c r="A56" s="14" t="s">
        <v>172</v>
      </c>
      <c r="B56" s="14" t="s">
        <v>182</v>
      </c>
      <c r="C56" s="4" t="s">
        <v>183</v>
      </c>
      <c r="D56" s="4" t="s">
        <v>184</v>
      </c>
      <c r="E56" s="25">
        <f>VLOOKUP(B56,'[7]FullDashboard'!$C$4:$I$156,7,FALSE)</f>
        <v>72800</v>
      </c>
      <c r="F56" s="24">
        <f>VLOOKUP($C56,'[2]LA - by responsible org'!$D$14:$I$170,3,FALSE)</f>
        <v>303</v>
      </c>
      <c r="G56" s="24">
        <f>VLOOKUP($C56,'[2]LA - by responsible org'!$D$14:$I$170,4,FALSE)</f>
        <v>5</v>
      </c>
      <c r="H56" s="24">
        <f>VLOOKUP($C56,'[2]LA - by responsible org'!$D$14:$I$170,5,FALSE)</f>
        <v>0</v>
      </c>
      <c r="I56" s="24">
        <f>VLOOKUP($C56,'[2]LA - by responsible org'!$D$14:$I$170,6,FALSE)</f>
        <v>308</v>
      </c>
      <c r="J56" s="24">
        <f>VLOOKUP($C56,'[3]LA - by responsible org'!$D$14:$I$170,3,FALSE)</f>
        <v>384</v>
      </c>
      <c r="K56" s="24">
        <f>VLOOKUP($C56,'[3]LA - by responsible org'!$D$14:$I$170,4,FALSE)</f>
        <v>3</v>
      </c>
      <c r="L56" s="24">
        <f>VLOOKUP($C56,'[3]LA - by responsible org'!$D$14:$I$170,5,FALSE)</f>
        <v>0</v>
      </c>
      <c r="M56" s="24">
        <f>VLOOKUP($C56,'[3]LA - by responsible org'!$D$14:$I$170,6,FALSE)</f>
        <v>387</v>
      </c>
      <c r="N56" s="24">
        <f>VLOOKUP($C56,'[4]LA - by responsible org'!$D$14:$I$170,3,FALSE)</f>
        <v>364</v>
      </c>
      <c r="O56" s="24">
        <f>VLOOKUP($C56,'[4]LA - by responsible org'!$D$14:$I$170,4,FALSE)</f>
        <v>14</v>
      </c>
      <c r="P56" s="24">
        <f>VLOOKUP($C56,'[4]LA - by responsible org'!$D$14:$I$170,5,FALSE)</f>
        <v>0</v>
      </c>
      <c r="Q56" s="24">
        <f>VLOOKUP($C56,'[4]LA - by responsible org'!$D$14:$I$170,6,FALSE)</f>
        <v>378</v>
      </c>
      <c r="R56" s="24">
        <f>VLOOKUP($C56,'[5]LA - by responsible org'!$D$14:$I$170,3,FALSE)</f>
        <v>458</v>
      </c>
      <c r="S56" s="24">
        <f>VLOOKUP($C56,'[5]LA - by responsible org'!$D$14:$I$170,4,FALSE)</f>
        <v>9</v>
      </c>
      <c r="T56" s="24">
        <f>VLOOKUP($C56,'[5]LA - by responsible org'!$D$14:$I$170,5,FALSE)</f>
        <v>0</v>
      </c>
      <c r="U56" s="24">
        <f>VLOOKUP($C56,'[5]LA - by responsible org'!$D$14:$I$170,6,FALSE)</f>
        <v>467</v>
      </c>
      <c r="V56" s="24">
        <f>VLOOKUP($C56,'[6]LA - by responsible org'!$D$14:$I$170,3,FALSE)</f>
        <v>342</v>
      </c>
      <c r="W56" s="24">
        <f>VLOOKUP($C56,'[6]LA - by responsible org'!$D$14:$I$170,4,FALSE)</f>
        <v>3</v>
      </c>
      <c r="X56" s="24">
        <f>VLOOKUP($C56,'[6]LA - by responsible org'!$D$14:$I$170,5,FALSE)</f>
        <v>0</v>
      </c>
      <c r="Y56" s="24">
        <f>VLOOKUP($C56,'[6]LA - by responsible org'!$D$14:$I$170,6,FALSE)</f>
        <v>345</v>
      </c>
      <c r="Z56" s="5">
        <v>267</v>
      </c>
      <c r="AA56" s="22">
        <v>11</v>
      </c>
      <c r="AB56" s="22">
        <v>0</v>
      </c>
      <c r="AC56" s="5">
        <v>278</v>
      </c>
      <c r="AD56">
        <f>VLOOKUP($C56,'[8]LA - by responsible org'!$D$17:$I$170,3,FALSE)</f>
        <v>262</v>
      </c>
      <c r="AE56">
        <f>VLOOKUP($C56,'[8]LA - by responsible org'!$D$17:$I$170,4,FALSE)</f>
        <v>38</v>
      </c>
      <c r="AF56">
        <f>VLOOKUP($C56,'[8]LA - by responsible org'!$D$17:$I$170,5,FALSE)</f>
        <v>0</v>
      </c>
      <c r="AG56">
        <f>VLOOKUP($C56,'[8]LA - by responsible org'!$D$17:$I$170,6,FALSE)</f>
        <v>300</v>
      </c>
      <c r="AH56">
        <f>VLOOKUP($B56,'[9]LA - by responsible org'!$C$17:$I$170,4,FALSE)</f>
        <v>258</v>
      </c>
      <c r="AI56">
        <f>VLOOKUP($B56,'[9]LA - by responsible org'!$C$17:$I$170,5,FALSE)</f>
        <v>30</v>
      </c>
      <c r="AJ56">
        <f>VLOOKUP($B56,'[9]LA - by responsible org'!$C$17:$I$170,6,FALSE)</f>
        <v>16</v>
      </c>
      <c r="AK56">
        <f>VLOOKUP($B56,'[9]LA - by responsible org'!$C$17:$I$170,7,FALSE)</f>
        <v>304</v>
      </c>
    </row>
    <row r="57" spans="1:37" ht="15">
      <c r="A57" s="14" t="s">
        <v>72</v>
      </c>
      <c r="B57" s="14" t="s">
        <v>118</v>
      </c>
      <c r="C57" s="4" t="s">
        <v>119</v>
      </c>
      <c r="D57" s="4" t="s">
        <v>120</v>
      </c>
      <c r="E57" s="25">
        <f>VLOOKUP(B57,'[7]FullDashboard'!$C$4:$I$156,7,FALSE)</f>
        <v>197200</v>
      </c>
      <c r="F57" s="24">
        <f>VLOOKUP($C57,'[2]LA - by responsible org'!$D$14:$I$170,3,FALSE)</f>
        <v>282</v>
      </c>
      <c r="G57" s="24">
        <f>VLOOKUP($C57,'[2]LA - by responsible org'!$D$14:$I$170,4,FALSE)</f>
        <v>79</v>
      </c>
      <c r="H57" s="24">
        <f>VLOOKUP($C57,'[2]LA - by responsible org'!$D$14:$I$170,5,FALSE)</f>
        <v>4</v>
      </c>
      <c r="I57" s="24">
        <f>VLOOKUP($C57,'[2]LA - by responsible org'!$D$14:$I$170,6,FALSE)</f>
        <v>365</v>
      </c>
      <c r="J57" s="24">
        <f>VLOOKUP($C57,'[3]LA - by responsible org'!$D$14:$I$170,3,FALSE)</f>
        <v>227</v>
      </c>
      <c r="K57" s="24">
        <f>VLOOKUP($C57,'[3]LA - by responsible org'!$D$14:$I$170,4,FALSE)</f>
        <v>88</v>
      </c>
      <c r="L57" s="24">
        <f>VLOOKUP($C57,'[3]LA - by responsible org'!$D$14:$I$170,5,FALSE)</f>
        <v>31</v>
      </c>
      <c r="M57" s="24">
        <f>VLOOKUP($C57,'[3]LA - by responsible org'!$D$14:$I$170,6,FALSE)</f>
        <v>346</v>
      </c>
      <c r="N57" s="24">
        <f>VLOOKUP($C57,'[4]LA - by responsible org'!$D$14:$I$170,3,FALSE)</f>
        <v>235</v>
      </c>
      <c r="O57" s="24">
        <f>VLOOKUP($C57,'[4]LA - by responsible org'!$D$14:$I$170,4,FALSE)</f>
        <v>60</v>
      </c>
      <c r="P57" s="24">
        <f>VLOOKUP($C57,'[4]LA - by responsible org'!$D$14:$I$170,5,FALSE)</f>
        <v>0</v>
      </c>
      <c r="Q57" s="24">
        <f>VLOOKUP($C57,'[4]LA - by responsible org'!$D$14:$I$170,6,FALSE)</f>
        <v>295</v>
      </c>
      <c r="R57" s="24">
        <f>VLOOKUP($C57,'[5]LA - by responsible org'!$D$14:$I$170,3,FALSE)</f>
        <v>234</v>
      </c>
      <c r="S57" s="24">
        <f>VLOOKUP($C57,'[5]LA - by responsible org'!$D$14:$I$170,4,FALSE)</f>
        <v>54</v>
      </c>
      <c r="T57" s="24">
        <f>VLOOKUP($C57,'[5]LA - by responsible org'!$D$14:$I$170,5,FALSE)</f>
        <v>0</v>
      </c>
      <c r="U57" s="24">
        <f>VLOOKUP($C57,'[5]LA - by responsible org'!$D$14:$I$170,6,FALSE)</f>
        <v>288</v>
      </c>
      <c r="V57" s="24">
        <f>VLOOKUP($C57,'[6]LA - by responsible org'!$D$14:$I$170,3,FALSE)</f>
        <v>268</v>
      </c>
      <c r="W57" s="24">
        <f>VLOOKUP($C57,'[6]LA - by responsible org'!$D$14:$I$170,4,FALSE)</f>
        <v>39</v>
      </c>
      <c r="X57" s="24">
        <f>VLOOKUP($C57,'[6]LA - by responsible org'!$D$14:$I$170,5,FALSE)</f>
        <v>0</v>
      </c>
      <c r="Y57" s="24">
        <f>VLOOKUP($C57,'[6]LA - by responsible org'!$D$14:$I$170,6,FALSE)</f>
        <v>307</v>
      </c>
      <c r="Z57" s="5">
        <v>320</v>
      </c>
      <c r="AA57" s="22">
        <v>35</v>
      </c>
      <c r="AB57" s="22">
        <v>0</v>
      </c>
      <c r="AC57" s="5">
        <v>355</v>
      </c>
      <c r="AD57">
        <f>VLOOKUP($C57,'[8]LA - by responsible org'!$D$17:$I$170,3,FALSE)</f>
        <v>308</v>
      </c>
      <c r="AE57">
        <f>VLOOKUP($C57,'[8]LA - by responsible org'!$D$17:$I$170,4,FALSE)</f>
        <v>97</v>
      </c>
      <c r="AF57">
        <f>VLOOKUP($C57,'[8]LA - by responsible org'!$D$17:$I$170,5,FALSE)</f>
        <v>42</v>
      </c>
      <c r="AG57">
        <f>VLOOKUP($C57,'[8]LA - by responsible org'!$D$17:$I$170,6,FALSE)</f>
        <v>447</v>
      </c>
      <c r="AH57">
        <f>VLOOKUP($B57,'[9]LA - by responsible org'!$C$17:$I$170,4,FALSE)</f>
        <v>346</v>
      </c>
      <c r="AI57">
        <f>VLOOKUP($B57,'[9]LA - by responsible org'!$C$17:$I$170,5,FALSE)</f>
        <v>84</v>
      </c>
      <c r="AJ57">
        <f>VLOOKUP($B57,'[9]LA - by responsible org'!$C$17:$I$170,6,FALSE)</f>
        <v>74</v>
      </c>
      <c r="AK57">
        <f>VLOOKUP($B57,'[9]LA - by responsible org'!$C$17:$I$170,7,FALSE)</f>
        <v>504</v>
      </c>
    </row>
    <row r="58" spans="1:37" ht="15">
      <c r="A58" s="14" t="s">
        <v>383</v>
      </c>
      <c r="B58" s="14" t="s">
        <v>393</v>
      </c>
      <c r="C58" s="4" t="s">
        <v>394</v>
      </c>
      <c r="D58" s="4" t="s">
        <v>395</v>
      </c>
      <c r="E58" s="25">
        <f>VLOOKUP(B58,'[7]FullDashboard'!$C$4:$I$156,7,FALSE)</f>
        <v>153300</v>
      </c>
      <c r="F58" s="24">
        <f>VLOOKUP($C58,'[2]LA - by responsible org'!$D$14:$I$170,3,FALSE)</f>
        <v>404</v>
      </c>
      <c r="G58" s="24">
        <f>VLOOKUP($C58,'[2]LA - by responsible org'!$D$14:$I$170,4,FALSE)</f>
        <v>353</v>
      </c>
      <c r="H58" s="24">
        <f>VLOOKUP($C58,'[2]LA - by responsible org'!$D$14:$I$170,5,FALSE)</f>
        <v>0</v>
      </c>
      <c r="I58" s="24">
        <f>VLOOKUP($C58,'[2]LA - by responsible org'!$D$14:$I$170,6,FALSE)</f>
        <v>757</v>
      </c>
      <c r="J58" s="24">
        <f>VLOOKUP($C58,'[3]LA - by responsible org'!$D$14:$I$170,3,FALSE)</f>
        <v>348</v>
      </c>
      <c r="K58" s="24">
        <f>VLOOKUP($C58,'[3]LA - by responsible org'!$D$14:$I$170,4,FALSE)</f>
        <v>228</v>
      </c>
      <c r="L58" s="24">
        <f>VLOOKUP($C58,'[3]LA - by responsible org'!$D$14:$I$170,5,FALSE)</f>
        <v>0</v>
      </c>
      <c r="M58" s="24">
        <f>VLOOKUP($C58,'[3]LA - by responsible org'!$D$14:$I$170,6,FALSE)</f>
        <v>576</v>
      </c>
      <c r="N58" s="24">
        <f>VLOOKUP($C58,'[4]LA - by responsible org'!$D$14:$I$170,3,FALSE)</f>
        <v>464</v>
      </c>
      <c r="O58" s="24">
        <f>VLOOKUP($C58,'[4]LA - by responsible org'!$D$14:$I$170,4,FALSE)</f>
        <v>153</v>
      </c>
      <c r="P58" s="24">
        <f>VLOOKUP($C58,'[4]LA - by responsible org'!$D$14:$I$170,5,FALSE)</f>
        <v>0</v>
      </c>
      <c r="Q58" s="24">
        <f>VLOOKUP($C58,'[4]LA - by responsible org'!$D$14:$I$170,6,FALSE)</f>
        <v>617</v>
      </c>
      <c r="R58" s="24">
        <f>VLOOKUP($C58,'[5]LA - by responsible org'!$D$14:$I$170,3,FALSE)</f>
        <v>337</v>
      </c>
      <c r="S58" s="24">
        <f>VLOOKUP($C58,'[5]LA - by responsible org'!$D$14:$I$170,4,FALSE)</f>
        <v>159</v>
      </c>
      <c r="T58" s="24">
        <f>VLOOKUP($C58,'[5]LA - by responsible org'!$D$14:$I$170,5,FALSE)</f>
        <v>0</v>
      </c>
      <c r="U58" s="24">
        <f>VLOOKUP($C58,'[5]LA - by responsible org'!$D$14:$I$170,6,FALSE)</f>
        <v>496</v>
      </c>
      <c r="V58" s="24">
        <f>VLOOKUP($C58,'[6]LA - by responsible org'!$D$14:$I$170,3,FALSE)</f>
        <v>457</v>
      </c>
      <c r="W58" s="24">
        <f>VLOOKUP($C58,'[6]LA - by responsible org'!$D$14:$I$170,4,FALSE)</f>
        <v>141</v>
      </c>
      <c r="X58" s="24">
        <f>VLOOKUP($C58,'[6]LA - by responsible org'!$D$14:$I$170,5,FALSE)</f>
        <v>0</v>
      </c>
      <c r="Y58" s="24">
        <f>VLOOKUP($C58,'[6]LA - by responsible org'!$D$14:$I$170,6,FALSE)</f>
        <v>598</v>
      </c>
      <c r="Z58" s="5">
        <v>483</v>
      </c>
      <c r="AA58" s="22">
        <v>198</v>
      </c>
      <c r="AB58" s="22">
        <v>20</v>
      </c>
      <c r="AC58" s="5">
        <v>701</v>
      </c>
      <c r="AD58">
        <f>VLOOKUP($C58,'[8]LA - by responsible org'!$D$17:$I$170,3,FALSE)</f>
        <v>436</v>
      </c>
      <c r="AE58">
        <f>VLOOKUP($C58,'[8]LA - by responsible org'!$D$17:$I$170,4,FALSE)</f>
        <v>289</v>
      </c>
      <c r="AF58">
        <f>VLOOKUP($C58,'[8]LA - by responsible org'!$D$17:$I$170,5,FALSE)</f>
        <v>11</v>
      </c>
      <c r="AG58">
        <f>VLOOKUP($C58,'[8]LA - by responsible org'!$D$17:$I$170,6,FALSE)</f>
        <v>736</v>
      </c>
      <c r="AH58">
        <f>VLOOKUP($B58,'[9]LA - by responsible org'!$C$17:$I$170,4,FALSE)</f>
        <v>417</v>
      </c>
      <c r="AI58">
        <f>VLOOKUP($B58,'[9]LA - by responsible org'!$C$17:$I$170,5,FALSE)</f>
        <v>117</v>
      </c>
      <c r="AJ58">
        <f>VLOOKUP($B58,'[9]LA - by responsible org'!$C$17:$I$170,6,FALSE)</f>
        <v>7</v>
      </c>
      <c r="AK58">
        <f>VLOOKUP($B58,'[9]LA - by responsible org'!$C$17:$I$170,7,FALSE)</f>
        <v>541</v>
      </c>
    </row>
    <row r="59" spans="1:37" ht="15">
      <c r="A59" s="14" t="s">
        <v>38</v>
      </c>
      <c r="B59" s="14" t="s">
        <v>51</v>
      </c>
      <c r="C59" s="4" t="s">
        <v>52</v>
      </c>
      <c r="D59" s="4" t="s">
        <v>53</v>
      </c>
      <c r="E59" s="25">
        <f>VLOOKUP(B59,'[7]FullDashboard'!$C$4:$I$156,7,FALSE)</f>
        <v>909700</v>
      </c>
      <c r="F59" s="24">
        <f>VLOOKUP($C59,'[2]LA - by responsible org'!$D$14:$I$170,3,FALSE)</f>
        <v>3804</v>
      </c>
      <c r="G59" s="24">
        <f>VLOOKUP($C59,'[2]LA - by responsible org'!$D$14:$I$170,4,FALSE)</f>
        <v>1780</v>
      </c>
      <c r="H59" s="24">
        <f>VLOOKUP($C59,'[2]LA - by responsible org'!$D$14:$I$170,5,FALSE)</f>
        <v>73</v>
      </c>
      <c r="I59" s="24">
        <f>VLOOKUP($C59,'[2]LA - by responsible org'!$D$14:$I$170,6,FALSE)</f>
        <v>5657</v>
      </c>
      <c r="J59" s="24">
        <f>VLOOKUP($C59,'[3]LA - by responsible org'!$D$14:$I$170,3,FALSE)</f>
        <v>3711</v>
      </c>
      <c r="K59" s="24">
        <f>VLOOKUP($C59,'[3]LA - by responsible org'!$D$14:$I$170,4,FALSE)</f>
        <v>2467</v>
      </c>
      <c r="L59" s="24">
        <f>VLOOKUP($C59,'[3]LA - by responsible org'!$D$14:$I$170,5,FALSE)</f>
        <v>56</v>
      </c>
      <c r="M59" s="24">
        <f>VLOOKUP($C59,'[3]LA - by responsible org'!$D$14:$I$170,6,FALSE)</f>
        <v>6234</v>
      </c>
      <c r="N59" s="24">
        <f>VLOOKUP($C59,'[4]LA - by responsible org'!$D$14:$I$170,3,FALSE)</f>
        <v>3422</v>
      </c>
      <c r="O59" s="24">
        <f>VLOOKUP($C59,'[4]LA - by responsible org'!$D$14:$I$170,4,FALSE)</f>
        <v>2017</v>
      </c>
      <c r="P59" s="24">
        <f>VLOOKUP($C59,'[4]LA - by responsible org'!$D$14:$I$170,5,FALSE)</f>
        <v>108</v>
      </c>
      <c r="Q59" s="24">
        <f>VLOOKUP($C59,'[4]LA - by responsible org'!$D$14:$I$170,6,FALSE)</f>
        <v>5547</v>
      </c>
      <c r="R59" s="24">
        <f>VLOOKUP($C59,'[5]LA - by responsible org'!$D$14:$I$170,3,FALSE)</f>
        <v>2738</v>
      </c>
      <c r="S59" s="24">
        <f>VLOOKUP($C59,'[5]LA - by responsible org'!$D$14:$I$170,4,FALSE)</f>
        <v>1998</v>
      </c>
      <c r="T59" s="24">
        <f>VLOOKUP($C59,'[5]LA - by responsible org'!$D$14:$I$170,5,FALSE)</f>
        <v>98</v>
      </c>
      <c r="U59" s="24">
        <f>VLOOKUP($C59,'[5]LA - by responsible org'!$D$14:$I$170,6,FALSE)</f>
        <v>4834</v>
      </c>
      <c r="V59" s="24">
        <f>VLOOKUP($C59,'[6]LA - by responsible org'!$D$14:$I$170,3,FALSE)</f>
        <v>3010</v>
      </c>
      <c r="W59" s="24">
        <f>VLOOKUP($C59,'[6]LA - by responsible org'!$D$14:$I$170,4,FALSE)</f>
        <v>1812</v>
      </c>
      <c r="X59" s="24">
        <f>VLOOKUP($C59,'[6]LA - by responsible org'!$D$14:$I$170,5,FALSE)</f>
        <v>98</v>
      </c>
      <c r="Y59" s="24">
        <f>VLOOKUP($C59,'[6]LA - by responsible org'!$D$14:$I$170,6,FALSE)</f>
        <v>4920</v>
      </c>
      <c r="Z59" s="5">
        <v>2578</v>
      </c>
      <c r="AA59" s="22">
        <v>1355</v>
      </c>
      <c r="AB59" s="22">
        <v>58</v>
      </c>
      <c r="AC59" s="5">
        <v>3991</v>
      </c>
      <c r="AD59">
        <f>VLOOKUP($C59,'[8]LA - by responsible org'!$D$17:$I$170,3,FALSE)</f>
        <v>2642</v>
      </c>
      <c r="AE59">
        <f>VLOOKUP($C59,'[8]LA - by responsible org'!$D$17:$I$170,4,FALSE)</f>
        <v>1013</v>
      </c>
      <c r="AF59">
        <f>VLOOKUP($C59,'[8]LA - by responsible org'!$D$17:$I$170,5,FALSE)</f>
        <v>34</v>
      </c>
      <c r="AG59">
        <f>VLOOKUP($C59,'[8]LA - by responsible org'!$D$17:$I$170,6,FALSE)</f>
        <v>3689</v>
      </c>
      <c r="AH59">
        <f>VLOOKUP($B59,'[9]LA - by responsible org'!$C$17:$I$170,4,FALSE)</f>
        <v>2701</v>
      </c>
      <c r="AI59">
        <f>VLOOKUP($B59,'[9]LA - by responsible org'!$C$17:$I$170,5,FALSE)</f>
        <v>973</v>
      </c>
      <c r="AJ59">
        <f>VLOOKUP($B59,'[9]LA - by responsible org'!$C$17:$I$170,6,FALSE)</f>
        <v>57</v>
      </c>
      <c r="AK59">
        <f>VLOOKUP($B59,'[9]LA - by responsible org'!$C$17:$I$170,7,FALSE)</f>
        <v>3731</v>
      </c>
    </row>
    <row r="60" spans="1:37" ht="15">
      <c r="A60" s="14" t="s">
        <v>72</v>
      </c>
      <c r="B60" s="14" t="s">
        <v>121</v>
      </c>
      <c r="C60" s="4" t="s">
        <v>122</v>
      </c>
      <c r="D60" s="4" t="s">
        <v>123</v>
      </c>
      <c r="E60" s="25">
        <f>VLOOKUP(B60,'[7]FullDashboard'!$C$4:$I$156,7,FALSE)</f>
        <v>230400</v>
      </c>
      <c r="F60" s="24">
        <f>VLOOKUP($C60,'[2]LA - by responsible org'!$D$14:$I$170,3,FALSE)</f>
        <v>459</v>
      </c>
      <c r="G60" s="24">
        <f>VLOOKUP($C60,'[2]LA - by responsible org'!$D$14:$I$170,4,FALSE)</f>
        <v>179</v>
      </c>
      <c r="H60" s="24">
        <f>VLOOKUP($C60,'[2]LA - by responsible org'!$D$14:$I$170,5,FALSE)</f>
        <v>112</v>
      </c>
      <c r="I60" s="24">
        <f>VLOOKUP($C60,'[2]LA - by responsible org'!$D$14:$I$170,6,FALSE)</f>
        <v>750</v>
      </c>
      <c r="J60" s="24">
        <f>VLOOKUP($C60,'[3]LA - by responsible org'!$D$14:$I$170,3,FALSE)</f>
        <v>612</v>
      </c>
      <c r="K60" s="24">
        <f>VLOOKUP($C60,'[3]LA - by responsible org'!$D$14:$I$170,4,FALSE)</f>
        <v>207</v>
      </c>
      <c r="L60" s="24">
        <f>VLOOKUP($C60,'[3]LA - by responsible org'!$D$14:$I$170,5,FALSE)</f>
        <v>111</v>
      </c>
      <c r="M60" s="24">
        <f>VLOOKUP($C60,'[3]LA - by responsible org'!$D$14:$I$170,6,FALSE)</f>
        <v>930</v>
      </c>
      <c r="N60" s="24">
        <f>VLOOKUP($C60,'[4]LA - by responsible org'!$D$14:$I$170,3,FALSE)</f>
        <v>595</v>
      </c>
      <c r="O60" s="24">
        <f>VLOOKUP($C60,'[4]LA - by responsible org'!$D$14:$I$170,4,FALSE)</f>
        <v>178</v>
      </c>
      <c r="P60" s="24">
        <f>VLOOKUP($C60,'[4]LA - by responsible org'!$D$14:$I$170,5,FALSE)</f>
        <v>42</v>
      </c>
      <c r="Q60" s="24">
        <f>VLOOKUP($C60,'[4]LA - by responsible org'!$D$14:$I$170,6,FALSE)</f>
        <v>815</v>
      </c>
      <c r="R60" s="24">
        <f>VLOOKUP($C60,'[5]LA - by responsible org'!$D$14:$I$170,3,FALSE)</f>
        <v>630</v>
      </c>
      <c r="S60" s="24">
        <f>VLOOKUP($C60,'[5]LA - by responsible org'!$D$14:$I$170,4,FALSE)</f>
        <v>199</v>
      </c>
      <c r="T60" s="24">
        <f>VLOOKUP($C60,'[5]LA - by responsible org'!$D$14:$I$170,5,FALSE)</f>
        <v>37</v>
      </c>
      <c r="U60" s="24">
        <f>VLOOKUP($C60,'[5]LA - by responsible org'!$D$14:$I$170,6,FALSE)</f>
        <v>866</v>
      </c>
      <c r="V60" s="24">
        <f>VLOOKUP($C60,'[6]LA - by responsible org'!$D$14:$I$170,3,FALSE)</f>
        <v>487</v>
      </c>
      <c r="W60" s="24">
        <f>VLOOKUP($C60,'[6]LA - by responsible org'!$D$14:$I$170,4,FALSE)</f>
        <v>229</v>
      </c>
      <c r="X60" s="24">
        <f>VLOOKUP($C60,'[6]LA - by responsible org'!$D$14:$I$170,5,FALSE)</f>
        <v>37</v>
      </c>
      <c r="Y60" s="24">
        <f>VLOOKUP($C60,'[6]LA - by responsible org'!$D$14:$I$170,6,FALSE)</f>
        <v>753</v>
      </c>
      <c r="Z60" s="5">
        <v>386</v>
      </c>
      <c r="AA60" s="22">
        <v>234</v>
      </c>
      <c r="AB60" s="22">
        <v>68</v>
      </c>
      <c r="AC60" s="5">
        <v>688</v>
      </c>
      <c r="AD60">
        <f>VLOOKUP($C60,'[8]LA - by responsible org'!$D$17:$I$170,3,FALSE)</f>
        <v>358</v>
      </c>
      <c r="AE60">
        <f>VLOOKUP($C60,'[8]LA - by responsible org'!$D$17:$I$170,4,FALSE)</f>
        <v>232</v>
      </c>
      <c r="AF60">
        <f>VLOOKUP($C60,'[8]LA - by responsible org'!$D$17:$I$170,5,FALSE)</f>
        <v>38</v>
      </c>
      <c r="AG60">
        <f>VLOOKUP($C60,'[8]LA - by responsible org'!$D$17:$I$170,6,FALSE)</f>
        <v>628</v>
      </c>
      <c r="AH60">
        <f>VLOOKUP($B60,'[9]LA - by responsible org'!$C$17:$I$170,4,FALSE)</f>
        <v>299</v>
      </c>
      <c r="AI60">
        <f>VLOOKUP($B60,'[9]LA - by responsible org'!$C$17:$I$170,5,FALSE)</f>
        <v>219</v>
      </c>
      <c r="AJ60">
        <f>VLOOKUP($B60,'[9]LA - by responsible org'!$C$17:$I$170,6,FALSE)</f>
        <v>33</v>
      </c>
      <c r="AK60">
        <f>VLOOKUP($B60,'[9]LA - by responsible org'!$C$17:$I$170,7,FALSE)</f>
        <v>551</v>
      </c>
    </row>
    <row r="61" spans="1:37" ht="15">
      <c r="A61" s="14" t="s">
        <v>72</v>
      </c>
      <c r="B61" s="14" t="s">
        <v>124</v>
      </c>
      <c r="C61" s="4" t="s">
        <v>125</v>
      </c>
      <c r="D61" s="4" t="s">
        <v>126</v>
      </c>
      <c r="E61" s="25">
        <f>VLOOKUP(B61,'[7]FullDashboard'!$C$4:$I$156,7,FALSE)</f>
        <v>207500</v>
      </c>
      <c r="F61" s="24">
        <f>VLOOKUP($C61,'[2]LA - by responsible org'!$D$14:$I$170,3,FALSE)</f>
        <v>172</v>
      </c>
      <c r="G61" s="24">
        <f>VLOOKUP($C61,'[2]LA - by responsible org'!$D$14:$I$170,4,FALSE)</f>
        <v>195</v>
      </c>
      <c r="H61" s="24">
        <f>VLOOKUP($C61,'[2]LA - by responsible org'!$D$14:$I$170,5,FALSE)</f>
        <v>28</v>
      </c>
      <c r="I61" s="24">
        <f>VLOOKUP($C61,'[2]LA - by responsible org'!$D$14:$I$170,6,FALSE)</f>
        <v>395</v>
      </c>
      <c r="J61" s="24">
        <f>VLOOKUP($C61,'[3]LA - by responsible org'!$D$14:$I$170,3,FALSE)</f>
        <v>201</v>
      </c>
      <c r="K61" s="24">
        <f>VLOOKUP($C61,'[3]LA - by responsible org'!$D$14:$I$170,4,FALSE)</f>
        <v>283</v>
      </c>
      <c r="L61" s="24">
        <f>VLOOKUP($C61,'[3]LA - by responsible org'!$D$14:$I$170,5,FALSE)</f>
        <v>31</v>
      </c>
      <c r="M61" s="24">
        <f>VLOOKUP($C61,'[3]LA - by responsible org'!$D$14:$I$170,6,FALSE)</f>
        <v>515</v>
      </c>
      <c r="N61" s="24">
        <f>VLOOKUP($C61,'[4]LA - by responsible org'!$D$14:$I$170,3,FALSE)</f>
        <v>284</v>
      </c>
      <c r="O61" s="24">
        <f>VLOOKUP($C61,'[4]LA - by responsible org'!$D$14:$I$170,4,FALSE)</f>
        <v>399</v>
      </c>
      <c r="P61" s="24">
        <f>VLOOKUP($C61,'[4]LA - by responsible org'!$D$14:$I$170,5,FALSE)</f>
        <v>27</v>
      </c>
      <c r="Q61" s="24">
        <f>VLOOKUP($C61,'[4]LA - by responsible org'!$D$14:$I$170,6,FALSE)</f>
        <v>710</v>
      </c>
      <c r="R61" s="24">
        <f>VLOOKUP($C61,'[5]LA - by responsible org'!$D$14:$I$170,3,FALSE)</f>
        <v>354</v>
      </c>
      <c r="S61" s="24">
        <f>VLOOKUP($C61,'[5]LA - by responsible org'!$D$14:$I$170,4,FALSE)</f>
        <v>381</v>
      </c>
      <c r="T61" s="24">
        <f>VLOOKUP($C61,'[5]LA - by responsible org'!$D$14:$I$170,5,FALSE)</f>
        <v>31</v>
      </c>
      <c r="U61" s="24">
        <f>VLOOKUP($C61,'[5]LA - by responsible org'!$D$14:$I$170,6,FALSE)</f>
        <v>766</v>
      </c>
      <c r="V61" s="24">
        <f>VLOOKUP($C61,'[6]LA - by responsible org'!$D$14:$I$170,3,FALSE)</f>
        <v>209</v>
      </c>
      <c r="W61" s="24">
        <f>VLOOKUP($C61,'[6]LA - by responsible org'!$D$14:$I$170,4,FALSE)</f>
        <v>238</v>
      </c>
      <c r="X61" s="24">
        <f>VLOOKUP($C61,'[6]LA - by responsible org'!$D$14:$I$170,5,FALSE)</f>
        <v>30</v>
      </c>
      <c r="Y61" s="24">
        <f>VLOOKUP($C61,'[6]LA - by responsible org'!$D$14:$I$170,6,FALSE)</f>
        <v>477</v>
      </c>
      <c r="Z61" s="5">
        <v>452</v>
      </c>
      <c r="AA61" s="22">
        <v>178</v>
      </c>
      <c r="AB61" s="22">
        <v>42</v>
      </c>
      <c r="AC61" s="5">
        <v>672</v>
      </c>
      <c r="AD61">
        <f>VLOOKUP($C61,'[8]LA - by responsible org'!$D$17:$I$170,3,FALSE)</f>
        <v>232</v>
      </c>
      <c r="AE61">
        <f>VLOOKUP($C61,'[8]LA - by responsible org'!$D$17:$I$170,4,FALSE)</f>
        <v>174</v>
      </c>
      <c r="AF61">
        <f>VLOOKUP($C61,'[8]LA - by responsible org'!$D$17:$I$170,5,FALSE)</f>
        <v>33</v>
      </c>
      <c r="AG61">
        <f>VLOOKUP($C61,'[8]LA - by responsible org'!$D$17:$I$170,6,FALSE)</f>
        <v>439</v>
      </c>
      <c r="AH61">
        <f>VLOOKUP($B61,'[9]LA - by responsible org'!$C$17:$I$170,4,FALSE)</f>
        <v>302</v>
      </c>
      <c r="AI61">
        <f>VLOOKUP($B61,'[9]LA - by responsible org'!$C$17:$I$170,5,FALSE)</f>
        <v>130</v>
      </c>
      <c r="AJ61">
        <f>VLOOKUP($B61,'[9]LA - by responsible org'!$C$17:$I$170,6,FALSE)</f>
        <v>8</v>
      </c>
      <c r="AK61">
        <f>VLOOKUP($B61,'[9]LA - by responsible org'!$C$17:$I$170,7,FALSE)</f>
        <v>440</v>
      </c>
    </row>
    <row r="62" spans="1:37" ht="15">
      <c r="A62" s="14" t="s">
        <v>279</v>
      </c>
      <c r="B62" s="14" t="s">
        <v>295</v>
      </c>
      <c r="C62" s="4" t="s">
        <v>296</v>
      </c>
      <c r="D62" s="4" t="s">
        <v>297</v>
      </c>
      <c r="E62" s="25">
        <f>VLOOKUP(B62,'[7]FullDashboard'!$C$4:$I$156,7,FALSE)</f>
        <v>114600</v>
      </c>
      <c r="F62" s="24">
        <f>VLOOKUP($C62,'[2]LA - by responsible org'!$D$14:$I$170,3,FALSE)</f>
        <v>133</v>
      </c>
      <c r="G62" s="24">
        <f>VLOOKUP($C62,'[2]LA - by responsible org'!$D$14:$I$170,4,FALSE)</f>
        <v>441</v>
      </c>
      <c r="H62" s="24">
        <f>VLOOKUP($C62,'[2]LA - by responsible org'!$D$14:$I$170,5,FALSE)</f>
        <v>0</v>
      </c>
      <c r="I62" s="24">
        <f>VLOOKUP($C62,'[2]LA - by responsible org'!$D$14:$I$170,6,FALSE)</f>
        <v>574</v>
      </c>
      <c r="J62" s="24">
        <f>VLOOKUP($C62,'[3]LA - by responsible org'!$D$14:$I$170,3,FALSE)</f>
        <v>58</v>
      </c>
      <c r="K62" s="24">
        <f>VLOOKUP($C62,'[3]LA - by responsible org'!$D$14:$I$170,4,FALSE)</f>
        <v>364</v>
      </c>
      <c r="L62" s="24">
        <f>VLOOKUP($C62,'[3]LA - by responsible org'!$D$14:$I$170,5,FALSE)</f>
        <v>0</v>
      </c>
      <c r="M62" s="24">
        <f>VLOOKUP($C62,'[3]LA - by responsible org'!$D$14:$I$170,6,FALSE)</f>
        <v>422</v>
      </c>
      <c r="N62" s="24">
        <f>VLOOKUP($C62,'[4]LA - by responsible org'!$D$14:$I$170,3,FALSE)</f>
        <v>132</v>
      </c>
      <c r="O62" s="24">
        <f>VLOOKUP($C62,'[4]LA - by responsible org'!$D$14:$I$170,4,FALSE)</f>
        <v>143</v>
      </c>
      <c r="P62" s="24">
        <f>VLOOKUP($C62,'[4]LA - by responsible org'!$D$14:$I$170,5,FALSE)</f>
        <v>0</v>
      </c>
      <c r="Q62" s="24">
        <f>VLOOKUP($C62,'[4]LA - by responsible org'!$D$14:$I$170,6,FALSE)</f>
        <v>275</v>
      </c>
      <c r="R62" s="24">
        <f>VLOOKUP($C62,'[5]LA - by responsible org'!$D$14:$I$170,3,FALSE)</f>
        <v>133</v>
      </c>
      <c r="S62" s="24">
        <f>VLOOKUP($C62,'[5]LA - by responsible org'!$D$14:$I$170,4,FALSE)</f>
        <v>140</v>
      </c>
      <c r="T62" s="24">
        <f>VLOOKUP($C62,'[5]LA - by responsible org'!$D$14:$I$170,5,FALSE)</f>
        <v>0</v>
      </c>
      <c r="U62" s="24">
        <f>VLOOKUP($C62,'[5]LA - by responsible org'!$D$14:$I$170,6,FALSE)</f>
        <v>273</v>
      </c>
      <c r="V62" s="24">
        <f>VLOOKUP($C62,'[6]LA - by responsible org'!$D$14:$I$170,3,FALSE)</f>
        <v>124</v>
      </c>
      <c r="W62" s="24">
        <f>VLOOKUP($C62,'[6]LA - by responsible org'!$D$14:$I$170,4,FALSE)</f>
        <v>96</v>
      </c>
      <c r="X62" s="24">
        <f>VLOOKUP($C62,'[6]LA - by responsible org'!$D$14:$I$170,5,FALSE)</f>
        <v>0</v>
      </c>
      <c r="Y62" s="24">
        <f>VLOOKUP($C62,'[6]LA - by responsible org'!$D$14:$I$170,6,FALSE)</f>
        <v>220</v>
      </c>
      <c r="Z62" s="5">
        <v>352</v>
      </c>
      <c r="AA62" s="22">
        <v>38</v>
      </c>
      <c r="AB62" s="22">
        <v>0</v>
      </c>
      <c r="AC62" s="5">
        <v>390</v>
      </c>
      <c r="AD62">
        <f>VLOOKUP($C62,'[8]LA - by responsible org'!$D$17:$I$170,3,FALSE)</f>
        <v>274</v>
      </c>
      <c r="AE62">
        <f>VLOOKUP($C62,'[8]LA - by responsible org'!$D$17:$I$170,4,FALSE)</f>
        <v>122</v>
      </c>
      <c r="AF62">
        <f>VLOOKUP($C62,'[8]LA - by responsible org'!$D$17:$I$170,5,FALSE)</f>
        <v>0</v>
      </c>
      <c r="AG62">
        <f>VLOOKUP($C62,'[8]LA - by responsible org'!$D$17:$I$170,6,FALSE)</f>
        <v>396</v>
      </c>
      <c r="AH62">
        <f>VLOOKUP($B62,'[9]LA - by responsible org'!$C$17:$I$170,4,FALSE)</f>
        <v>42</v>
      </c>
      <c r="AI62">
        <f>VLOOKUP($B62,'[9]LA - by responsible org'!$C$17:$I$170,5,FALSE)</f>
        <v>40</v>
      </c>
      <c r="AJ62">
        <f>VLOOKUP($B62,'[9]LA - by responsible org'!$C$17:$I$170,6,FALSE)</f>
        <v>0</v>
      </c>
      <c r="AK62">
        <f>VLOOKUP($B62,'[9]LA - by responsible org'!$C$17:$I$170,7,FALSE)</f>
        <v>82</v>
      </c>
    </row>
    <row r="63" spans="1:37" ht="15">
      <c r="A63" s="14" t="s">
        <v>72</v>
      </c>
      <c r="B63" s="14" t="s">
        <v>127</v>
      </c>
      <c r="C63" s="4" t="s">
        <v>128</v>
      </c>
      <c r="D63" s="4" t="s">
        <v>129</v>
      </c>
      <c r="E63" s="25">
        <f>VLOOKUP(B63,'[7]FullDashboard'!$C$4:$I$156,7,FALSE)</f>
        <v>192000</v>
      </c>
      <c r="F63" s="24">
        <f>VLOOKUP($C63,'[2]LA - by responsible org'!$D$14:$I$170,3,FALSE)</f>
        <v>345</v>
      </c>
      <c r="G63" s="24">
        <f>VLOOKUP($C63,'[2]LA - by responsible org'!$D$14:$I$170,4,FALSE)</f>
        <v>137</v>
      </c>
      <c r="H63" s="24">
        <f>VLOOKUP($C63,'[2]LA - by responsible org'!$D$14:$I$170,5,FALSE)</f>
        <v>18</v>
      </c>
      <c r="I63" s="24">
        <f>VLOOKUP($C63,'[2]LA - by responsible org'!$D$14:$I$170,6,FALSE)</f>
        <v>500</v>
      </c>
      <c r="J63" s="24">
        <f>VLOOKUP($C63,'[3]LA - by responsible org'!$D$14:$I$170,3,FALSE)</f>
        <v>384</v>
      </c>
      <c r="K63" s="24">
        <f>VLOOKUP($C63,'[3]LA - by responsible org'!$D$14:$I$170,4,FALSE)</f>
        <v>178</v>
      </c>
      <c r="L63" s="24">
        <f>VLOOKUP($C63,'[3]LA - by responsible org'!$D$14:$I$170,5,FALSE)</f>
        <v>5</v>
      </c>
      <c r="M63" s="24">
        <f>VLOOKUP($C63,'[3]LA - by responsible org'!$D$14:$I$170,6,FALSE)</f>
        <v>567</v>
      </c>
      <c r="N63" s="24">
        <f>VLOOKUP($C63,'[4]LA - by responsible org'!$D$14:$I$170,3,FALSE)</f>
        <v>281</v>
      </c>
      <c r="O63" s="24">
        <f>VLOOKUP($C63,'[4]LA - by responsible org'!$D$14:$I$170,4,FALSE)</f>
        <v>141</v>
      </c>
      <c r="P63" s="24">
        <f>VLOOKUP($C63,'[4]LA - by responsible org'!$D$14:$I$170,5,FALSE)</f>
        <v>0</v>
      </c>
      <c r="Q63" s="24">
        <f>VLOOKUP($C63,'[4]LA - by responsible org'!$D$14:$I$170,6,FALSE)</f>
        <v>422</v>
      </c>
      <c r="R63" s="24">
        <f>VLOOKUP($C63,'[5]LA - by responsible org'!$D$14:$I$170,3,FALSE)</f>
        <v>335</v>
      </c>
      <c r="S63" s="24">
        <f>VLOOKUP($C63,'[5]LA - by responsible org'!$D$14:$I$170,4,FALSE)</f>
        <v>220</v>
      </c>
      <c r="T63" s="24">
        <f>VLOOKUP($C63,'[5]LA - by responsible org'!$D$14:$I$170,5,FALSE)</f>
        <v>5</v>
      </c>
      <c r="U63" s="24">
        <f>VLOOKUP($C63,'[5]LA - by responsible org'!$D$14:$I$170,6,FALSE)</f>
        <v>560</v>
      </c>
      <c r="V63" s="24">
        <f>VLOOKUP($C63,'[6]LA - by responsible org'!$D$14:$I$170,3,FALSE)</f>
        <v>197</v>
      </c>
      <c r="W63" s="24">
        <f>VLOOKUP($C63,'[6]LA - by responsible org'!$D$14:$I$170,4,FALSE)</f>
        <v>229</v>
      </c>
      <c r="X63" s="24">
        <f>VLOOKUP($C63,'[6]LA - by responsible org'!$D$14:$I$170,5,FALSE)</f>
        <v>0</v>
      </c>
      <c r="Y63" s="24">
        <f>VLOOKUP($C63,'[6]LA - by responsible org'!$D$14:$I$170,6,FALSE)</f>
        <v>426</v>
      </c>
      <c r="Z63" s="5">
        <v>328</v>
      </c>
      <c r="AA63" s="22">
        <v>201</v>
      </c>
      <c r="AB63" s="22">
        <v>0</v>
      </c>
      <c r="AC63" s="5">
        <v>529</v>
      </c>
      <c r="AD63">
        <f>VLOOKUP($C63,'[8]LA - by responsible org'!$D$17:$I$170,3,FALSE)</f>
        <v>380</v>
      </c>
      <c r="AE63">
        <f>VLOOKUP($C63,'[8]LA - by responsible org'!$D$17:$I$170,4,FALSE)</f>
        <v>186</v>
      </c>
      <c r="AF63">
        <f>VLOOKUP($C63,'[8]LA - by responsible org'!$D$17:$I$170,5,FALSE)</f>
        <v>0</v>
      </c>
      <c r="AG63">
        <f>VLOOKUP($C63,'[8]LA - by responsible org'!$D$17:$I$170,6,FALSE)</f>
        <v>566</v>
      </c>
      <c r="AH63">
        <f>VLOOKUP($B63,'[9]LA - by responsible org'!$C$17:$I$170,4,FALSE)</f>
        <v>464</v>
      </c>
      <c r="AI63">
        <f>VLOOKUP($B63,'[9]LA - by responsible org'!$C$17:$I$170,5,FALSE)</f>
        <v>247</v>
      </c>
      <c r="AJ63">
        <f>VLOOKUP($B63,'[9]LA - by responsible org'!$C$17:$I$170,6,FALSE)</f>
        <v>0</v>
      </c>
      <c r="AK63">
        <f>VLOOKUP($B63,'[9]LA - by responsible org'!$C$17:$I$170,7,FALSE)</f>
        <v>711</v>
      </c>
    </row>
    <row r="64" spans="1:37" ht="15">
      <c r="A64" s="14" t="s">
        <v>72</v>
      </c>
      <c r="B64" s="14" t="s">
        <v>130</v>
      </c>
      <c r="C64" s="4" t="s">
        <v>131</v>
      </c>
      <c r="D64" s="4" t="s">
        <v>132</v>
      </c>
      <c r="E64" s="25">
        <f>VLOOKUP(B64,'[7]FullDashboard'!$C$4:$I$156,7,FALSE)</f>
        <v>128200</v>
      </c>
      <c r="F64" s="24">
        <f>VLOOKUP($C64,'[2]LA - by responsible org'!$D$14:$I$170,3,FALSE)</f>
        <v>119</v>
      </c>
      <c r="G64" s="24">
        <f>VLOOKUP($C64,'[2]LA - by responsible org'!$D$14:$I$170,4,FALSE)</f>
        <v>103</v>
      </c>
      <c r="H64" s="24">
        <f>VLOOKUP($C64,'[2]LA - by responsible org'!$D$14:$I$170,5,FALSE)</f>
        <v>52</v>
      </c>
      <c r="I64" s="24">
        <f>VLOOKUP($C64,'[2]LA - by responsible org'!$D$14:$I$170,6,FALSE)</f>
        <v>274</v>
      </c>
      <c r="J64" s="24">
        <f>VLOOKUP($C64,'[3]LA - by responsible org'!$D$14:$I$170,3,FALSE)</f>
        <v>200</v>
      </c>
      <c r="K64" s="24">
        <f>VLOOKUP($C64,'[3]LA - by responsible org'!$D$14:$I$170,4,FALSE)</f>
        <v>50</v>
      </c>
      <c r="L64" s="24">
        <f>VLOOKUP($C64,'[3]LA - by responsible org'!$D$14:$I$170,5,FALSE)</f>
        <v>31</v>
      </c>
      <c r="M64" s="24">
        <f>VLOOKUP($C64,'[3]LA - by responsible org'!$D$14:$I$170,6,FALSE)</f>
        <v>281</v>
      </c>
      <c r="N64" s="24">
        <f>VLOOKUP($C64,'[4]LA - by responsible org'!$D$14:$I$170,3,FALSE)</f>
        <v>128</v>
      </c>
      <c r="O64" s="24">
        <f>VLOOKUP($C64,'[4]LA - by responsible org'!$D$14:$I$170,4,FALSE)</f>
        <v>40</v>
      </c>
      <c r="P64" s="24">
        <f>VLOOKUP($C64,'[4]LA - by responsible org'!$D$14:$I$170,5,FALSE)</f>
        <v>30</v>
      </c>
      <c r="Q64" s="24">
        <f>VLOOKUP($C64,'[4]LA - by responsible org'!$D$14:$I$170,6,FALSE)</f>
        <v>198</v>
      </c>
      <c r="R64" s="24">
        <f>VLOOKUP($C64,'[5]LA - by responsible org'!$D$14:$I$170,3,FALSE)</f>
        <v>159</v>
      </c>
      <c r="S64" s="24">
        <f>VLOOKUP($C64,'[5]LA - by responsible org'!$D$14:$I$170,4,FALSE)</f>
        <v>33</v>
      </c>
      <c r="T64" s="24">
        <f>VLOOKUP($C64,'[5]LA - by responsible org'!$D$14:$I$170,5,FALSE)</f>
        <v>11</v>
      </c>
      <c r="U64" s="24">
        <f>VLOOKUP($C64,'[5]LA - by responsible org'!$D$14:$I$170,6,FALSE)</f>
        <v>203</v>
      </c>
      <c r="V64" s="24">
        <f>VLOOKUP($C64,'[6]LA - by responsible org'!$D$14:$I$170,3,FALSE)</f>
        <v>324</v>
      </c>
      <c r="W64" s="24">
        <f>VLOOKUP($C64,'[6]LA - by responsible org'!$D$14:$I$170,4,FALSE)</f>
        <v>15</v>
      </c>
      <c r="X64" s="24">
        <f>VLOOKUP($C64,'[6]LA - by responsible org'!$D$14:$I$170,5,FALSE)</f>
        <v>0</v>
      </c>
      <c r="Y64" s="24">
        <f>VLOOKUP($C64,'[6]LA - by responsible org'!$D$14:$I$170,6,FALSE)</f>
        <v>339</v>
      </c>
      <c r="Z64" s="5">
        <v>267</v>
      </c>
      <c r="AA64" s="22">
        <v>14</v>
      </c>
      <c r="AB64" s="22">
        <v>0</v>
      </c>
      <c r="AC64" s="5">
        <v>281</v>
      </c>
      <c r="AD64">
        <f>VLOOKUP($C64,'[8]LA - by responsible org'!$D$17:$I$170,3,FALSE)</f>
        <v>357</v>
      </c>
      <c r="AE64">
        <f>VLOOKUP($C64,'[8]LA - by responsible org'!$D$17:$I$170,4,FALSE)</f>
        <v>24</v>
      </c>
      <c r="AF64">
        <f>VLOOKUP($C64,'[8]LA - by responsible org'!$D$17:$I$170,5,FALSE)</f>
        <v>16</v>
      </c>
      <c r="AG64">
        <f>VLOOKUP($C64,'[8]LA - by responsible org'!$D$17:$I$170,6,FALSE)</f>
        <v>397</v>
      </c>
      <c r="AH64">
        <f>VLOOKUP($B64,'[9]LA - by responsible org'!$C$17:$I$170,4,FALSE)</f>
        <v>256</v>
      </c>
      <c r="AI64">
        <f>VLOOKUP($B64,'[9]LA - by responsible org'!$C$17:$I$170,5,FALSE)</f>
        <v>77</v>
      </c>
      <c r="AJ64">
        <f>VLOOKUP($B64,'[9]LA - by responsible org'!$C$17:$I$170,6,FALSE)</f>
        <v>0</v>
      </c>
      <c r="AK64">
        <f>VLOOKUP($B64,'[9]LA - by responsible org'!$C$17:$I$170,7,FALSE)</f>
        <v>333</v>
      </c>
    </row>
    <row r="65" spans="1:37" ht="15">
      <c r="A65" s="14" t="s">
        <v>279</v>
      </c>
      <c r="B65" s="14" t="s">
        <v>298</v>
      </c>
      <c r="C65" s="4" t="s">
        <v>299</v>
      </c>
      <c r="D65" s="4" t="s">
        <v>300</v>
      </c>
      <c r="E65" s="25">
        <f>VLOOKUP(B65,'[7]FullDashboard'!$C$4:$I$156,7,FALSE)</f>
        <v>1208800</v>
      </c>
      <c r="F65" s="24">
        <f>VLOOKUP($C65,'[2]LA - by responsible org'!$D$14:$I$170,3,FALSE)</f>
        <v>3224</v>
      </c>
      <c r="G65" s="24">
        <f>VLOOKUP($C65,'[2]LA - by responsible org'!$D$14:$I$170,4,FALSE)</f>
        <v>1625</v>
      </c>
      <c r="H65" s="24">
        <f>VLOOKUP($C65,'[2]LA - by responsible org'!$D$14:$I$170,5,FALSE)</f>
        <v>176</v>
      </c>
      <c r="I65" s="24">
        <f>VLOOKUP($C65,'[2]LA - by responsible org'!$D$14:$I$170,6,FALSE)</f>
        <v>5025</v>
      </c>
      <c r="J65" s="24">
        <f>VLOOKUP($C65,'[3]LA - by responsible org'!$D$14:$I$170,3,FALSE)</f>
        <v>3454</v>
      </c>
      <c r="K65" s="24">
        <f>VLOOKUP($C65,'[3]LA - by responsible org'!$D$14:$I$170,4,FALSE)</f>
        <v>1734</v>
      </c>
      <c r="L65" s="24">
        <f>VLOOKUP($C65,'[3]LA - by responsible org'!$D$14:$I$170,5,FALSE)</f>
        <v>95</v>
      </c>
      <c r="M65" s="24">
        <f>VLOOKUP($C65,'[3]LA - by responsible org'!$D$14:$I$170,6,FALSE)</f>
        <v>5283</v>
      </c>
      <c r="N65" s="24">
        <f>VLOOKUP($C65,'[4]LA - by responsible org'!$D$14:$I$170,3,FALSE)</f>
        <v>2969</v>
      </c>
      <c r="O65" s="24">
        <f>VLOOKUP($C65,'[4]LA - by responsible org'!$D$14:$I$170,4,FALSE)</f>
        <v>1522</v>
      </c>
      <c r="P65" s="24">
        <f>VLOOKUP($C65,'[4]LA - by responsible org'!$D$14:$I$170,5,FALSE)</f>
        <v>216</v>
      </c>
      <c r="Q65" s="24">
        <f>VLOOKUP($C65,'[4]LA - by responsible org'!$D$14:$I$170,6,FALSE)</f>
        <v>4707</v>
      </c>
      <c r="R65" s="24">
        <f>VLOOKUP($C65,'[5]LA - by responsible org'!$D$14:$I$170,3,FALSE)</f>
        <v>3288</v>
      </c>
      <c r="S65" s="24">
        <f>VLOOKUP($C65,'[5]LA - by responsible org'!$D$14:$I$170,4,FALSE)</f>
        <v>1597</v>
      </c>
      <c r="T65" s="24">
        <f>VLOOKUP($C65,'[5]LA - by responsible org'!$D$14:$I$170,5,FALSE)</f>
        <v>171</v>
      </c>
      <c r="U65" s="24">
        <f>VLOOKUP($C65,'[5]LA - by responsible org'!$D$14:$I$170,6,FALSE)</f>
        <v>5056</v>
      </c>
      <c r="V65" s="24">
        <f>VLOOKUP($C65,'[6]LA - by responsible org'!$D$14:$I$170,3,FALSE)</f>
        <v>3234</v>
      </c>
      <c r="W65" s="24">
        <f>VLOOKUP($C65,'[6]LA - by responsible org'!$D$14:$I$170,4,FALSE)</f>
        <v>1231</v>
      </c>
      <c r="X65" s="24">
        <f>VLOOKUP($C65,'[6]LA - by responsible org'!$D$14:$I$170,5,FALSE)</f>
        <v>145</v>
      </c>
      <c r="Y65" s="24">
        <f>VLOOKUP($C65,'[6]LA - by responsible org'!$D$14:$I$170,6,FALSE)</f>
        <v>4610</v>
      </c>
      <c r="Z65" s="5">
        <v>3001</v>
      </c>
      <c r="AA65" s="22">
        <v>1740</v>
      </c>
      <c r="AB65" s="22">
        <v>105</v>
      </c>
      <c r="AC65" s="5">
        <v>4846</v>
      </c>
      <c r="AD65">
        <f>VLOOKUP($C65,'[8]LA - by responsible org'!$D$17:$I$170,3,FALSE)</f>
        <v>2522</v>
      </c>
      <c r="AE65">
        <f>VLOOKUP($C65,'[8]LA - by responsible org'!$D$17:$I$170,4,FALSE)</f>
        <v>1619</v>
      </c>
      <c r="AF65">
        <f>VLOOKUP($C65,'[8]LA - by responsible org'!$D$17:$I$170,5,FALSE)</f>
        <v>130</v>
      </c>
      <c r="AG65">
        <f>VLOOKUP($C65,'[8]LA - by responsible org'!$D$17:$I$170,6,FALSE)</f>
        <v>4271</v>
      </c>
      <c r="AH65">
        <f>VLOOKUP($B65,'[9]LA - by responsible org'!$C$17:$I$170,4,FALSE)</f>
        <v>2506</v>
      </c>
      <c r="AI65">
        <f>VLOOKUP($B65,'[9]LA - by responsible org'!$C$17:$I$170,5,FALSE)</f>
        <v>1476</v>
      </c>
      <c r="AJ65">
        <f>VLOOKUP($B65,'[9]LA - by responsible org'!$C$17:$I$170,6,FALSE)</f>
        <v>108</v>
      </c>
      <c r="AK65">
        <f>VLOOKUP($B65,'[9]LA - by responsible org'!$C$17:$I$170,7,FALSE)</f>
        <v>4090</v>
      </c>
    </row>
    <row r="66" spans="1:37" ht="15">
      <c r="A66" s="14" t="s">
        <v>426</v>
      </c>
      <c r="B66" s="14" t="s">
        <v>442</v>
      </c>
      <c r="C66" s="4" t="s">
        <v>443</v>
      </c>
      <c r="D66" s="4" t="s">
        <v>444</v>
      </c>
      <c r="E66" s="25">
        <f>VLOOKUP(B66,'[7]FullDashboard'!$C$4:$I$156,7,FALSE)</f>
        <v>204200</v>
      </c>
      <c r="F66" s="24">
        <f>VLOOKUP($C66,'[2]LA - by responsible org'!$D$14:$I$170,3,FALSE)</f>
        <v>195</v>
      </c>
      <c r="G66" s="24">
        <f>VLOOKUP($C66,'[2]LA - by responsible org'!$D$14:$I$170,4,FALSE)</f>
        <v>252</v>
      </c>
      <c r="H66" s="24">
        <f>VLOOKUP($C66,'[2]LA - by responsible org'!$D$14:$I$170,5,FALSE)</f>
        <v>1</v>
      </c>
      <c r="I66" s="24">
        <f>VLOOKUP($C66,'[2]LA - by responsible org'!$D$14:$I$170,6,FALSE)</f>
        <v>448</v>
      </c>
      <c r="J66" s="24">
        <f>VLOOKUP($C66,'[3]LA - by responsible org'!$D$14:$I$170,3,FALSE)</f>
        <v>363</v>
      </c>
      <c r="K66" s="24">
        <f>VLOOKUP($C66,'[3]LA - by responsible org'!$D$14:$I$170,4,FALSE)</f>
        <v>464</v>
      </c>
      <c r="L66" s="24">
        <f>VLOOKUP($C66,'[3]LA - by responsible org'!$D$14:$I$170,5,FALSE)</f>
        <v>0</v>
      </c>
      <c r="M66" s="24">
        <f>VLOOKUP($C66,'[3]LA - by responsible org'!$D$14:$I$170,6,FALSE)</f>
        <v>827</v>
      </c>
      <c r="N66" s="24">
        <f>VLOOKUP($C66,'[4]LA - by responsible org'!$D$14:$I$170,3,FALSE)</f>
        <v>360</v>
      </c>
      <c r="O66" s="24">
        <f>VLOOKUP($C66,'[4]LA - by responsible org'!$D$14:$I$170,4,FALSE)</f>
        <v>301</v>
      </c>
      <c r="P66" s="24">
        <f>VLOOKUP($C66,'[4]LA - by responsible org'!$D$14:$I$170,5,FALSE)</f>
        <v>30</v>
      </c>
      <c r="Q66" s="24">
        <f>VLOOKUP($C66,'[4]LA - by responsible org'!$D$14:$I$170,6,FALSE)</f>
        <v>691</v>
      </c>
      <c r="R66" s="24">
        <f>VLOOKUP($C66,'[5]LA - by responsible org'!$D$14:$I$170,3,FALSE)</f>
        <v>306</v>
      </c>
      <c r="S66" s="24">
        <f>VLOOKUP($C66,'[5]LA - by responsible org'!$D$14:$I$170,4,FALSE)</f>
        <v>222</v>
      </c>
      <c r="T66" s="24">
        <f>VLOOKUP($C66,'[5]LA - by responsible org'!$D$14:$I$170,5,FALSE)</f>
        <v>0</v>
      </c>
      <c r="U66" s="24">
        <f>VLOOKUP($C66,'[5]LA - by responsible org'!$D$14:$I$170,6,FALSE)</f>
        <v>528</v>
      </c>
      <c r="V66" s="24">
        <f>VLOOKUP($C66,'[6]LA - by responsible org'!$D$14:$I$170,3,FALSE)</f>
        <v>335</v>
      </c>
      <c r="W66" s="24">
        <f>VLOOKUP($C66,'[6]LA - by responsible org'!$D$14:$I$170,4,FALSE)</f>
        <v>217</v>
      </c>
      <c r="X66" s="24">
        <f>VLOOKUP($C66,'[6]LA - by responsible org'!$D$14:$I$170,5,FALSE)</f>
        <v>39</v>
      </c>
      <c r="Y66" s="24">
        <f>VLOOKUP($C66,'[6]LA - by responsible org'!$D$14:$I$170,6,FALSE)</f>
        <v>591</v>
      </c>
      <c r="Z66" s="5">
        <v>451</v>
      </c>
      <c r="AA66" s="22">
        <v>242</v>
      </c>
      <c r="AB66" s="22">
        <v>37</v>
      </c>
      <c r="AC66" s="5">
        <v>730</v>
      </c>
      <c r="AD66">
        <f>VLOOKUP($C66,'[8]LA - by responsible org'!$D$17:$I$170,3,FALSE)</f>
        <v>385</v>
      </c>
      <c r="AE66">
        <f>VLOOKUP($C66,'[8]LA - by responsible org'!$D$17:$I$170,4,FALSE)</f>
        <v>235</v>
      </c>
      <c r="AF66">
        <f>VLOOKUP($C66,'[8]LA - by responsible org'!$D$17:$I$170,5,FALSE)</f>
        <v>31</v>
      </c>
      <c r="AG66">
        <f>VLOOKUP($C66,'[8]LA - by responsible org'!$D$17:$I$170,6,FALSE)</f>
        <v>651</v>
      </c>
      <c r="AH66">
        <f>VLOOKUP($B66,'[9]LA - by responsible org'!$C$17:$I$170,4,FALSE)</f>
        <v>413</v>
      </c>
      <c r="AI66">
        <f>VLOOKUP($B66,'[9]LA - by responsible org'!$C$17:$I$170,5,FALSE)</f>
        <v>356</v>
      </c>
      <c r="AJ66">
        <f>VLOOKUP($B66,'[9]LA - by responsible org'!$C$17:$I$170,6,FALSE)</f>
        <v>30</v>
      </c>
      <c r="AK66">
        <f>VLOOKUP($B66,'[9]LA - by responsible org'!$C$17:$I$170,7,FALSE)</f>
        <v>799</v>
      </c>
    </row>
    <row r="67" spans="1:37" ht="15">
      <c r="A67" s="14" t="s">
        <v>72</v>
      </c>
      <c r="B67" s="14" t="s">
        <v>133</v>
      </c>
      <c r="C67" s="4" t="s">
        <v>134</v>
      </c>
      <c r="D67" s="4" t="s">
        <v>135</v>
      </c>
      <c r="E67" s="25">
        <f>VLOOKUP(B67,'[7]FullDashboard'!$C$4:$I$156,7,FALSE)</f>
        <v>137900</v>
      </c>
      <c r="F67" s="24">
        <f>VLOOKUP($C67,'[2]LA - by responsible org'!$D$14:$I$170,3,FALSE)</f>
        <v>286</v>
      </c>
      <c r="G67" s="24">
        <f>VLOOKUP($C67,'[2]LA - by responsible org'!$D$14:$I$170,4,FALSE)</f>
        <v>31</v>
      </c>
      <c r="H67" s="24">
        <f>VLOOKUP($C67,'[2]LA - by responsible org'!$D$14:$I$170,5,FALSE)</f>
        <v>0</v>
      </c>
      <c r="I67" s="24">
        <f>VLOOKUP($C67,'[2]LA - by responsible org'!$D$14:$I$170,6,FALSE)</f>
        <v>317</v>
      </c>
      <c r="J67" s="24">
        <f>VLOOKUP($C67,'[3]LA - by responsible org'!$D$14:$I$170,3,FALSE)</f>
        <v>222</v>
      </c>
      <c r="K67" s="24">
        <f>VLOOKUP($C67,'[3]LA - by responsible org'!$D$14:$I$170,4,FALSE)</f>
        <v>75</v>
      </c>
      <c r="L67" s="24">
        <f>VLOOKUP($C67,'[3]LA - by responsible org'!$D$14:$I$170,5,FALSE)</f>
        <v>0</v>
      </c>
      <c r="M67" s="24">
        <f>VLOOKUP($C67,'[3]LA - by responsible org'!$D$14:$I$170,6,FALSE)</f>
        <v>297</v>
      </c>
      <c r="N67" s="24">
        <f>VLOOKUP($C67,'[4]LA - by responsible org'!$D$14:$I$170,3,FALSE)</f>
        <v>251</v>
      </c>
      <c r="O67" s="24">
        <f>VLOOKUP($C67,'[4]LA - by responsible org'!$D$14:$I$170,4,FALSE)</f>
        <v>60</v>
      </c>
      <c r="P67" s="24">
        <f>VLOOKUP($C67,'[4]LA - by responsible org'!$D$14:$I$170,5,FALSE)</f>
        <v>11</v>
      </c>
      <c r="Q67" s="24">
        <f>VLOOKUP($C67,'[4]LA - by responsible org'!$D$14:$I$170,6,FALSE)</f>
        <v>322</v>
      </c>
      <c r="R67" s="24">
        <f>VLOOKUP($C67,'[5]LA - by responsible org'!$D$14:$I$170,3,FALSE)</f>
        <v>375</v>
      </c>
      <c r="S67" s="24">
        <f>VLOOKUP($C67,'[5]LA - by responsible org'!$D$14:$I$170,4,FALSE)</f>
        <v>64</v>
      </c>
      <c r="T67" s="24">
        <f>VLOOKUP($C67,'[5]LA - by responsible org'!$D$14:$I$170,5,FALSE)</f>
        <v>8</v>
      </c>
      <c r="U67" s="24">
        <f>VLOOKUP($C67,'[5]LA - by responsible org'!$D$14:$I$170,6,FALSE)</f>
        <v>447</v>
      </c>
      <c r="V67" s="24">
        <f>VLOOKUP($C67,'[6]LA - by responsible org'!$D$14:$I$170,3,FALSE)</f>
        <v>266</v>
      </c>
      <c r="W67" s="24">
        <f>VLOOKUP($C67,'[6]LA - by responsible org'!$D$14:$I$170,4,FALSE)</f>
        <v>60</v>
      </c>
      <c r="X67" s="24">
        <f>VLOOKUP($C67,'[6]LA - by responsible org'!$D$14:$I$170,5,FALSE)</f>
        <v>0</v>
      </c>
      <c r="Y67" s="24">
        <f>VLOOKUP($C67,'[6]LA - by responsible org'!$D$14:$I$170,6,FALSE)</f>
        <v>326</v>
      </c>
      <c r="Z67" s="5">
        <v>129</v>
      </c>
      <c r="AA67" s="22">
        <v>55</v>
      </c>
      <c r="AB67" s="22">
        <v>0</v>
      </c>
      <c r="AC67" s="5">
        <v>184</v>
      </c>
      <c r="AD67">
        <f>VLOOKUP($C67,'[8]LA - by responsible org'!$D$17:$I$170,3,FALSE)</f>
        <v>190</v>
      </c>
      <c r="AE67">
        <f>VLOOKUP($C67,'[8]LA - by responsible org'!$D$17:$I$170,4,FALSE)</f>
        <v>41</v>
      </c>
      <c r="AF67">
        <f>VLOOKUP($C67,'[8]LA - by responsible org'!$D$17:$I$170,5,FALSE)</f>
        <v>13</v>
      </c>
      <c r="AG67">
        <f>VLOOKUP($C67,'[8]LA - by responsible org'!$D$17:$I$170,6,FALSE)</f>
        <v>244</v>
      </c>
      <c r="AH67">
        <f>VLOOKUP($B67,'[9]LA - by responsible org'!$C$17:$I$170,4,FALSE)</f>
        <v>151</v>
      </c>
      <c r="AI67">
        <f>VLOOKUP($B67,'[9]LA - by responsible org'!$C$17:$I$170,5,FALSE)</f>
        <v>25</v>
      </c>
      <c r="AJ67">
        <f>VLOOKUP($B67,'[9]LA - by responsible org'!$C$17:$I$170,6,FALSE)</f>
        <v>0</v>
      </c>
      <c r="AK67">
        <f>VLOOKUP($B67,'[9]LA - by responsible org'!$C$17:$I$170,7,FALSE)</f>
        <v>176</v>
      </c>
    </row>
    <row r="68" spans="1:37" ht="15">
      <c r="A68" s="14" t="s">
        <v>426</v>
      </c>
      <c r="B68" s="14" t="s">
        <v>445</v>
      </c>
      <c r="C68" s="4" t="s">
        <v>446</v>
      </c>
      <c r="D68" s="4" t="s">
        <v>447</v>
      </c>
      <c r="E68" s="25">
        <f>VLOOKUP(B68,'[7]FullDashboard'!$C$4:$I$156,7,FALSE)</f>
        <v>337900</v>
      </c>
      <c r="F68" s="24">
        <f>VLOOKUP($C68,'[2]LA - by responsible org'!$D$14:$I$170,3,FALSE)</f>
        <v>535</v>
      </c>
      <c r="G68" s="24">
        <f>VLOOKUP($C68,'[2]LA - by responsible org'!$D$14:$I$170,4,FALSE)</f>
        <v>119</v>
      </c>
      <c r="H68" s="24">
        <f>VLOOKUP($C68,'[2]LA - by responsible org'!$D$14:$I$170,5,FALSE)</f>
        <v>138</v>
      </c>
      <c r="I68" s="24">
        <f>VLOOKUP($C68,'[2]LA - by responsible org'!$D$14:$I$170,6,FALSE)</f>
        <v>792</v>
      </c>
      <c r="J68" s="24">
        <f>VLOOKUP($C68,'[3]LA - by responsible org'!$D$14:$I$170,3,FALSE)</f>
        <v>681</v>
      </c>
      <c r="K68" s="24">
        <f>VLOOKUP($C68,'[3]LA - by responsible org'!$D$14:$I$170,4,FALSE)</f>
        <v>79</v>
      </c>
      <c r="L68" s="24">
        <f>VLOOKUP($C68,'[3]LA - by responsible org'!$D$14:$I$170,5,FALSE)</f>
        <v>205</v>
      </c>
      <c r="M68" s="24">
        <f>VLOOKUP($C68,'[3]LA - by responsible org'!$D$14:$I$170,6,FALSE)</f>
        <v>965</v>
      </c>
      <c r="N68" s="24">
        <f>VLOOKUP($C68,'[4]LA - by responsible org'!$D$14:$I$170,3,FALSE)</f>
        <v>616</v>
      </c>
      <c r="O68" s="24">
        <f>VLOOKUP($C68,'[4]LA - by responsible org'!$D$14:$I$170,4,FALSE)</f>
        <v>183</v>
      </c>
      <c r="P68" s="24">
        <f>VLOOKUP($C68,'[4]LA - by responsible org'!$D$14:$I$170,5,FALSE)</f>
        <v>96</v>
      </c>
      <c r="Q68" s="24">
        <f>VLOOKUP($C68,'[4]LA - by responsible org'!$D$14:$I$170,6,FALSE)</f>
        <v>895</v>
      </c>
      <c r="R68" s="24">
        <f>VLOOKUP($C68,'[5]LA - by responsible org'!$D$14:$I$170,3,FALSE)</f>
        <v>567</v>
      </c>
      <c r="S68" s="24">
        <f>VLOOKUP($C68,'[5]LA - by responsible org'!$D$14:$I$170,4,FALSE)</f>
        <v>173</v>
      </c>
      <c r="T68" s="24">
        <f>VLOOKUP($C68,'[5]LA - by responsible org'!$D$14:$I$170,5,FALSE)</f>
        <v>121</v>
      </c>
      <c r="U68" s="24">
        <f>VLOOKUP($C68,'[5]LA - by responsible org'!$D$14:$I$170,6,FALSE)</f>
        <v>861</v>
      </c>
      <c r="V68" s="24">
        <f>VLOOKUP($C68,'[6]LA - by responsible org'!$D$14:$I$170,3,FALSE)</f>
        <v>486</v>
      </c>
      <c r="W68" s="24">
        <f>VLOOKUP($C68,'[6]LA - by responsible org'!$D$14:$I$170,4,FALSE)</f>
        <v>160</v>
      </c>
      <c r="X68" s="24">
        <f>VLOOKUP($C68,'[6]LA - by responsible org'!$D$14:$I$170,5,FALSE)</f>
        <v>37</v>
      </c>
      <c r="Y68" s="24">
        <f>VLOOKUP($C68,'[6]LA - by responsible org'!$D$14:$I$170,6,FALSE)</f>
        <v>683</v>
      </c>
      <c r="Z68" s="5">
        <v>336</v>
      </c>
      <c r="AA68" s="22">
        <v>160</v>
      </c>
      <c r="AB68" s="22">
        <v>171</v>
      </c>
      <c r="AC68" s="5">
        <v>667</v>
      </c>
      <c r="AD68">
        <f>VLOOKUP($C68,'[8]LA - by responsible org'!$D$17:$I$170,3,FALSE)</f>
        <v>547</v>
      </c>
      <c r="AE68">
        <f>VLOOKUP($C68,'[8]LA - by responsible org'!$D$17:$I$170,4,FALSE)</f>
        <v>171</v>
      </c>
      <c r="AF68">
        <f>VLOOKUP($C68,'[8]LA - by responsible org'!$D$17:$I$170,5,FALSE)</f>
        <v>119</v>
      </c>
      <c r="AG68">
        <f>VLOOKUP($C68,'[8]LA - by responsible org'!$D$17:$I$170,6,FALSE)</f>
        <v>837</v>
      </c>
      <c r="AH68">
        <f>VLOOKUP($B68,'[9]LA - by responsible org'!$C$17:$I$170,4,FALSE)</f>
        <v>455</v>
      </c>
      <c r="AI68">
        <f>VLOOKUP($B68,'[9]LA - by responsible org'!$C$17:$I$170,5,FALSE)</f>
        <v>210</v>
      </c>
      <c r="AJ68">
        <f>VLOOKUP($B68,'[9]LA - by responsible org'!$C$17:$I$170,6,FALSE)</f>
        <v>78</v>
      </c>
      <c r="AK68">
        <f>VLOOKUP($B68,'[9]LA - by responsible org'!$C$17:$I$170,7,FALSE)</f>
        <v>743</v>
      </c>
    </row>
    <row r="69" spans="1:37" ht="15">
      <c r="A69" s="14" t="s">
        <v>209</v>
      </c>
      <c r="B69" s="14" t="s">
        <v>234</v>
      </c>
      <c r="C69" s="4" t="s">
        <v>235</v>
      </c>
      <c r="D69" s="4" t="s">
        <v>236</v>
      </c>
      <c r="E69" s="25">
        <f>VLOOKUP(B69,'[7]FullDashboard'!$C$4:$I$156,7,FALSE)</f>
        <v>115200</v>
      </c>
      <c r="F69" s="24">
        <f>VLOOKUP($C69,'[2]LA - by responsible org'!$D$14:$I$170,3,FALSE)</f>
        <v>151</v>
      </c>
      <c r="G69" s="24">
        <f>VLOOKUP($C69,'[2]LA - by responsible org'!$D$14:$I$170,4,FALSE)</f>
        <v>170</v>
      </c>
      <c r="H69" s="24">
        <f>VLOOKUP($C69,'[2]LA - by responsible org'!$D$14:$I$170,5,FALSE)</f>
        <v>28</v>
      </c>
      <c r="I69" s="24">
        <f>VLOOKUP($C69,'[2]LA - by responsible org'!$D$14:$I$170,6,FALSE)</f>
        <v>349</v>
      </c>
      <c r="J69" s="24">
        <f>VLOOKUP($C69,'[3]LA - by responsible org'!$D$14:$I$170,3,FALSE)</f>
        <v>179</v>
      </c>
      <c r="K69" s="24">
        <f>VLOOKUP($C69,'[3]LA - by responsible org'!$D$14:$I$170,4,FALSE)</f>
        <v>139</v>
      </c>
      <c r="L69" s="24">
        <f>VLOOKUP($C69,'[3]LA - by responsible org'!$D$14:$I$170,5,FALSE)</f>
        <v>59</v>
      </c>
      <c r="M69" s="24">
        <f>VLOOKUP($C69,'[3]LA - by responsible org'!$D$14:$I$170,6,FALSE)</f>
        <v>377</v>
      </c>
      <c r="N69" s="24">
        <f>VLOOKUP($C69,'[4]LA - by responsible org'!$D$14:$I$170,3,FALSE)</f>
        <v>235</v>
      </c>
      <c r="O69" s="24">
        <f>VLOOKUP($C69,'[4]LA - by responsible org'!$D$14:$I$170,4,FALSE)</f>
        <v>125</v>
      </c>
      <c r="P69" s="24">
        <f>VLOOKUP($C69,'[4]LA - by responsible org'!$D$14:$I$170,5,FALSE)</f>
        <v>77</v>
      </c>
      <c r="Q69" s="24">
        <f>VLOOKUP($C69,'[4]LA - by responsible org'!$D$14:$I$170,6,FALSE)</f>
        <v>437</v>
      </c>
      <c r="R69" s="24">
        <f>VLOOKUP($C69,'[5]LA - by responsible org'!$D$14:$I$170,3,FALSE)</f>
        <v>232</v>
      </c>
      <c r="S69" s="24">
        <f>VLOOKUP($C69,'[5]LA - by responsible org'!$D$14:$I$170,4,FALSE)</f>
        <v>84</v>
      </c>
      <c r="T69" s="24">
        <f>VLOOKUP($C69,'[5]LA - by responsible org'!$D$14:$I$170,5,FALSE)</f>
        <v>47</v>
      </c>
      <c r="U69" s="24">
        <f>VLOOKUP($C69,'[5]LA - by responsible org'!$D$14:$I$170,6,FALSE)</f>
        <v>363</v>
      </c>
      <c r="V69" s="24">
        <f>VLOOKUP($C69,'[6]LA - by responsible org'!$D$14:$I$170,3,FALSE)</f>
        <v>301</v>
      </c>
      <c r="W69" s="24">
        <f>VLOOKUP($C69,'[6]LA - by responsible org'!$D$14:$I$170,4,FALSE)</f>
        <v>95</v>
      </c>
      <c r="X69" s="24">
        <f>VLOOKUP($C69,'[6]LA - by responsible org'!$D$14:$I$170,5,FALSE)</f>
        <v>30</v>
      </c>
      <c r="Y69" s="24">
        <f>VLOOKUP($C69,'[6]LA - by responsible org'!$D$14:$I$170,6,FALSE)</f>
        <v>426</v>
      </c>
      <c r="Z69" s="5">
        <v>349</v>
      </c>
      <c r="AA69" s="22">
        <v>63</v>
      </c>
      <c r="AB69" s="22">
        <v>31</v>
      </c>
      <c r="AC69" s="5">
        <v>443</v>
      </c>
      <c r="AD69">
        <f>VLOOKUP($C69,'[8]LA - by responsible org'!$D$17:$I$170,3,FALSE)</f>
        <v>473</v>
      </c>
      <c r="AE69">
        <f>VLOOKUP($C69,'[8]LA - by responsible org'!$D$17:$I$170,4,FALSE)</f>
        <v>114</v>
      </c>
      <c r="AF69">
        <f>VLOOKUP($C69,'[8]LA - by responsible org'!$D$17:$I$170,5,FALSE)</f>
        <v>49</v>
      </c>
      <c r="AG69">
        <f>VLOOKUP($C69,'[8]LA - by responsible org'!$D$17:$I$170,6,FALSE)</f>
        <v>636</v>
      </c>
      <c r="AH69">
        <f>VLOOKUP($B69,'[9]LA - by responsible org'!$C$17:$I$170,4,FALSE)</f>
        <v>449</v>
      </c>
      <c r="AI69">
        <f>VLOOKUP($B69,'[9]LA - by responsible org'!$C$17:$I$170,5,FALSE)</f>
        <v>115</v>
      </c>
      <c r="AJ69">
        <f>VLOOKUP($B69,'[9]LA - by responsible org'!$C$17:$I$170,6,FALSE)</f>
        <v>0</v>
      </c>
      <c r="AK69">
        <f>VLOOKUP($B69,'[9]LA - by responsible org'!$C$17:$I$170,7,FALSE)</f>
        <v>564</v>
      </c>
    </row>
    <row r="70" spans="1:37" ht="15">
      <c r="A70" s="14" t="s">
        <v>72</v>
      </c>
      <c r="B70" s="14" t="s">
        <v>136</v>
      </c>
      <c r="C70" s="4" t="s">
        <v>137</v>
      </c>
      <c r="D70" s="4" t="s">
        <v>138</v>
      </c>
      <c r="E70" s="25">
        <f>VLOOKUP(B70,'[7]FullDashboard'!$C$4:$I$156,7,FALSE)</f>
        <v>264700</v>
      </c>
      <c r="F70" s="24">
        <f>VLOOKUP($C70,'[2]LA - by responsible org'!$D$14:$I$170,3,FALSE)</f>
        <v>235</v>
      </c>
      <c r="G70" s="24">
        <f>VLOOKUP($C70,'[2]LA - by responsible org'!$D$14:$I$170,4,FALSE)</f>
        <v>89</v>
      </c>
      <c r="H70" s="24">
        <f>VLOOKUP($C70,'[2]LA - by responsible org'!$D$14:$I$170,5,FALSE)</f>
        <v>28</v>
      </c>
      <c r="I70" s="24">
        <f>VLOOKUP($C70,'[2]LA - by responsible org'!$D$14:$I$170,6,FALSE)</f>
        <v>352</v>
      </c>
      <c r="J70" s="24">
        <f>VLOOKUP($C70,'[3]LA - by responsible org'!$D$14:$I$170,3,FALSE)</f>
        <v>391</v>
      </c>
      <c r="K70" s="24">
        <f>VLOOKUP($C70,'[3]LA - by responsible org'!$D$14:$I$170,4,FALSE)</f>
        <v>168</v>
      </c>
      <c r="L70" s="24">
        <f>VLOOKUP($C70,'[3]LA - by responsible org'!$D$14:$I$170,5,FALSE)</f>
        <v>31</v>
      </c>
      <c r="M70" s="24">
        <f>VLOOKUP($C70,'[3]LA - by responsible org'!$D$14:$I$170,6,FALSE)</f>
        <v>590</v>
      </c>
      <c r="N70" s="24">
        <f>VLOOKUP($C70,'[4]LA - by responsible org'!$D$14:$I$170,3,FALSE)</f>
        <v>358</v>
      </c>
      <c r="O70" s="24">
        <f>VLOOKUP($C70,'[4]LA - by responsible org'!$D$14:$I$170,4,FALSE)</f>
        <v>241</v>
      </c>
      <c r="P70" s="24">
        <f>VLOOKUP($C70,'[4]LA - by responsible org'!$D$14:$I$170,5,FALSE)</f>
        <v>30</v>
      </c>
      <c r="Q70" s="24">
        <f>VLOOKUP($C70,'[4]LA - by responsible org'!$D$14:$I$170,6,FALSE)</f>
        <v>629</v>
      </c>
      <c r="R70" s="24">
        <f>VLOOKUP($C70,'[5]LA - by responsible org'!$D$14:$I$170,3,FALSE)</f>
        <v>458</v>
      </c>
      <c r="S70" s="24">
        <f>VLOOKUP($C70,'[5]LA - by responsible org'!$D$14:$I$170,4,FALSE)</f>
        <v>254</v>
      </c>
      <c r="T70" s="24">
        <f>VLOOKUP($C70,'[5]LA - by responsible org'!$D$14:$I$170,5,FALSE)</f>
        <v>15</v>
      </c>
      <c r="U70" s="24">
        <f>VLOOKUP($C70,'[5]LA - by responsible org'!$D$14:$I$170,6,FALSE)</f>
        <v>727</v>
      </c>
      <c r="V70" s="24">
        <f>VLOOKUP($C70,'[6]LA - by responsible org'!$D$14:$I$170,3,FALSE)</f>
        <v>432</v>
      </c>
      <c r="W70" s="24">
        <f>VLOOKUP($C70,'[6]LA - by responsible org'!$D$14:$I$170,4,FALSE)</f>
        <v>285</v>
      </c>
      <c r="X70" s="24">
        <f>VLOOKUP($C70,'[6]LA - by responsible org'!$D$14:$I$170,5,FALSE)</f>
        <v>30</v>
      </c>
      <c r="Y70" s="24">
        <f>VLOOKUP($C70,'[6]LA - by responsible org'!$D$14:$I$170,6,FALSE)</f>
        <v>747</v>
      </c>
      <c r="Z70" s="5">
        <v>417</v>
      </c>
      <c r="AA70" s="22">
        <v>217</v>
      </c>
      <c r="AB70" s="22">
        <v>31</v>
      </c>
      <c r="AC70" s="5">
        <v>665</v>
      </c>
      <c r="AD70">
        <f>VLOOKUP($C70,'[8]LA - by responsible org'!$D$17:$I$170,3,FALSE)</f>
        <v>496</v>
      </c>
      <c r="AE70">
        <f>VLOOKUP($C70,'[8]LA - by responsible org'!$D$17:$I$170,4,FALSE)</f>
        <v>164</v>
      </c>
      <c r="AF70">
        <f>VLOOKUP($C70,'[8]LA - by responsible org'!$D$17:$I$170,5,FALSE)</f>
        <v>36</v>
      </c>
      <c r="AG70">
        <f>VLOOKUP($C70,'[8]LA - by responsible org'!$D$17:$I$170,6,FALSE)</f>
        <v>696</v>
      </c>
      <c r="AH70">
        <f>VLOOKUP($B70,'[9]LA - by responsible org'!$C$17:$I$170,4,FALSE)</f>
        <v>429</v>
      </c>
      <c r="AI70">
        <f>VLOOKUP($B70,'[9]LA - by responsible org'!$C$17:$I$170,5,FALSE)</f>
        <v>188</v>
      </c>
      <c r="AJ70">
        <f>VLOOKUP($B70,'[9]LA - by responsible org'!$C$17:$I$170,6,FALSE)</f>
        <v>30</v>
      </c>
      <c r="AK70">
        <f>VLOOKUP($B70,'[9]LA - by responsible org'!$C$17:$I$170,7,FALSE)</f>
        <v>647</v>
      </c>
    </row>
    <row r="71" spans="1:37" ht="15">
      <c r="A71" s="14" t="s">
        <v>209</v>
      </c>
      <c r="B71" s="14" t="s">
        <v>237</v>
      </c>
      <c r="C71" s="4" t="s">
        <v>238</v>
      </c>
      <c r="D71" s="4" t="s">
        <v>239</v>
      </c>
      <c r="E71" s="25">
        <f>VLOOKUP(B71,'[7]FullDashboard'!$C$4:$I$156,7,FALSE)</f>
        <v>952000</v>
      </c>
      <c r="F71" s="24">
        <f>VLOOKUP($C71,'[2]LA - by responsible org'!$D$14:$I$170,3,FALSE)</f>
        <v>1984</v>
      </c>
      <c r="G71" s="24">
        <f>VLOOKUP($C71,'[2]LA - by responsible org'!$D$14:$I$170,4,FALSE)</f>
        <v>1905</v>
      </c>
      <c r="H71" s="24">
        <f>VLOOKUP($C71,'[2]LA - by responsible org'!$D$14:$I$170,5,FALSE)</f>
        <v>166</v>
      </c>
      <c r="I71" s="24">
        <f>VLOOKUP($C71,'[2]LA - by responsible org'!$D$14:$I$170,6,FALSE)</f>
        <v>4055</v>
      </c>
      <c r="J71" s="24">
        <f>VLOOKUP($C71,'[3]LA - by responsible org'!$D$14:$I$170,3,FALSE)</f>
        <v>2113</v>
      </c>
      <c r="K71" s="24">
        <f>VLOOKUP($C71,'[3]LA - by responsible org'!$D$14:$I$170,4,FALSE)</f>
        <v>2167</v>
      </c>
      <c r="L71" s="24">
        <f>VLOOKUP($C71,'[3]LA - by responsible org'!$D$14:$I$170,5,FALSE)</f>
        <v>285</v>
      </c>
      <c r="M71" s="24">
        <f>VLOOKUP($C71,'[3]LA - by responsible org'!$D$14:$I$170,6,FALSE)</f>
        <v>4565</v>
      </c>
      <c r="N71" s="24">
        <f>VLOOKUP($C71,'[4]LA - by responsible org'!$D$14:$I$170,3,FALSE)</f>
        <v>2217</v>
      </c>
      <c r="O71" s="24">
        <f>VLOOKUP($C71,'[4]LA - by responsible org'!$D$14:$I$170,4,FALSE)</f>
        <v>2140</v>
      </c>
      <c r="P71" s="24">
        <f>VLOOKUP($C71,'[4]LA - by responsible org'!$D$14:$I$170,5,FALSE)</f>
        <v>252</v>
      </c>
      <c r="Q71" s="24">
        <f>VLOOKUP($C71,'[4]LA - by responsible org'!$D$14:$I$170,6,FALSE)</f>
        <v>4609</v>
      </c>
      <c r="R71" s="24">
        <f>VLOOKUP($C71,'[5]LA - by responsible org'!$D$14:$I$170,3,FALSE)</f>
        <v>2035</v>
      </c>
      <c r="S71" s="24">
        <f>VLOOKUP($C71,'[5]LA - by responsible org'!$D$14:$I$170,4,FALSE)</f>
        <v>2531</v>
      </c>
      <c r="T71" s="24">
        <f>VLOOKUP($C71,'[5]LA - by responsible org'!$D$14:$I$170,5,FALSE)</f>
        <v>232</v>
      </c>
      <c r="U71" s="24">
        <f>VLOOKUP($C71,'[5]LA - by responsible org'!$D$14:$I$170,6,FALSE)</f>
        <v>4798</v>
      </c>
      <c r="V71" s="24">
        <f>VLOOKUP($C71,'[6]LA - by responsible org'!$D$14:$I$170,3,FALSE)</f>
        <v>1953</v>
      </c>
      <c r="W71" s="24">
        <f>VLOOKUP($C71,'[6]LA - by responsible org'!$D$14:$I$170,4,FALSE)</f>
        <v>2436</v>
      </c>
      <c r="X71" s="24">
        <f>VLOOKUP($C71,'[6]LA - by responsible org'!$D$14:$I$170,5,FALSE)</f>
        <v>254</v>
      </c>
      <c r="Y71" s="24">
        <f>VLOOKUP($C71,'[6]LA - by responsible org'!$D$14:$I$170,6,FALSE)</f>
        <v>4643</v>
      </c>
      <c r="Z71" s="5">
        <v>1911</v>
      </c>
      <c r="AA71" s="22">
        <v>2824</v>
      </c>
      <c r="AB71" s="22">
        <v>162</v>
      </c>
      <c r="AC71" s="5">
        <v>4897</v>
      </c>
      <c r="AD71">
        <f>VLOOKUP($C71,'[8]LA - by responsible org'!$D$17:$I$170,3,FALSE)</f>
        <v>1780</v>
      </c>
      <c r="AE71">
        <f>VLOOKUP($C71,'[8]LA - by responsible org'!$D$17:$I$170,4,FALSE)</f>
        <v>2306</v>
      </c>
      <c r="AF71">
        <f>VLOOKUP($C71,'[8]LA - by responsible org'!$D$17:$I$170,5,FALSE)</f>
        <v>297</v>
      </c>
      <c r="AG71">
        <f>VLOOKUP($C71,'[8]LA - by responsible org'!$D$17:$I$170,6,FALSE)</f>
        <v>4383</v>
      </c>
      <c r="AH71">
        <f>VLOOKUP($B71,'[9]LA - by responsible org'!$C$17:$I$170,4,FALSE)</f>
        <v>1922</v>
      </c>
      <c r="AI71">
        <f>VLOOKUP($B71,'[9]LA - by responsible org'!$C$17:$I$170,5,FALSE)</f>
        <v>2218</v>
      </c>
      <c r="AJ71">
        <f>VLOOKUP($B71,'[9]LA - by responsible org'!$C$17:$I$170,6,FALSE)</f>
        <v>371</v>
      </c>
      <c r="AK71">
        <f>VLOOKUP($B71,'[9]LA - by responsible org'!$C$17:$I$170,7,FALSE)</f>
        <v>4511</v>
      </c>
    </row>
    <row r="72" spans="1:37" ht="15">
      <c r="A72" s="14" t="s">
        <v>426</v>
      </c>
      <c r="B72" s="14" t="s">
        <v>448</v>
      </c>
      <c r="C72" s="4" t="s">
        <v>449</v>
      </c>
      <c r="D72" s="4" t="s">
        <v>450</v>
      </c>
      <c r="E72" s="25">
        <f>VLOOKUP(B72,'[7]FullDashboard'!$C$4:$I$156,7,FALSE)</f>
        <v>616900</v>
      </c>
      <c r="F72" s="24">
        <f>VLOOKUP($C72,'[2]LA - by responsible org'!$D$14:$I$170,3,FALSE)</f>
        <v>1616</v>
      </c>
      <c r="G72" s="24">
        <f>VLOOKUP($C72,'[2]LA - by responsible org'!$D$14:$I$170,4,FALSE)</f>
        <v>756</v>
      </c>
      <c r="H72" s="24">
        <f>VLOOKUP($C72,'[2]LA - by responsible org'!$D$14:$I$170,5,FALSE)</f>
        <v>56</v>
      </c>
      <c r="I72" s="24">
        <f>VLOOKUP($C72,'[2]LA - by responsible org'!$D$14:$I$170,6,FALSE)</f>
        <v>2428</v>
      </c>
      <c r="J72" s="24">
        <f>VLOOKUP($C72,'[3]LA - by responsible org'!$D$14:$I$170,3,FALSE)</f>
        <v>1692</v>
      </c>
      <c r="K72" s="24">
        <f>VLOOKUP($C72,'[3]LA - by responsible org'!$D$14:$I$170,4,FALSE)</f>
        <v>778</v>
      </c>
      <c r="L72" s="24">
        <f>VLOOKUP($C72,'[3]LA - by responsible org'!$D$14:$I$170,5,FALSE)</f>
        <v>72</v>
      </c>
      <c r="M72" s="24">
        <f>VLOOKUP($C72,'[3]LA - by responsible org'!$D$14:$I$170,6,FALSE)</f>
        <v>2542</v>
      </c>
      <c r="N72" s="24">
        <f>VLOOKUP($C72,'[4]LA - by responsible org'!$D$14:$I$170,3,FALSE)</f>
        <v>1624</v>
      </c>
      <c r="O72" s="24">
        <f>VLOOKUP($C72,'[4]LA - by responsible org'!$D$14:$I$170,4,FALSE)</f>
        <v>813</v>
      </c>
      <c r="P72" s="24">
        <f>VLOOKUP($C72,'[4]LA - by responsible org'!$D$14:$I$170,5,FALSE)</f>
        <v>56</v>
      </c>
      <c r="Q72" s="24">
        <f>VLOOKUP($C72,'[4]LA - by responsible org'!$D$14:$I$170,6,FALSE)</f>
        <v>2493</v>
      </c>
      <c r="R72" s="24">
        <f>VLOOKUP($C72,'[5]LA - by responsible org'!$D$14:$I$170,3,FALSE)</f>
        <v>1703</v>
      </c>
      <c r="S72" s="24">
        <f>VLOOKUP($C72,'[5]LA - by responsible org'!$D$14:$I$170,4,FALSE)</f>
        <v>859</v>
      </c>
      <c r="T72" s="24">
        <f>VLOOKUP($C72,'[5]LA - by responsible org'!$D$14:$I$170,5,FALSE)</f>
        <v>31</v>
      </c>
      <c r="U72" s="24">
        <f>VLOOKUP($C72,'[5]LA - by responsible org'!$D$14:$I$170,6,FALSE)</f>
        <v>2593</v>
      </c>
      <c r="V72" s="24">
        <f>VLOOKUP($C72,'[6]LA - by responsible org'!$D$14:$I$170,3,FALSE)</f>
        <v>2216</v>
      </c>
      <c r="W72" s="24">
        <f>VLOOKUP($C72,'[6]LA - by responsible org'!$D$14:$I$170,4,FALSE)</f>
        <v>920</v>
      </c>
      <c r="X72" s="24">
        <f>VLOOKUP($C72,'[6]LA - by responsible org'!$D$14:$I$170,5,FALSE)</f>
        <v>60</v>
      </c>
      <c r="Y72" s="24">
        <f>VLOOKUP($C72,'[6]LA - by responsible org'!$D$14:$I$170,6,FALSE)</f>
        <v>3196</v>
      </c>
      <c r="Z72" s="5">
        <v>1903</v>
      </c>
      <c r="AA72" s="22">
        <v>664</v>
      </c>
      <c r="AB72" s="22">
        <v>62</v>
      </c>
      <c r="AC72" s="5">
        <v>2629</v>
      </c>
      <c r="AD72">
        <f>VLOOKUP($C72,'[8]LA - by responsible org'!$D$17:$I$170,3,FALSE)</f>
        <v>1971</v>
      </c>
      <c r="AE72">
        <f>VLOOKUP($C72,'[8]LA - by responsible org'!$D$17:$I$170,4,FALSE)</f>
        <v>786</v>
      </c>
      <c r="AF72">
        <f>VLOOKUP($C72,'[8]LA - by responsible org'!$D$17:$I$170,5,FALSE)</f>
        <v>62</v>
      </c>
      <c r="AG72">
        <f>VLOOKUP($C72,'[8]LA - by responsible org'!$D$17:$I$170,6,FALSE)</f>
        <v>2819</v>
      </c>
      <c r="AH72">
        <f>VLOOKUP($B72,'[9]LA - by responsible org'!$C$17:$I$170,4,FALSE)</f>
        <v>2341</v>
      </c>
      <c r="AI72">
        <f>VLOOKUP($B72,'[9]LA - by responsible org'!$C$17:$I$170,5,FALSE)</f>
        <v>1017</v>
      </c>
      <c r="AJ72">
        <f>VLOOKUP($B72,'[9]LA - by responsible org'!$C$17:$I$170,6,FALSE)</f>
        <v>90</v>
      </c>
      <c r="AK72">
        <f>VLOOKUP($B72,'[9]LA - by responsible org'!$C$17:$I$170,7,FALSE)</f>
        <v>3448</v>
      </c>
    </row>
    <row r="73" spans="1:37" ht="15">
      <c r="A73" s="14" t="s">
        <v>10</v>
      </c>
      <c r="B73" s="14" t="s">
        <v>17</v>
      </c>
      <c r="C73" s="4" t="s">
        <v>18</v>
      </c>
      <c r="D73" s="4" t="s">
        <v>19</v>
      </c>
      <c r="E73" s="25">
        <f>VLOOKUP(B73,'[7]FullDashboard'!$C$4:$I$156,7,FALSE)</f>
        <v>265100</v>
      </c>
      <c r="F73" s="24">
        <f>VLOOKUP($C73,'[2]LA - by responsible org'!$D$14:$I$170,3,FALSE)</f>
        <v>617</v>
      </c>
      <c r="G73" s="24">
        <f>VLOOKUP($C73,'[2]LA - by responsible org'!$D$14:$I$170,4,FALSE)</f>
        <v>66</v>
      </c>
      <c r="H73" s="24">
        <f>VLOOKUP($C73,'[2]LA - by responsible org'!$D$14:$I$170,5,FALSE)</f>
        <v>221</v>
      </c>
      <c r="I73" s="24">
        <f>VLOOKUP($C73,'[2]LA - by responsible org'!$D$14:$I$170,6,FALSE)</f>
        <v>904</v>
      </c>
      <c r="J73" s="24">
        <f>VLOOKUP($C73,'[3]LA - by responsible org'!$D$14:$I$170,3,FALSE)</f>
        <v>729</v>
      </c>
      <c r="K73" s="24">
        <f>VLOOKUP($C73,'[3]LA - by responsible org'!$D$14:$I$170,4,FALSE)</f>
        <v>127</v>
      </c>
      <c r="L73" s="24">
        <f>VLOOKUP($C73,'[3]LA - by responsible org'!$D$14:$I$170,5,FALSE)</f>
        <v>337</v>
      </c>
      <c r="M73" s="24">
        <f>VLOOKUP($C73,'[3]LA - by responsible org'!$D$14:$I$170,6,FALSE)</f>
        <v>1193</v>
      </c>
      <c r="N73" s="24">
        <f>VLOOKUP($C73,'[4]LA - by responsible org'!$D$14:$I$170,3,FALSE)</f>
        <v>614</v>
      </c>
      <c r="O73" s="24">
        <f>VLOOKUP($C73,'[4]LA - by responsible org'!$D$14:$I$170,4,FALSE)</f>
        <v>72</v>
      </c>
      <c r="P73" s="24">
        <f>VLOOKUP($C73,'[4]LA - by responsible org'!$D$14:$I$170,5,FALSE)</f>
        <v>92</v>
      </c>
      <c r="Q73" s="24">
        <f>VLOOKUP($C73,'[4]LA - by responsible org'!$D$14:$I$170,6,FALSE)</f>
        <v>778</v>
      </c>
      <c r="R73" s="24">
        <f>VLOOKUP($C73,'[5]LA - by responsible org'!$D$14:$I$170,3,FALSE)</f>
        <v>489</v>
      </c>
      <c r="S73" s="24">
        <f>VLOOKUP($C73,'[5]LA - by responsible org'!$D$14:$I$170,4,FALSE)</f>
        <v>79</v>
      </c>
      <c r="T73" s="24">
        <f>VLOOKUP($C73,'[5]LA - by responsible org'!$D$14:$I$170,5,FALSE)</f>
        <v>98</v>
      </c>
      <c r="U73" s="24">
        <f>VLOOKUP($C73,'[5]LA - by responsible org'!$D$14:$I$170,6,FALSE)</f>
        <v>666</v>
      </c>
      <c r="V73" s="24">
        <f>VLOOKUP($C73,'[6]LA - by responsible org'!$D$14:$I$170,3,FALSE)</f>
        <v>445</v>
      </c>
      <c r="W73" s="24">
        <f>VLOOKUP($C73,'[6]LA - by responsible org'!$D$14:$I$170,4,FALSE)</f>
        <v>114</v>
      </c>
      <c r="X73" s="24">
        <f>VLOOKUP($C73,'[6]LA - by responsible org'!$D$14:$I$170,5,FALSE)</f>
        <v>142</v>
      </c>
      <c r="Y73" s="24">
        <f>VLOOKUP($C73,'[6]LA - by responsible org'!$D$14:$I$170,6,FALSE)</f>
        <v>701</v>
      </c>
      <c r="Z73" s="5">
        <v>557</v>
      </c>
      <c r="AA73" s="22">
        <v>166</v>
      </c>
      <c r="AB73" s="22">
        <v>192</v>
      </c>
      <c r="AC73" s="5">
        <v>915</v>
      </c>
      <c r="AD73">
        <f>VLOOKUP($C73,'[8]LA - by responsible org'!$D$17:$I$170,3,FALSE)</f>
        <v>661</v>
      </c>
      <c r="AE73">
        <f>VLOOKUP($C73,'[8]LA - by responsible org'!$D$17:$I$170,4,FALSE)</f>
        <v>122</v>
      </c>
      <c r="AF73">
        <f>VLOOKUP($C73,'[8]LA - by responsible org'!$D$17:$I$170,5,FALSE)</f>
        <v>312</v>
      </c>
      <c r="AG73">
        <f>VLOOKUP($C73,'[8]LA - by responsible org'!$D$17:$I$170,6,FALSE)</f>
        <v>1095</v>
      </c>
      <c r="AH73">
        <f>VLOOKUP($B73,'[9]LA - by responsible org'!$C$17:$I$170,4,FALSE)</f>
        <v>538</v>
      </c>
      <c r="AI73">
        <f>VLOOKUP($B73,'[9]LA - by responsible org'!$C$17:$I$170,5,FALSE)</f>
        <v>31</v>
      </c>
      <c r="AJ73">
        <f>VLOOKUP($B73,'[9]LA - by responsible org'!$C$17:$I$170,6,FALSE)</f>
        <v>260</v>
      </c>
      <c r="AK73">
        <f>VLOOKUP($B73,'[9]LA - by responsible org'!$C$17:$I$170,7,FALSE)</f>
        <v>829</v>
      </c>
    </row>
    <row r="74" spans="1:37" ht="15">
      <c r="A74" s="14" t="s">
        <v>10</v>
      </c>
      <c r="B74" s="14" t="s">
        <v>20</v>
      </c>
      <c r="C74" s="4" t="s">
        <v>21</v>
      </c>
      <c r="D74" s="4" t="s">
        <v>22</v>
      </c>
      <c r="E74" s="25">
        <f>VLOOKUP(B74,'[7]FullDashboard'!$C$4:$I$156,7,FALSE)</f>
        <v>546000</v>
      </c>
      <c r="F74" s="24">
        <f>VLOOKUP($C74,'[2]LA - by responsible org'!$D$14:$I$170,3,FALSE)</f>
        <v>1464</v>
      </c>
      <c r="G74" s="24">
        <f>VLOOKUP($C74,'[2]LA - by responsible org'!$D$14:$I$170,4,FALSE)</f>
        <v>203</v>
      </c>
      <c r="H74" s="24">
        <f>VLOOKUP($C74,'[2]LA - by responsible org'!$D$14:$I$170,5,FALSE)</f>
        <v>265</v>
      </c>
      <c r="I74" s="24">
        <f>VLOOKUP($C74,'[2]LA - by responsible org'!$D$14:$I$170,6,FALSE)</f>
        <v>1932</v>
      </c>
      <c r="J74" s="24">
        <f>VLOOKUP($C74,'[3]LA - by responsible org'!$D$14:$I$170,3,FALSE)</f>
        <v>1458</v>
      </c>
      <c r="K74" s="24">
        <f>VLOOKUP($C74,'[3]LA - by responsible org'!$D$14:$I$170,4,FALSE)</f>
        <v>235</v>
      </c>
      <c r="L74" s="24">
        <f>VLOOKUP($C74,'[3]LA - by responsible org'!$D$14:$I$170,5,FALSE)</f>
        <v>298</v>
      </c>
      <c r="M74" s="24">
        <f>VLOOKUP($C74,'[3]LA - by responsible org'!$D$14:$I$170,6,FALSE)</f>
        <v>1991</v>
      </c>
      <c r="N74" s="24">
        <f>VLOOKUP($C74,'[4]LA - by responsible org'!$D$14:$I$170,3,FALSE)</f>
        <v>1067</v>
      </c>
      <c r="O74" s="24">
        <f>VLOOKUP($C74,'[4]LA - by responsible org'!$D$14:$I$170,4,FALSE)</f>
        <v>211</v>
      </c>
      <c r="P74" s="24">
        <f>VLOOKUP($C74,'[4]LA - by responsible org'!$D$14:$I$170,5,FALSE)</f>
        <v>115</v>
      </c>
      <c r="Q74" s="24">
        <f>VLOOKUP($C74,'[4]LA - by responsible org'!$D$14:$I$170,6,FALSE)</f>
        <v>1393</v>
      </c>
      <c r="R74" s="24">
        <f>VLOOKUP($C74,'[5]LA - by responsible org'!$D$14:$I$170,3,FALSE)</f>
        <v>1089</v>
      </c>
      <c r="S74" s="24">
        <f>VLOOKUP($C74,'[5]LA - by responsible org'!$D$14:$I$170,4,FALSE)</f>
        <v>248</v>
      </c>
      <c r="T74" s="24">
        <f>VLOOKUP($C74,'[5]LA - by responsible org'!$D$14:$I$170,5,FALSE)</f>
        <v>180</v>
      </c>
      <c r="U74" s="24">
        <f>VLOOKUP($C74,'[5]LA - by responsible org'!$D$14:$I$170,6,FALSE)</f>
        <v>1517</v>
      </c>
      <c r="V74" s="24">
        <f>VLOOKUP($C74,'[6]LA - by responsible org'!$D$14:$I$170,3,FALSE)</f>
        <v>1216</v>
      </c>
      <c r="W74" s="24">
        <f>VLOOKUP($C74,'[6]LA - by responsible org'!$D$14:$I$170,4,FALSE)</f>
        <v>317</v>
      </c>
      <c r="X74" s="24">
        <f>VLOOKUP($C74,'[6]LA - by responsible org'!$D$14:$I$170,5,FALSE)</f>
        <v>206</v>
      </c>
      <c r="Y74" s="24">
        <f>VLOOKUP($C74,'[6]LA - by responsible org'!$D$14:$I$170,6,FALSE)</f>
        <v>1739</v>
      </c>
      <c r="Z74" s="5">
        <v>1183</v>
      </c>
      <c r="AA74" s="22">
        <v>222</v>
      </c>
      <c r="AB74" s="22">
        <v>151</v>
      </c>
      <c r="AC74" s="5">
        <v>1556</v>
      </c>
      <c r="AD74">
        <f>VLOOKUP($C74,'[8]LA - by responsible org'!$D$17:$I$170,3,FALSE)</f>
        <v>1145</v>
      </c>
      <c r="AE74">
        <f>VLOOKUP($C74,'[8]LA - by responsible org'!$D$17:$I$170,4,FALSE)</f>
        <v>214</v>
      </c>
      <c r="AF74">
        <f>VLOOKUP($C74,'[8]LA - by responsible org'!$D$17:$I$170,5,FALSE)</f>
        <v>252</v>
      </c>
      <c r="AG74">
        <f>VLOOKUP($C74,'[8]LA - by responsible org'!$D$17:$I$170,6,FALSE)</f>
        <v>1611</v>
      </c>
      <c r="AH74">
        <f>VLOOKUP($B74,'[9]LA - by responsible org'!$C$17:$I$170,4,FALSE)</f>
        <v>1018</v>
      </c>
      <c r="AI74">
        <f>VLOOKUP($B74,'[9]LA - by responsible org'!$C$17:$I$170,5,FALSE)</f>
        <v>129</v>
      </c>
      <c r="AJ74">
        <f>VLOOKUP($B74,'[9]LA - by responsible org'!$C$17:$I$170,6,FALSE)</f>
        <v>284</v>
      </c>
      <c r="AK74">
        <f>VLOOKUP($B74,'[9]LA - by responsible org'!$C$17:$I$170,7,FALSE)</f>
        <v>1431</v>
      </c>
    </row>
    <row r="75" spans="1:37" ht="15">
      <c r="A75" s="14" t="s">
        <v>72</v>
      </c>
      <c r="B75" s="14" t="s">
        <v>139</v>
      </c>
      <c r="C75" s="4" t="s">
        <v>140</v>
      </c>
      <c r="D75" s="4" t="s">
        <v>141</v>
      </c>
      <c r="E75" s="25">
        <f>VLOOKUP(B75,'[7]FullDashboard'!$C$4:$I$156,7,FALSE)</f>
        <v>233600</v>
      </c>
      <c r="F75" s="24">
        <f>VLOOKUP($C75,'[2]LA - by responsible org'!$D$14:$I$170,3,FALSE)</f>
        <v>207</v>
      </c>
      <c r="G75" s="24">
        <f>VLOOKUP($C75,'[2]LA - by responsible org'!$D$14:$I$170,4,FALSE)</f>
        <v>110</v>
      </c>
      <c r="H75" s="24">
        <f>VLOOKUP($C75,'[2]LA - by responsible org'!$D$14:$I$170,5,FALSE)</f>
        <v>17</v>
      </c>
      <c r="I75" s="24">
        <f>VLOOKUP($C75,'[2]LA - by responsible org'!$D$14:$I$170,6,FALSE)</f>
        <v>334</v>
      </c>
      <c r="J75" s="24">
        <f>VLOOKUP($C75,'[3]LA - by responsible org'!$D$14:$I$170,3,FALSE)</f>
        <v>288</v>
      </c>
      <c r="K75" s="24">
        <f>VLOOKUP($C75,'[3]LA - by responsible org'!$D$14:$I$170,4,FALSE)</f>
        <v>144</v>
      </c>
      <c r="L75" s="24">
        <f>VLOOKUP($C75,'[3]LA - by responsible org'!$D$14:$I$170,5,FALSE)</f>
        <v>16</v>
      </c>
      <c r="M75" s="24">
        <f>VLOOKUP($C75,'[3]LA - by responsible org'!$D$14:$I$170,6,FALSE)</f>
        <v>448</v>
      </c>
      <c r="N75" s="24">
        <f>VLOOKUP($C75,'[4]LA - by responsible org'!$D$14:$I$170,3,FALSE)</f>
        <v>264</v>
      </c>
      <c r="O75" s="24">
        <f>VLOOKUP($C75,'[4]LA - by responsible org'!$D$14:$I$170,4,FALSE)</f>
        <v>106</v>
      </c>
      <c r="P75" s="24">
        <f>VLOOKUP($C75,'[4]LA - by responsible org'!$D$14:$I$170,5,FALSE)</f>
        <v>0</v>
      </c>
      <c r="Q75" s="24">
        <f>VLOOKUP($C75,'[4]LA - by responsible org'!$D$14:$I$170,6,FALSE)</f>
        <v>370</v>
      </c>
      <c r="R75" s="24">
        <f>VLOOKUP($C75,'[5]LA - by responsible org'!$D$14:$I$170,3,FALSE)</f>
        <v>146</v>
      </c>
      <c r="S75" s="24">
        <f>VLOOKUP($C75,'[5]LA - by responsible org'!$D$14:$I$170,4,FALSE)</f>
        <v>29</v>
      </c>
      <c r="T75" s="24">
        <f>VLOOKUP($C75,'[5]LA - by responsible org'!$D$14:$I$170,5,FALSE)</f>
        <v>0</v>
      </c>
      <c r="U75" s="24">
        <f>VLOOKUP($C75,'[5]LA - by responsible org'!$D$14:$I$170,6,FALSE)</f>
        <v>175</v>
      </c>
      <c r="V75" s="24">
        <f>VLOOKUP($C75,'[6]LA - by responsible org'!$D$14:$I$170,3,FALSE)</f>
        <v>319</v>
      </c>
      <c r="W75" s="24">
        <f>VLOOKUP($C75,'[6]LA - by responsible org'!$D$14:$I$170,4,FALSE)</f>
        <v>17</v>
      </c>
      <c r="X75" s="24">
        <f>VLOOKUP($C75,'[6]LA - by responsible org'!$D$14:$I$170,5,FALSE)</f>
        <v>11</v>
      </c>
      <c r="Y75" s="24">
        <f>VLOOKUP($C75,'[6]LA - by responsible org'!$D$14:$I$170,6,FALSE)</f>
        <v>347</v>
      </c>
      <c r="Z75" s="5">
        <v>312</v>
      </c>
      <c r="AA75" s="22">
        <v>29</v>
      </c>
      <c r="AB75" s="22">
        <v>9</v>
      </c>
      <c r="AC75" s="5">
        <v>350</v>
      </c>
      <c r="AD75">
        <f>VLOOKUP($C75,'[8]LA - by responsible org'!$D$17:$I$170,3,FALSE)</f>
        <v>313</v>
      </c>
      <c r="AE75">
        <f>VLOOKUP($C75,'[8]LA - by responsible org'!$D$17:$I$170,4,FALSE)</f>
        <v>194</v>
      </c>
      <c r="AF75">
        <f>VLOOKUP($C75,'[8]LA - by responsible org'!$D$17:$I$170,5,FALSE)</f>
        <v>27</v>
      </c>
      <c r="AG75">
        <f>VLOOKUP($C75,'[8]LA - by responsible org'!$D$17:$I$170,6,FALSE)</f>
        <v>534</v>
      </c>
      <c r="AH75">
        <f>VLOOKUP($B75,'[9]LA - by responsible org'!$C$17:$I$170,4,FALSE)</f>
        <v>209</v>
      </c>
      <c r="AI75">
        <f>VLOOKUP($B75,'[9]LA - by responsible org'!$C$17:$I$170,5,FALSE)</f>
        <v>166</v>
      </c>
      <c r="AJ75">
        <f>VLOOKUP($B75,'[9]LA - by responsible org'!$C$17:$I$170,6,FALSE)</f>
        <v>7</v>
      </c>
      <c r="AK75">
        <f>VLOOKUP($B75,'[9]LA - by responsible org'!$C$17:$I$170,7,FALSE)</f>
        <v>382</v>
      </c>
    </row>
    <row r="76" spans="1:37" ht="15">
      <c r="A76" s="14" t="s">
        <v>10</v>
      </c>
      <c r="B76" s="14" t="s">
        <v>23</v>
      </c>
      <c r="C76" s="4" t="s">
        <v>24</v>
      </c>
      <c r="D76" s="4" t="s">
        <v>25</v>
      </c>
      <c r="E76" s="25">
        <f>VLOOKUP(B76,'[7]FullDashboard'!$C$4:$I$156,7,FALSE)</f>
        <v>599700</v>
      </c>
      <c r="F76" s="24">
        <f>VLOOKUP($C76,'[2]LA - by responsible org'!$D$14:$I$170,3,FALSE)</f>
        <v>1899</v>
      </c>
      <c r="G76" s="24">
        <f>VLOOKUP($C76,'[2]LA - by responsible org'!$D$14:$I$170,4,FALSE)</f>
        <v>549</v>
      </c>
      <c r="H76" s="24">
        <f>VLOOKUP($C76,'[2]LA - by responsible org'!$D$14:$I$170,5,FALSE)</f>
        <v>143</v>
      </c>
      <c r="I76" s="24">
        <f>VLOOKUP($C76,'[2]LA - by responsible org'!$D$14:$I$170,6,FALSE)</f>
        <v>2591</v>
      </c>
      <c r="J76" s="24">
        <f>VLOOKUP($C76,'[3]LA - by responsible org'!$D$14:$I$170,3,FALSE)</f>
        <v>1942</v>
      </c>
      <c r="K76" s="24">
        <f>VLOOKUP($C76,'[3]LA - by responsible org'!$D$14:$I$170,4,FALSE)</f>
        <v>564</v>
      </c>
      <c r="L76" s="24">
        <f>VLOOKUP($C76,'[3]LA - by responsible org'!$D$14:$I$170,5,FALSE)</f>
        <v>181</v>
      </c>
      <c r="M76" s="24">
        <f>VLOOKUP($C76,'[3]LA - by responsible org'!$D$14:$I$170,6,FALSE)</f>
        <v>2687</v>
      </c>
      <c r="N76" s="24">
        <f>VLOOKUP($C76,'[4]LA - by responsible org'!$D$14:$I$170,3,FALSE)</f>
        <v>1709</v>
      </c>
      <c r="O76" s="24">
        <f>VLOOKUP($C76,'[4]LA - by responsible org'!$D$14:$I$170,4,FALSE)</f>
        <v>411</v>
      </c>
      <c r="P76" s="24">
        <f>VLOOKUP($C76,'[4]LA - by responsible org'!$D$14:$I$170,5,FALSE)</f>
        <v>271</v>
      </c>
      <c r="Q76" s="24">
        <f>VLOOKUP($C76,'[4]LA - by responsible org'!$D$14:$I$170,6,FALSE)</f>
        <v>2391</v>
      </c>
      <c r="R76" s="24">
        <f>VLOOKUP($C76,'[5]LA - by responsible org'!$D$14:$I$170,3,FALSE)</f>
        <v>2006</v>
      </c>
      <c r="S76" s="24">
        <f>VLOOKUP($C76,'[5]LA - by responsible org'!$D$14:$I$170,4,FALSE)</f>
        <v>368</v>
      </c>
      <c r="T76" s="24">
        <f>VLOOKUP($C76,'[5]LA - by responsible org'!$D$14:$I$170,5,FALSE)</f>
        <v>330</v>
      </c>
      <c r="U76" s="24">
        <f>VLOOKUP($C76,'[5]LA - by responsible org'!$D$14:$I$170,6,FALSE)</f>
        <v>2704</v>
      </c>
      <c r="V76" s="24">
        <f>VLOOKUP($C76,'[6]LA - by responsible org'!$D$14:$I$170,3,FALSE)</f>
        <v>1606</v>
      </c>
      <c r="W76" s="24">
        <f>VLOOKUP($C76,'[6]LA - by responsible org'!$D$14:$I$170,4,FALSE)</f>
        <v>315</v>
      </c>
      <c r="X76" s="24">
        <f>VLOOKUP($C76,'[6]LA - by responsible org'!$D$14:$I$170,5,FALSE)</f>
        <v>430</v>
      </c>
      <c r="Y76" s="24">
        <f>VLOOKUP($C76,'[6]LA - by responsible org'!$D$14:$I$170,6,FALSE)</f>
        <v>2351</v>
      </c>
      <c r="Z76" s="5">
        <v>1479</v>
      </c>
      <c r="AA76" s="22">
        <v>164</v>
      </c>
      <c r="AB76" s="22">
        <v>315</v>
      </c>
      <c r="AC76" s="5">
        <v>1958</v>
      </c>
      <c r="AD76">
        <f>VLOOKUP($C76,'[8]LA - by responsible org'!$D$17:$I$170,3,FALSE)</f>
        <v>1721</v>
      </c>
      <c r="AE76">
        <f>VLOOKUP($C76,'[8]LA - by responsible org'!$D$17:$I$170,4,FALSE)</f>
        <v>212</v>
      </c>
      <c r="AF76">
        <f>VLOOKUP($C76,'[8]LA - by responsible org'!$D$17:$I$170,5,FALSE)</f>
        <v>335</v>
      </c>
      <c r="AG76">
        <f>VLOOKUP($C76,'[8]LA - by responsible org'!$D$17:$I$170,6,FALSE)</f>
        <v>2268</v>
      </c>
      <c r="AH76">
        <f>VLOOKUP($B76,'[9]LA - by responsible org'!$C$17:$I$170,4,FALSE)</f>
        <v>1804</v>
      </c>
      <c r="AI76">
        <f>VLOOKUP($B76,'[9]LA - by responsible org'!$C$17:$I$170,5,FALSE)</f>
        <v>201</v>
      </c>
      <c r="AJ76">
        <f>VLOOKUP($B76,'[9]LA - by responsible org'!$C$17:$I$170,6,FALSE)</f>
        <v>308</v>
      </c>
      <c r="AK76">
        <f>VLOOKUP($B76,'[9]LA - by responsible org'!$C$17:$I$170,7,FALSE)</f>
        <v>2313</v>
      </c>
    </row>
    <row r="77" spans="1:37" ht="15">
      <c r="A77" s="14" t="s">
        <v>209</v>
      </c>
      <c r="B77" s="14" t="s">
        <v>240</v>
      </c>
      <c r="C77" s="4" t="s">
        <v>241</v>
      </c>
      <c r="D77" s="4" t="s">
        <v>242</v>
      </c>
      <c r="E77" s="25">
        <f>VLOOKUP(B77,'[7]FullDashboard'!$C$4:$I$156,7,FALSE)</f>
        <v>392600</v>
      </c>
      <c r="F77" s="24">
        <f>VLOOKUP($C77,'[2]LA - by responsible org'!$D$14:$I$170,3,FALSE)</f>
        <v>753</v>
      </c>
      <c r="G77" s="24">
        <f>VLOOKUP($C77,'[2]LA - by responsible org'!$D$14:$I$170,4,FALSE)</f>
        <v>392</v>
      </c>
      <c r="H77" s="24">
        <f>VLOOKUP($C77,'[2]LA - by responsible org'!$D$14:$I$170,5,FALSE)</f>
        <v>68</v>
      </c>
      <c r="I77" s="24">
        <f>VLOOKUP($C77,'[2]LA - by responsible org'!$D$14:$I$170,6,FALSE)</f>
        <v>1213</v>
      </c>
      <c r="J77" s="24">
        <f>VLOOKUP($C77,'[3]LA - by responsible org'!$D$14:$I$170,3,FALSE)</f>
        <v>865</v>
      </c>
      <c r="K77" s="24">
        <f>VLOOKUP($C77,'[3]LA - by responsible org'!$D$14:$I$170,4,FALSE)</f>
        <v>505</v>
      </c>
      <c r="L77" s="24">
        <f>VLOOKUP($C77,'[3]LA - by responsible org'!$D$14:$I$170,5,FALSE)</f>
        <v>95</v>
      </c>
      <c r="M77" s="24">
        <f>VLOOKUP($C77,'[3]LA - by responsible org'!$D$14:$I$170,6,FALSE)</f>
        <v>1465</v>
      </c>
      <c r="N77" s="24">
        <f>VLOOKUP($C77,'[4]LA - by responsible org'!$D$14:$I$170,3,FALSE)</f>
        <v>919</v>
      </c>
      <c r="O77" s="24">
        <f>VLOOKUP($C77,'[4]LA - by responsible org'!$D$14:$I$170,4,FALSE)</f>
        <v>386</v>
      </c>
      <c r="P77" s="24">
        <f>VLOOKUP($C77,'[4]LA - by responsible org'!$D$14:$I$170,5,FALSE)</f>
        <v>153</v>
      </c>
      <c r="Q77" s="24">
        <f>VLOOKUP($C77,'[4]LA - by responsible org'!$D$14:$I$170,6,FALSE)</f>
        <v>1458</v>
      </c>
      <c r="R77" s="24">
        <f>VLOOKUP($C77,'[5]LA - by responsible org'!$D$14:$I$170,3,FALSE)</f>
        <v>1214</v>
      </c>
      <c r="S77" s="24">
        <f>VLOOKUP($C77,'[5]LA - by responsible org'!$D$14:$I$170,4,FALSE)</f>
        <v>387</v>
      </c>
      <c r="T77" s="24">
        <f>VLOOKUP($C77,'[5]LA - by responsible org'!$D$14:$I$170,5,FALSE)</f>
        <v>68</v>
      </c>
      <c r="U77" s="24">
        <f>VLOOKUP($C77,'[5]LA - by responsible org'!$D$14:$I$170,6,FALSE)</f>
        <v>1669</v>
      </c>
      <c r="V77" s="24">
        <f>VLOOKUP($C77,'[6]LA - by responsible org'!$D$14:$I$170,3,FALSE)</f>
        <v>1056</v>
      </c>
      <c r="W77" s="24">
        <f>VLOOKUP($C77,'[6]LA - by responsible org'!$D$14:$I$170,4,FALSE)</f>
        <v>656</v>
      </c>
      <c r="X77" s="24">
        <f>VLOOKUP($C77,'[6]LA - by responsible org'!$D$14:$I$170,5,FALSE)</f>
        <v>36</v>
      </c>
      <c r="Y77" s="24">
        <f>VLOOKUP($C77,'[6]LA - by responsible org'!$D$14:$I$170,6,FALSE)</f>
        <v>1748</v>
      </c>
      <c r="Z77" s="5">
        <v>761</v>
      </c>
      <c r="AA77" s="22">
        <v>576</v>
      </c>
      <c r="AB77" s="22">
        <v>41</v>
      </c>
      <c r="AC77" s="5">
        <v>1378</v>
      </c>
      <c r="AD77">
        <f>VLOOKUP($C77,'[8]LA - by responsible org'!$D$17:$I$170,3,FALSE)</f>
        <v>962</v>
      </c>
      <c r="AE77">
        <f>VLOOKUP($C77,'[8]LA - by responsible org'!$D$17:$I$170,4,FALSE)</f>
        <v>705</v>
      </c>
      <c r="AF77">
        <f>VLOOKUP($C77,'[8]LA - by responsible org'!$D$17:$I$170,5,FALSE)</f>
        <v>7</v>
      </c>
      <c r="AG77">
        <f>VLOOKUP($C77,'[8]LA - by responsible org'!$D$17:$I$170,6,FALSE)</f>
        <v>1674</v>
      </c>
      <c r="AH77">
        <f>VLOOKUP($B77,'[9]LA - by responsible org'!$C$17:$I$170,4,FALSE)</f>
        <v>951</v>
      </c>
      <c r="AI77">
        <f>VLOOKUP($B77,'[9]LA - by responsible org'!$C$17:$I$170,5,FALSE)</f>
        <v>522</v>
      </c>
      <c r="AJ77">
        <f>VLOOKUP($B77,'[9]LA - by responsible org'!$C$17:$I$170,6,FALSE)</f>
        <v>6</v>
      </c>
      <c r="AK77">
        <f>VLOOKUP($B77,'[9]LA - by responsible org'!$C$17:$I$170,7,FALSE)</f>
        <v>1479</v>
      </c>
    </row>
    <row r="78" spans="1:37" ht="15">
      <c r="A78" s="14" t="s">
        <v>38</v>
      </c>
      <c r="B78" s="14" t="s">
        <v>54</v>
      </c>
      <c r="C78" s="4" t="s">
        <v>55</v>
      </c>
      <c r="D78" s="4" t="s">
        <v>56</v>
      </c>
      <c r="E78" s="25">
        <f>VLOOKUP(B78,'[7]FullDashboard'!$C$4:$I$156,7,FALSE)</f>
        <v>159900</v>
      </c>
      <c r="F78" s="24">
        <f>VLOOKUP($C78,'[2]LA - by responsible org'!$D$14:$I$170,3,FALSE)</f>
        <v>141</v>
      </c>
      <c r="G78" s="24">
        <f>VLOOKUP($C78,'[2]LA - by responsible org'!$D$14:$I$170,4,FALSE)</f>
        <v>22</v>
      </c>
      <c r="H78" s="24">
        <f>VLOOKUP($C78,'[2]LA - by responsible org'!$D$14:$I$170,5,FALSE)</f>
        <v>0</v>
      </c>
      <c r="I78" s="24">
        <f>VLOOKUP($C78,'[2]LA - by responsible org'!$D$14:$I$170,6,FALSE)</f>
        <v>163</v>
      </c>
      <c r="J78" s="24">
        <f>VLOOKUP($C78,'[3]LA - by responsible org'!$D$14:$I$170,3,FALSE)</f>
        <v>91</v>
      </c>
      <c r="K78" s="24">
        <f>VLOOKUP($C78,'[3]LA - by responsible org'!$D$14:$I$170,4,FALSE)</f>
        <v>2</v>
      </c>
      <c r="L78" s="24">
        <f>VLOOKUP($C78,'[3]LA - by responsible org'!$D$14:$I$170,5,FALSE)</f>
        <v>0</v>
      </c>
      <c r="M78" s="24">
        <f>VLOOKUP($C78,'[3]LA - by responsible org'!$D$14:$I$170,6,FALSE)</f>
        <v>93</v>
      </c>
      <c r="N78" s="24">
        <f>VLOOKUP($C78,'[4]LA - by responsible org'!$D$14:$I$170,3,FALSE)</f>
        <v>136</v>
      </c>
      <c r="O78" s="24">
        <f>VLOOKUP($C78,'[4]LA - by responsible org'!$D$14:$I$170,4,FALSE)</f>
        <v>1</v>
      </c>
      <c r="P78" s="24">
        <f>VLOOKUP($C78,'[4]LA - by responsible org'!$D$14:$I$170,5,FALSE)</f>
        <v>0</v>
      </c>
      <c r="Q78" s="24">
        <f>VLOOKUP($C78,'[4]LA - by responsible org'!$D$14:$I$170,6,FALSE)</f>
        <v>137</v>
      </c>
      <c r="R78" s="24">
        <f>VLOOKUP($C78,'[5]LA - by responsible org'!$D$14:$I$170,3,FALSE)</f>
        <v>107</v>
      </c>
      <c r="S78" s="24">
        <f>VLOOKUP($C78,'[5]LA - by responsible org'!$D$14:$I$170,4,FALSE)</f>
        <v>5</v>
      </c>
      <c r="T78" s="24">
        <f>VLOOKUP($C78,'[5]LA - by responsible org'!$D$14:$I$170,5,FALSE)</f>
        <v>56</v>
      </c>
      <c r="U78" s="24">
        <f>VLOOKUP($C78,'[5]LA - by responsible org'!$D$14:$I$170,6,FALSE)</f>
        <v>168</v>
      </c>
      <c r="V78" s="24">
        <f>VLOOKUP($C78,'[6]LA - by responsible org'!$D$14:$I$170,3,FALSE)</f>
        <v>73</v>
      </c>
      <c r="W78" s="24">
        <f>VLOOKUP($C78,'[6]LA - by responsible org'!$D$14:$I$170,4,FALSE)</f>
        <v>15</v>
      </c>
      <c r="X78" s="24">
        <f>VLOOKUP($C78,'[6]LA - by responsible org'!$D$14:$I$170,5,FALSE)</f>
        <v>60</v>
      </c>
      <c r="Y78" s="24">
        <f>VLOOKUP($C78,'[6]LA - by responsible org'!$D$14:$I$170,6,FALSE)</f>
        <v>148</v>
      </c>
      <c r="Z78" s="5">
        <v>635</v>
      </c>
      <c r="AA78" s="22">
        <v>8</v>
      </c>
      <c r="AB78" s="22">
        <v>66</v>
      </c>
      <c r="AC78" s="5">
        <v>709</v>
      </c>
      <c r="AD78">
        <f>VLOOKUP($C78,'[8]LA - by responsible org'!$D$17:$I$170,3,FALSE)</f>
        <v>242</v>
      </c>
      <c r="AE78">
        <f>VLOOKUP($C78,'[8]LA - by responsible org'!$D$17:$I$170,4,FALSE)</f>
        <v>0</v>
      </c>
      <c r="AF78">
        <f>VLOOKUP($C78,'[8]LA - by responsible org'!$D$17:$I$170,5,FALSE)</f>
        <v>64</v>
      </c>
      <c r="AG78">
        <f>VLOOKUP($C78,'[8]LA - by responsible org'!$D$17:$I$170,6,FALSE)</f>
        <v>306</v>
      </c>
      <c r="AH78">
        <f>VLOOKUP($B78,'[9]LA - by responsible org'!$C$17:$I$170,4,FALSE)</f>
        <v>193</v>
      </c>
      <c r="AI78">
        <f>VLOOKUP($B78,'[9]LA - by responsible org'!$C$17:$I$170,5,FALSE)</f>
        <v>11</v>
      </c>
      <c r="AJ78">
        <f>VLOOKUP($B78,'[9]LA - by responsible org'!$C$17:$I$170,6,FALSE)</f>
        <v>73</v>
      </c>
      <c r="AK78">
        <f>VLOOKUP($B78,'[9]LA - by responsible org'!$C$17:$I$170,7,FALSE)</f>
        <v>277</v>
      </c>
    </row>
    <row r="79" spans="1:37" ht="15">
      <c r="A79" s="14" t="s">
        <v>209</v>
      </c>
      <c r="B79" s="14" t="s">
        <v>243</v>
      </c>
      <c r="C79" s="4" t="s">
        <v>244</v>
      </c>
      <c r="D79" s="4" t="s">
        <v>245</v>
      </c>
      <c r="E79" s="25">
        <f>VLOOKUP(B79,'[7]FullDashboard'!$C$4:$I$156,7,FALSE)</f>
        <v>421400</v>
      </c>
      <c r="F79" s="24">
        <f>VLOOKUP($C79,'[2]LA - by responsible org'!$D$14:$I$170,3,FALSE)</f>
        <v>1137</v>
      </c>
      <c r="G79" s="24">
        <f>VLOOKUP($C79,'[2]LA - by responsible org'!$D$14:$I$170,4,FALSE)</f>
        <v>1360</v>
      </c>
      <c r="H79" s="24">
        <f>VLOOKUP($C79,'[2]LA - by responsible org'!$D$14:$I$170,5,FALSE)</f>
        <v>113</v>
      </c>
      <c r="I79" s="24">
        <f>VLOOKUP($C79,'[2]LA - by responsible org'!$D$14:$I$170,6,FALSE)</f>
        <v>2610</v>
      </c>
      <c r="J79" s="24">
        <f>VLOOKUP($C79,'[3]LA - by responsible org'!$D$14:$I$170,3,FALSE)</f>
        <v>972</v>
      </c>
      <c r="K79" s="24">
        <f>VLOOKUP($C79,'[3]LA - by responsible org'!$D$14:$I$170,4,FALSE)</f>
        <v>1063</v>
      </c>
      <c r="L79" s="24">
        <f>VLOOKUP($C79,'[3]LA - by responsible org'!$D$14:$I$170,5,FALSE)</f>
        <v>100</v>
      </c>
      <c r="M79" s="24">
        <f>VLOOKUP($C79,'[3]LA - by responsible org'!$D$14:$I$170,6,FALSE)</f>
        <v>2135</v>
      </c>
      <c r="N79" s="24">
        <f>VLOOKUP($C79,'[4]LA - by responsible org'!$D$14:$I$170,3,FALSE)</f>
        <v>687</v>
      </c>
      <c r="O79" s="24">
        <f>VLOOKUP($C79,'[4]LA - by responsible org'!$D$14:$I$170,4,FALSE)</f>
        <v>1004</v>
      </c>
      <c r="P79" s="24">
        <f>VLOOKUP($C79,'[4]LA - by responsible org'!$D$14:$I$170,5,FALSE)</f>
        <v>68</v>
      </c>
      <c r="Q79" s="24">
        <f>VLOOKUP($C79,'[4]LA - by responsible org'!$D$14:$I$170,6,FALSE)</f>
        <v>1759</v>
      </c>
      <c r="R79" s="24">
        <f>VLOOKUP($C79,'[5]LA - by responsible org'!$D$14:$I$170,3,FALSE)</f>
        <v>941</v>
      </c>
      <c r="S79" s="24">
        <f>VLOOKUP($C79,'[5]LA - by responsible org'!$D$14:$I$170,4,FALSE)</f>
        <v>794</v>
      </c>
      <c r="T79" s="24">
        <f>VLOOKUP($C79,'[5]LA - by responsible org'!$D$14:$I$170,5,FALSE)</f>
        <v>5</v>
      </c>
      <c r="U79" s="24">
        <f>VLOOKUP($C79,'[5]LA - by responsible org'!$D$14:$I$170,6,FALSE)</f>
        <v>1740</v>
      </c>
      <c r="V79" s="24">
        <f>VLOOKUP($C79,'[6]LA - by responsible org'!$D$14:$I$170,3,FALSE)</f>
        <v>1105</v>
      </c>
      <c r="W79" s="24">
        <f>VLOOKUP($C79,'[6]LA - by responsible org'!$D$14:$I$170,4,FALSE)</f>
        <v>843</v>
      </c>
      <c r="X79" s="24">
        <f>VLOOKUP($C79,'[6]LA - by responsible org'!$D$14:$I$170,5,FALSE)</f>
        <v>60</v>
      </c>
      <c r="Y79" s="24">
        <f>VLOOKUP($C79,'[6]LA - by responsible org'!$D$14:$I$170,6,FALSE)</f>
        <v>2008</v>
      </c>
      <c r="Z79" s="5">
        <v>965</v>
      </c>
      <c r="AA79" s="22">
        <v>754</v>
      </c>
      <c r="AB79" s="22">
        <v>62</v>
      </c>
      <c r="AC79" s="5">
        <v>1781</v>
      </c>
      <c r="AD79">
        <f>VLOOKUP($C79,'[8]LA - by responsible org'!$D$17:$I$170,3,FALSE)</f>
        <v>1054</v>
      </c>
      <c r="AE79">
        <f>VLOOKUP($C79,'[8]LA - by responsible org'!$D$17:$I$170,4,FALSE)</f>
        <v>992</v>
      </c>
      <c r="AF79">
        <f>VLOOKUP($C79,'[8]LA - by responsible org'!$D$17:$I$170,5,FALSE)</f>
        <v>87</v>
      </c>
      <c r="AG79">
        <f>VLOOKUP($C79,'[8]LA - by responsible org'!$D$17:$I$170,6,FALSE)</f>
        <v>2133</v>
      </c>
      <c r="AH79">
        <f>VLOOKUP($B79,'[9]LA - by responsible org'!$C$17:$I$170,4,FALSE)</f>
        <v>792</v>
      </c>
      <c r="AI79">
        <f>VLOOKUP($B79,'[9]LA - by responsible org'!$C$17:$I$170,5,FALSE)</f>
        <v>850</v>
      </c>
      <c r="AJ79">
        <f>VLOOKUP($B79,'[9]LA - by responsible org'!$C$17:$I$170,6,FALSE)</f>
        <v>85</v>
      </c>
      <c r="AK79">
        <f>VLOOKUP($B79,'[9]LA - by responsible org'!$C$17:$I$170,7,FALSE)</f>
        <v>1727</v>
      </c>
    </row>
    <row r="80" spans="1:37" ht="15">
      <c r="A80" s="14" t="s">
        <v>279</v>
      </c>
      <c r="B80" s="14" t="s">
        <v>301</v>
      </c>
      <c r="C80" s="4" t="s">
        <v>302</v>
      </c>
      <c r="D80" s="4" t="s">
        <v>303</v>
      </c>
      <c r="E80" s="25">
        <f>VLOOKUP(B80,'[7]FullDashboard'!$C$4:$I$156,7,FALSE)</f>
        <v>214800</v>
      </c>
      <c r="F80" s="24">
        <f>VLOOKUP($C80,'[2]LA - by responsible org'!$D$14:$I$170,3,FALSE)</f>
        <v>414</v>
      </c>
      <c r="G80" s="24">
        <f>VLOOKUP($C80,'[2]LA - by responsible org'!$D$14:$I$170,4,FALSE)</f>
        <v>244</v>
      </c>
      <c r="H80" s="24">
        <f>VLOOKUP($C80,'[2]LA - by responsible org'!$D$14:$I$170,5,FALSE)</f>
        <v>18</v>
      </c>
      <c r="I80" s="24">
        <f>VLOOKUP($C80,'[2]LA - by responsible org'!$D$14:$I$170,6,FALSE)</f>
        <v>676</v>
      </c>
      <c r="J80" s="24">
        <f>VLOOKUP($C80,'[3]LA - by responsible org'!$D$14:$I$170,3,FALSE)</f>
        <v>559</v>
      </c>
      <c r="K80" s="24">
        <f>VLOOKUP($C80,'[3]LA - by responsible org'!$D$14:$I$170,4,FALSE)</f>
        <v>262</v>
      </c>
      <c r="L80" s="24">
        <f>VLOOKUP($C80,'[3]LA - by responsible org'!$D$14:$I$170,5,FALSE)</f>
        <v>0</v>
      </c>
      <c r="M80" s="24">
        <f>VLOOKUP($C80,'[3]LA - by responsible org'!$D$14:$I$170,6,FALSE)</f>
        <v>821</v>
      </c>
      <c r="N80" s="24">
        <f>VLOOKUP($C80,'[4]LA - by responsible org'!$D$14:$I$170,3,FALSE)</f>
        <v>409</v>
      </c>
      <c r="O80" s="24">
        <f>VLOOKUP($C80,'[4]LA - by responsible org'!$D$14:$I$170,4,FALSE)</f>
        <v>113</v>
      </c>
      <c r="P80" s="24">
        <f>VLOOKUP($C80,'[4]LA - by responsible org'!$D$14:$I$170,5,FALSE)</f>
        <v>40</v>
      </c>
      <c r="Q80" s="24">
        <f>VLOOKUP($C80,'[4]LA - by responsible org'!$D$14:$I$170,6,FALSE)</f>
        <v>562</v>
      </c>
      <c r="R80" s="24">
        <f>VLOOKUP($C80,'[5]LA - by responsible org'!$D$14:$I$170,3,FALSE)</f>
        <v>402</v>
      </c>
      <c r="S80" s="24">
        <f>VLOOKUP($C80,'[5]LA - by responsible org'!$D$14:$I$170,4,FALSE)</f>
        <v>134</v>
      </c>
      <c r="T80" s="24">
        <f>VLOOKUP($C80,'[5]LA - by responsible org'!$D$14:$I$170,5,FALSE)</f>
        <v>16</v>
      </c>
      <c r="U80" s="24">
        <f>VLOOKUP($C80,'[5]LA - by responsible org'!$D$14:$I$170,6,FALSE)</f>
        <v>552</v>
      </c>
      <c r="V80" s="24">
        <f>VLOOKUP($C80,'[6]LA - by responsible org'!$D$14:$I$170,3,FALSE)</f>
        <v>227</v>
      </c>
      <c r="W80" s="24">
        <f>VLOOKUP($C80,'[6]LA - by responsible org'!$D$14:$I$170,4,FALSE)</f>
        <v>85</v>
      </c>
      <c r="X80" s="24">
        <f>VLOOKUP($C80,'[6]LA - by responsible org'!$D$14:$I$170,5,FALSE)</f>
        <v>0</v>
      </c>
      <c r="Y80" s="24">
        <f>VLOOKUP($C80,'[6]LA - by responsible org'!$D$14:$I$170,6,FALSE)</f>
        <v>312</v>
      </c>
      <c r="Z80" s="5">
        <v>403</v>
      </c>
      <c r="AA80" s="22">
        <v>78</v>
      </c>
      <c r="AB80" s="22">
        <v>1</v>
      </c>
      <c r="AC80" s="5">
        <v>482</v>
      </c>
      <c r="AD80">
        <f>VLOOKUP($C80,'[8]LA - by responsible org'!$D$17:$I$170,3,FALSE)</f>
        <v>450</v>
      </c>
      <c r="AE80">
        <f>VLOOKUP($C80,'[8]LA - by responsible org'!$D$17:$I$170,4,FALSE)</f>
        <v>93</v>
      </c>
      <c r="AF80">
        <f>VLOOKUP($C80,'[8]LA - by responsible org'!$D$17:$I$170,5,FALSE)</f>
        <v>31</v>
      </c>
      <c r="AG80">
        <f>VLOOKUP($C80,'[8]LA - by responsible org'!$D$17:$I$170,6,FALSE)</f>
        <v>574</v>
      </c>
      <c r="AH80">
        <f>VLOOKUP($B80,'[9]LA - by responsible org'!$C$17:$I$170,4,FALSE)</f>
        <v>337</v>
      </c>
      <c r="AI80">
        <f>VLOOKUP($B80,'[9]LA - by responsible org'!$C$17:$I$170,5,FALSE)</f>
        <v>82</v>
      </c>
      <c r="AJ80">
        <f>VLOOKUP($B80,'[9]LA - by responsible org'!$C$17:$I$170,6,FALSE)</f>
        <v>25</v>
      </c>
      <c r="AK80">
        <f>VLOOKUP($B80,'[9]LA - by responsible org'!$C$17:$I$170,7,FALSE)</f>
        <v>444</v>
      </c>
    </row>
    <row r="81" spans="1:37" ht="15">
      <c r="A81" s="14" t="s">
        <v>72</v>
      </c>
      <c r="B81" s="14" t="s">
        <v>142</v>
      </c>
      <c r="C81" s="4" t="s">
        <v>143</v>
      </c>
      <c r="D81" s="4" t="s">
        <v>144</v>
      </c>
      <c r="E81" s="25">
        <f>VLOOKUP(B81,'[7]FullDashboard'!$C$4:$I$156,7,FALSE)</f>
        <v>158300</v>
      </c>
      <c r="F81" s="24">
        <f>VLOOKUP($C81,'[2]LA - by responsible org'!$D$14:$I$170,3,FALSE)</f>
        <v>61</v>
      </c>
      <c r="G81" s="24">
        <f>VLOOKUP($C81,'[2]LA - by responsible org'!$D$14:$I$170,4,FALSE)</f>
        <v>74</v>
      </c>
      <c r="H81" s="24">
        <f>VLOOKUP($C81,'[2]LA - by responsible org'!$D$14:$I$170,5,FALSE)</f>
        <v>28</v>
      </c>
      <c r="I81" s="24">
        <f>VLOOKUP($C81,'[2]LA - by responsible org'!$D$14:$I$170,6,FALSE)</f>
        <v>163</v>
      </c>
      <c r="J81" s="24">
        <f>VLOOKUP($C81,'[3]LA - by responsible org'!$D$14:$I$170,3,FALSE)</f>
        <v>183</v>
      </c>
      <c r="K81" s="24">
        <f>VLOOKUP($C81,'[3]LA - by responsible org'!$D$14:$I$170,4,FALSE)</f>
        <v>146</v>
      </c>
      <c r="L81" s="24">
        <f>VLOOKUP($C81,'[3]LA - by responsible org'!$D$14:$I$170,5,FALSE)</f>
        <v>31</v>
      </c>
      <c r="M81" s="24">
        <f>VLOOKUP($C81,'[3]LA - by responsible org'!$D$14:$I$170,6,FALSE)</f>
        <v>360</v>
      </c>
      <c r="N81" s="24">
        <f>VLOOKUP($C81,'[4]LA - by responsible org'!$D$14:$I$170,3,FALSE)</f>
        <v>124</v>
      </c>
      <c r="O81" s="24">
        <f>VLOOKUP($C81,'[4]LA - by responsible org'!$D$14:$I$170,4,FALSE)</f>
        <v>99</v>
      </c>
      <c r="P81" s="24">
        <f>VLOOKUP($C81,'[4]LA - by responsible org'!$D$14:$I$170,5,FALSE)</f>
        <v>30</v>
      </c>
      <c r="Q81" s="24">
        <f>VLOOKUP($C81,'[4]LA - by responsible org'!$D$14:$I$170,6,FALSE)</f>
        <v>253</v>
      </c>
      <c r="R81" s="24">
        <f>VLOOKUP($C81,'[5]LA - by responsible org'!$D$14:$I$170,3,FALSE)</f>
        <v>173</v>
      </c>
      <c r="S81" s="24">
        <f>VLOOKUP($C81,'[5]LA - by responsible org'!$D$14:$I$170,4,FALSE)</f>
        <v>117</v>
      </c>
      <c r="T81" s="24">
        <f>VLOOKUP($C81,'[5]LA - by responsible org'!$D$14:$I$170,5,FALSE)</f>
        <v>37</v>
      </c>
      <c r="U81" s="24">
        <f>VLOOKUP($C81,'[5]LA - by responsible org'!$D$14:$I$170,6,FALSE)</f>
        <v>327</v>
      </c>
      <c r="V81" s="24">
        <f>VLOOKUP($C81,'[6]LA - by responsible org'!$D$14:$I$170,3,FALSE)</f>
        <v>85</v>
      </c>
      <c r="W81" s="24">
        <f>VLOOKUP($C81,'[6]LA - by responsible org'!$D$14:$I$170,4,FALSE)</f>
        <v>137</v>
      </c>
      <c r="X81" s="24">
        <f>VLOOKUP($C81,'[6]LA - by responsible org'!$D$14:$I$170,5,FALSE)</f>
        <v>31</v>
      </c>
      <c r="Y81" s="24">
        <f>VLOOKUP($C81,'[6]LA - by responsible org'!$D$14:$I$170,6,FALSE)</f>
        <v>253</v>
      </c>
      <c r="Z81" s="5">
        <v>130</v>
      </c>
      <c r="AA81" s="22">
        <v>310</v>
      </c>
      <c r="AB81" s="22">
        <v>62</v>
      </c>
      <c r="AC81" s="5">
        <v>502</v>
      </c>
      <c r="AD81">
        <f>VLOOKUP($C81,'[8]LA - by responsible org'!$D$17:$I$170,3,FALSE)</f>
        <v>212</v>
      </c>
      <c r="AE81">
        <f>VLOOKUP($C81,'[8]LA - by responsible org'!$D$17:$I$170,4,FALSE)</f>
        <v>341</v>
      </c>
      <c r="AF81">
        <f>VLOOKUP($C81,'[8]LA - by responsible org'!$D$17:$I$170,5,FALSE)</f>
        <v>31</v>
      </c>
      <c r="AG81">
        <f>VLOOKUP($C81,'[8]LA - by responsible org'!$D$17:$I$170,6,FALSE)</f>
        <v>584</v>
      </c>
      <c r="AH81">
        <f>VLOOKUP($B81,'[9]LA - by responsible org'!$C$17:$I$170,4,FALSE)</f>
        <v>181</v>
      </c>
      <c r="AI81">
        <f>VLOOKUP($B81,'[9]LA - by responsible org'!$C$17:$I$170,5,FALSE)</f>
        <v>174</v>
      </c>
      <c r="AJ81">
        <f>VLOOKUP($B81,'[9]LA - by responsible org'!$C$17:$I$170,6,FALSE)</f>
        <v>29</v>
      </c>
      <c r="AK81">
        <f>VLOOKUP($B81,'[9]LA - by responsible org'!$C$17:$I$170,7,FALSE)</f>
        <v>384</v>
      </c>
    </row>
    <row r="82" spans="1:37" ht="15">
      <c r="A82" s="14" t="s">
        <v>172</v>
      </c>
      <c r="B82" s="14" t="s">
        <v>185</v>
      </c>
      <c r="C82" s="4" t="s">
        <v>186</v>
      </c>
      <c r="D82" s="4" t="s">
        <v>187</v>
      </c>
      <c r="E82" s="25">
        <f>VLOOKUP(B82,'[7]FullDashboard'!$C$4:$I$156,7,FALSE)</f>
        <v>108200</v>
      </c>
      <c r="F82" s="24">
        <f>VLOOKUP($C82,'[2]LA - by responsible org'!$D$14:$I$170,3,FALSE)</f>
        <v>273</v>
      </c>
      <c r="G82" s="24">
        <f>VLOOKUP($C82,'[2]LA - by responsible org'!$D$14:$I$170,4,FALSE)</f>
        <v>115</v>
      </c>
      <c r="H82" s="24">
        <f>VLOOKUP($C82,'[2]LA - by responsible org'!$D$14:$I$170,5,FALSE)</f>
        <v>0</v>
      </c>
      <c r="I82" s="24">
        <f>VLOOKUP($C82,'[2]LA - by responsible org'!$D$14:$I$170,6,FALSE)</f>
        <v>388</v>
      </c>
      <c r="J82" s="24">
        <f>VLOOKUP($C82,'[3]LA - by responsible org'!$D$14:$I$170,3,FALSE)</f>
        <v>296</v>
      </c>
      <c r="K82" s="24">
        <f>VLOOKUP($C82,'[3]LA - by responsible org'!$D$14:$I$170,4,FALSE)</f>
        <v>125</v>
      </c>
      <c r="L82" s="24">
        <f>VLOOKUP($C82,'[3]LA - by responsible org'!$D$14:$I$170,5,FALSE)</f>
        <v>6</v>
      </c>
      <c r="M82" s="24">
        <f>VLOOKUP($C82,'[3]LA - by responsible org'!$D$14:$I$170,6,FALSE)</f>
        <v>427</v>
      </c>
      <c r="N82" s="24">
        <f>VLOOKUP($C82,'[4]LA - by responsible org'!$D$14:$I$170,3,FALSE)</f>
        <v>232</v>
      </c>
      <c r="O82" s="24">
        <f>VLOOKUP($C82,'[4]LA - by responsible org'!$D$14:$I$170,4,FALSE)</f>
        <v>74</v>
      </c>
      <c r="P82" s="24">
        <f>VLOOKUP($C82,'[4]LA - by responsible org'!$D$14:$I$170,5,FALSE)</f>
        <v>0</v>
      </c>
      <c r="Q82" s="24">
        <f>VLOOKUP($C82,'[4]LA - by responsible org'!$D$14:$I$170,6,FALSE)</f>
        <v>306</v>
      </c>
      <c r="R82" s="24">
        <f>VLOOKUP($C82,'[5]LA - by responsible org'!$D$14:$I$170,3,FALSE)</f>
        <v>264</v>
      </c>
      <c r="S82" s="24">
        <f>VLOOKUP($C82,'[5]LA - by responsible org'!$D$14:$I$170,4,FALSE)</f>
        <v>95</v>
      </c>
      <c r="T82" s="24">
        <f>VLOOKUP($C82,'[5]LA - by responsible org'!$D$14:$I$170,5,FALSE)</f>
        <v>0</v>
      </c>
      <c r="U82" s="24">
        <f>VLOOKUP($C82,'[5]LA - by responsible org'!$D$14:$I$170,6,FALSE)</f>
        <v>359</v>
      </c>
      <c r="V82" s="24">
        <f>VLOOKUP($C82,'[6]LA - by responsible org'!$D$14:$I$170,3,FALSE)</f>
        <v>267</v>
      </c>
      <c r="W82" s="24">
        <f>VLOOKUP($C82,'[6]LA - by responsible org'!$D$14:$I$170,4,FALSE)</f>
        <v>104</v>
      </c>
      <c r="X82" s="24">
        <f>VLOOKUP($C82,'[6]LA - by responsible org'!$D$14:$I$170,5,FALSE)</f>
        <v>0</v>
      </c>
      <c r="Y82" s="24">
        <f>VLOOKUP($C82,'[6]LA - by responsible org'!$D$14:$I$170,6,FALSE)</f>
        <v>371</v>
      </c>
      <c r="Z82" s="5">
        <v>292</v>
      </c>
      <c r="AA82" s="22">
        <v>55</v>
      </c>
      <c r="AB82" s="22">
        <v>0</v>
      </c>
      <c r="AC82" s="5">
        <v>347</v>
      </c>
      <c r="AD82">
        <f>VLOOKUP($C82,'[8]LA - by responsible org'!$D$17:$I$170,3,FALSE)</f>
        <v>251</v>
      </c>
      <c r="AE82">
        <f>VLOOKUP($C82,'[8]LA - by responsible org'!$D$17:$I$170,4,FALSE)</f>
        <v>95</v>
      </c>
      <c r="AF82">
        <f>VLOOKUP($C82,'[8]LA - by responsible org'!$D$17:$I$170,5,FALSE)</f>
        <v>0</v>
      </c>
      <c r="AG82">
        <f>VLOOKUP($C82,'[8]LA - by responsible org'!$D$17:$I$170,6,FALSE)</f>
        <v>346</v>
      </c>
      <c r="AH82">
        <f>VLOOKUP($B82,'[9]LA - by responsible org'!$C$17:$I$170,4,FALSE)</f>
        <v>231</v>
      </c>
      <c r="AI82">
        <f>VLOOKUP($B82,'[9]LA - by responsible org'!$C$17:$I$170,5,FALSE)</f>
        <v>25</v>
      </c>
      <c r="AJ82">
        <f>VLOOKUP($B82,'[9]LA - by responsible org'!$C$17:$I$170,6,FALSE)</f>
        <v>0</v>
      </c>
      <c r="AK82">
        <f>VLOOKUP($B82,'[9]LA - by responsible org'!$C$17:$I$170,7,FALSE)</f>
        <v>256</v>
      </c>
    </row>
    <row r="83" spans="1:37" ht="15">
      <c r="A83" s="14" t="s">
        <v>279</v>
      </c>
      <c r="B83" s="14" t="s">
        <v>304</v>
      </c>
      <c r="C83" s="4" t="s">
        <v>305</v>
      </c>
      <c r="D83" s="4" t="s">
        <v>306</v>
      </c>
      <c r="E83" s="25">
        <f>VLOOKUP(B83,'[7]FullDashboard'!$C$4:$I$156,7,FALSE)</f>
        <v>197300</v>
      </c>
      <c r="F83" s="24">
        <f>VLOOKUP($C83,'[2]LA - by responsible org'!$D$14:$I$170,3,FALSE)</f>
        <v>710</v>
      </c>
      <c r="G83" s="24">
        <f>VLOOKUP($C83,'[2]LA - by responsible org'!$D$14:$I$170,4,FALSE)</f>
        <v>130</v>
      </c>
      <c r="H83" s="24">
        <f>VLOOKUP($C83,'[2]LA - by responsible org'!$D$14:$I$170,5,FALSE)</f>
        <v>1</v>
      </c>
      <c r="I83" s="24">
        <f>VLOOKUP($C83,'[2]LA - by responsible org'!$D$14:$I$170,6,FALSE)</f>
        <v>841</v>
      </c>
      <c r="J83" s="24">
        <f>VLOOKUP($C83,'[3]LA - by responsible org'!$D$14:$I$170,3,FALSE)</f>
        <v>988</v>
      </c>
      <c r="K83" s="24">
        <f>VLOOKUP($C83,'[3]LA - by responsible org'!$D$14:$I$170,4,FALSE)</f>
        <v>252</v>
      </c>
      <c r="L83" s="24">
        <f>VLOOKUP($C83,'[3]LA - by responsible org'!$D$14:$I$170,5,FALSE)</f>
        <v>4</v>
      </c>
      <c r="M83" s="24">
        <f>VLOOKUP($C83,'[3]LA - by responsible org'!$D$14:$I$170,6,FALSE)</f>
        <v>1244</v>
      </c>
      <c r="N83" s="24">
        <f>VLOOKUP($C83,'[4]LA - by responsible org'!$D$14:$I$170,3,FALSE)</f>
        <v>758</v>
      </c>
      <c r="O83" s="24">
        <f>VLOOKUP($C83,'[4]LA - by responsible org'!$D$14:$I$170,4,FALSE)</f>
        <v>346</v>
      </c>
      <c r="P83" s="24">
        <f>VLOOKUP($C83,'[4]LA - by responsible org'!$D$14:$I$170,5,FALSE)</f>
        <v>94</v>
      </c>
      <c r="Q83" s="24">
        <f>VLOOKUP($C83,'[4]LA - by responsible org'!$D$14:$I$170,6,FALSE)</f>
        <v>1198</v>
      </c>
      <c r="R83" s="24">
        <f>VLOOKUP($C83,'[5]LA - by responsible org'!$D$14:$I$170,3,FALSE)</f>
        <v>924</v>
      </c>
      <c r="S83" s="24">
        <f>VLOOKUP($C83,'[5]LA - by responsible org'!$D$14:$I$170,4,FALSE)</f>
        <v>377</v>
      </c>
      <c r="T83" s="24">
        <f>VLOOKUP($C83,'[5]LA - by responsible org'!$D$14:$I$170,5,FALSE)</f>
        <v>218</v>
      </c>
      <c r="U83" s="24">
        <f>VLOOKUP($C83,'[5]LA - by responsible org'!$D$14:$I$170,6,FALSE)</f>
        <v>1519</v>
      </c>
      <c r="V83" s="24">
        <f>VLOOKUP($C83,'[6]LA - by responsible org'!$D$14:$I$170,3,FALSE)</f>
        <v>835</v>
      </c>
      <c r="W83" s="24">
        <f>VLOOKUP($C83,'[6]LA - by responsible org'!$D$14:$I$170,4,FALSE)</f>
        <v>267</v>
      </c>
      <c r="X83" s="24">
        <f>VLOOKUP($C83,'[6]LA - by responsible org'!$D$14:$I$170,5,FALSE)</f>
        <v>108</v>
      </c>
      <c r="Y83" s="24">
        <f>VLOOKUP($C83,'[6]LA - by responsible org'!$D$14:$I$170,6,FALSE)</f>
        <v>1210</v>
      </c>
      <c r="Z83" s="5">
        <v>1107</v>
      </c>
      <c r="AA83" s="22">
        <v>218</v>
      </c>
      <c r="AB83" s="22">
        <v>50</v>
      </c>
      <c r="AC83" s="5">
        <v>1375</v>
      </c>
      <c r="AD83">
        <f>VLOOKUP($C83,'[8]LA - by responsible org'!$D$17:$I$170,3,FALSE)</f>
        <v>1279</v>
      </c>
      <c r="AE83">
        <f>VLOOKUP($C83,'[8]LA - by responsible org'!$D$17:$I$170,4,FALSE)</f>
        <v>196</v>
      </c>
      <c r="AF83">
        <f>VLOOKUP($C83,'[8]LA - by responsible org'!$D$17:$I$170,5,FALSE)</f>
        <v>100</v>
      </c>
      <c r="AG83">
        <f>VLOOKUP($C83,'[8]LA - by responsible org'!$D$17:$I$170,6,FALSE)</f>
        <v>1575</v>
      </c>
      <c r="AH83">
        <f>VLOOKUP($B83,'[9]LA - by responsible org'!$C$17:$I$170,4,FALSE)</f>
        <v>1157</v>
      </c>
      <c r="AI83">
        <f>VLOOKUP($B83,'[9]LA - by responsible org'!$C$17:$I$170,5,FALSE)</f>
        <v>199</v>
      </c>
      <c r="AJ83">
        <f>VLOOKUP($B83,'[9]LA - by responsible org'!$C$17:$I$170,6,FALSE)</f>
        <v>118</v>
      </c>
      <c r="AK83">
        <f>VLOOKUP($B83,'[9]LA - by responsible org'!$C$17:$I$170,7,FALSE)</f>
        <v>1474</v>
      </c>
    </row>
    <row r="84" spans="1:37" ht="15">
      <c r="A84" s="14" t="s">
        <v>172</v>
      </c>
      <c r="B84" s="14" t="s">
        <v>188</v>
      </c>
      <c r="C84" s="4" t="s">
        <v>189</v>
      </c>
      <c r="D84" s="4" t="s">
        <v>190</v>
      </c>
      <c r="E84" s="25">
        <f>VLOOKUP(B84,'[7]FullDashboard'!$C$4:$I$156,7,FALSE)</f>
        <v>239400</v>
      </c>
      <c r="F84" s="24">
        <f>VLOOKUP($C84,'[2]LA - by responsible org'!$D$14:$I$170,3,FALSE)</f>
        <v>271</v>
      </c>
      <c r="G84" s="24">
        <f>VLOOKUP($C84,'[2]LA - by responsible org'!$D$14:$I$170,4,FALSE)</f>
        <v>62</v>
      </c>
      <c r="H84" s="24">
        <f>VLOOKUP($C84,'[2]LA - by responsible org'!$D$14:$I$170,5,FALSE)</f>
        <v>0</v>
      </c>
      <c r="I84" s="24">
        <f>VLOOKUP($C84,'[2]LA - by responsible org'!$D$14:$I$170,6,FALSE)</f>
        <v>333</v>
      </c>
      <c r="J84" s="24">
        <f>VLOOKUP($C84,'[3]LA - by responsible org'!$D$14:$I$170,3,FALSE)</f>
        <v>371</v>
      </c>
      <c r="K84" s="24">
        <f>VLOOKUP($C84,'[3]LA - by responsible org'!$D$14:$I$170,4,FALSE)</f>
        <v>67</v>
      </c>
      <c r="L84" s="24">
        <f>VLOOKUP($C84,'[3]LA - by responsible org'!$D$14:$I$170,5,FALSE)</f>
        <v>0</v>
      </c>
      <c r="M84" s="24">
        <f>VLOOKUP($C84,'[3]LA - by responsible org'!$D$14:$I$170,6,FALSE)</f>
        <v>438</v>
      </c>
      <c r="N84" s="24">
        <f>VLOOKUP($C84,'[4]LA - by responsible org'!$D$14:$I$170,3,FALSE)</f>
        <v>487</v>
      </c>
      <c r="O84" s="24">
        <f>VLOOKUP($C84,'[4]LA - by responsible org'!$D$14:$I$170,4,FALSE)</f>
        <v>81</v>
      </c>
      <c r="P84" s="24">
        <f>VLOOKUP($C84,'[4]LA - by responsible org'!$D$14:$I$170,5,FALSE)</f>
        <v>0</v>
      </c>
      <c r="Q84" s="24">
        <f>VLOOKUP($C84,'[4]LA - by responsible org'!$D$14:$I$170,6,FALSE)</f>
        <v>568</v>
      </c>
      <c r="R84" s="24">
        <f>VLOOKUP($C84,'[5]LA - by responsible org'!$D$14:$I$170,3,FALSE)</f>
        <v>596</v>
      </c>
      <c r="S84" s="24">
        <f>VLOOKUP($C84,'[5]LA - by responsible org'!$D$14:$I$170,4,FALSE)</f>
        <v>84</v>
      </c>
      <c r="T84" s="24">
        <f>VLOOKUP($C84,'[5]LA - by responsible org'!$D$14:$I$170,5,FALSE)</f>
        <v>0</v>
      </c>
      <c r="U84" s="24">
        <f>VLOOKUP($C84,'[5]LA - by responsible org'!$D$14:$I$170,6,FALSE)</f>
        <v>680</v>
      </c>
      <c r="V84" s="24">
        <f>VLOOKUP($C84,'[6]LA - by responsible org'!$D$14:$I$170,3,FALSE)</f>
        <v>420</v>
      </c>
      <c r="W84" s="24">
        <f>VLOOKUP($C84,'[6]LA - by responsible org'!$D$14:$I$170,4,FALSE)</f>
        <v>20</v>
      </c>
      <c r="X84" s="24">
        <f>VLOOKUP($C84,'[6]LA - by responsible org'!$D$14:$I$170,5,FALSE)</f>
        <v>0</v>
      </c>
      <c r="Y84" s="24">
        <f>VLOOKUP($C84,'[6]LA - by responsible org'!$D$14:$I$170,6,FALSE)</f>
        <v>440</v>
      </c>
      <c r="Z84" s="5">
        <v>348</v>
      </c>
      <c r="AA84" s="22">
        <v>0</v>
      </c>
      <c r="AB84" s="22">
        <v>0</v>
      </c>
      <c r="AC84" s="5">
        <v>348</v>
      </c>
      <c r="AD84">
        <f>VLOOKUP($C84,'[8]LA - by responsible org'!$D$17:$I$170,3,FALSE)</f>
        <v>444</v>
      </c>
      <c r="AE84">
        <f>VLOOKUP($C84,'[8]LA - by responsible org'!$D$17:$I$170,4,FALSE)</f>
        <v>9</v>
      </c>
      <c r="AF84">
        <f>VLOOKUP($C84,'[8]LA - by responsible org'!$D$17:$I$170,5,FALSE)</f>
        <v>0</v>
      </c>
      <c r="AG84">
        <f>VLOOKUP($C84,'[8]LA - by responsible org'!$D$17:$I$170,6,FALSE)</f>
        <v>453</v>
      </c>
      <c r="AH84">
        <f>VLOOKUP($B84,'[9]LA - by responsible org'!$C$17:$I$170,4,FALSE)</f>
        <v>320</v>
      </c>
      <c r="AI84">
        <f>VLOOKUP($B84,'[9]LA - by responsible org'!$C$17:$I$170,5,FALSE)</f>
        <v>0</v>
      </c>
      <c r="AJ84">
        <f>VLOOKUP($B84,'[9]LA - by responsible org'!$C$17:$I$170,6,FALSE)</f>
        <v>0</v>
      </c>
      <c r="AK84">
        <f>VLOOKUP($B84,'[9]LA - by responsible org'!$C$17:$I$170,7,FALSE)</f>
        <v>320</v>
      </c>
    </row>
    <row r="85" spans="1:37" ht="15">
      <c r="A85" s="14" t="s">
        <v>72</v>
      </c>
      <c r="B85" s="14" t="s">
        <v>145</v>
      </c>
      <c r="C85" s="4" t="s">
        <v>146</v>
      </c>
      <c r="D85" s="4" t="s">
        <v>147</v>
      </c>
      <c r="E85" s="25">
        <f>VLOOKUP(B85,'[7]FullDashboard'!$C$4:$I$156,7,FALSE)</f>
        <v>255600</v>
      </c>
      <c r="F85" s="24">
        <f>VLOOKUP($C85,'[2]LA - by responsible org'!$D$14:$I$170,3,FALSE)</f>
        <v>148</v>
      </c>
      <c r="G85" s="24">
        <f>VLOOKUP($C85,'[2]LA - by responsible org'!$D$14:$I$170,4,FALSE)</f>
        <v>130</v>
      </c>
      <c r="H85" s="24">
        <f>VLOOKUP($C85,'[2]LA - by responsible org'!$D$14:$I$170,5,FALSE)</f>
        <v>0</v>
      </c>
      <c r="I85" s="24">
        <f>VLOOKUP($C85,'[2]LA - by responsible org'!$D$14:$I$170,6,FALSE)</f>
        <v>278</v>
      </c>
      <c r="J85" s="24">
        <f>VLOOKUP($C85,'[3]LA - by responsible org'!$D$14:$I$170,3,FALSE)</f>
        <v>156</v>
      </c>
      <c r="K85" s="24">
        <f>VLOOKUP($C85,'[3]LA - by responsible org'!$D$14:$I$170,4,FALSE)</f>
        <v>98</v>
      </c>
      <c r="L85" s="24">
        <f>VLOOKUP($C85,'[3]LA - by responsible org'!$D$14:$I$170,5,FALSE)</f>
        <v>0</v>
      </c>
      <c r="M85" s="24">
        <f>VLOOKUP($C85,'[3]LA - by responsible org'!$D$14:$I$170,6,FALSE)</f>
        <v>254</v>
      </c>
      <c r="N85" s="24">
        <f>VLOOKUP($C85,'[4]LA - by responsible org'!$D$14:$I$170,3,FALSE)</f>
        <v>110</v>
      </c>
      <c r="O85" s="24">
        <f>VLOOKUP($C85,'[4]LA - by responsible org'!$D$14:$I$170,4,FALSE)</f>
        <v>114</v>
      </c>
      <c r="P85" s="24">
        <f>VLOOKUP($C85,'[4]LA - by responsible org'!$D$14:$I$170,5,FALSE)</f>
        <v>0</v>
      </c>
      <c r="Q85" s="24">
        <f>VLOOKUP($C85,'[4]LA - by responsible org'!$D$14:$I$170,6,FALSE)</f>
        <v>224</v>
      </c>
      <c r="R85" s="24">
        <f>VLOOKUP($C85,'[5]LA - by responsible org'!$D$14:$I$170,3,FALSE)</f>
        <v>130</v>
      </c>
      <c r="S85" s="24">
        <f>VLOOKUP($C85,'[5]LA - by responsible org'!$D$14:$I$170,4,FALSE)</f>
        <v>130</v>
      </c>
      <c r="T85" s="24">
        <f>VLOOKUP($C85,'[5]LA - by responsible org'!$D$14:$I$170,5,FALSE)</f>
        <v>0</v>
      </c>
      <c r="U85" s="24">
        <f>VLOOKUP($C85,'[5]LA - by responsible org'!$D$14:$I$170,6,FALSE)</f>
        <v>260</v>
      </c>
      <c r="V85" s="24">
        <f>VLOOKUP($C85,'[6]LA - by responsible org'!$D$14:$I$170,3,FALSE)</f>
        <v>131</v>
      </c>
      <c r="W85" s="24">
        <f>VLOOKUP($C85,'[6]LA - by responsible org'!$D$14:$I$170,4,FALSE)</f>
        <v>92</v>
      </c>
      <c r="X85" s="24">
        <f>VLOOKUP($C85,'[6]LA - by responsible org'!$D$14:$I$170,5,FALSE)</f>
        <v>0</v>
      </c>
      <c r="Y85" s="24">
        <f>VLOOKUP($C85,'[6]LA - by responsible org'!$D$14:$I$170,6,FALSE)</f>
        <v>223</v>
      </c>
      <c r="Z85" s="5">
        <v>194</v>
      </c>
      <c r="AA85" s="22">
        <v>91</v>
      </c>
      <c r="AB85" s="22">
        <v>31</v>
      </c>
      <c r="AC85" s="5">
        <v>316</v>
      </c>
      <c r="AD85">
        <f>VLOOKUP($C85,'[8]LA - by responsible org'!$D$17:$I$170,3,FALSE)</f>
        <v>297</v>
      </c>
      <c r="AE85">
        <f>VLOOKUP($C85,'[8]LA - by responsible org'!$D$17:$I$170,4,FALSE)</f>
        <v>87</v>
      </c>
      <c r="AF85">
        <f>VLOOKUP($C85,'[8]LA - by responsible org'!$D$17:$I$170,5,FALSE)</f>
        <v>31</v>
      </c>
      <c r="AG85">
        <f>VLOOKUP($C85,'[8]LA - by responsible org'!$D$17:$I$170,6,FALSE)</f>
        <v>415</v>
      </c>
      <c r="AH85">
        <f>VLOOKUP($B85,'[9]LA - by responsible org'!$C$17:$I$170,4,FALSE)</f>
        <v>142</v>
      </c>
      <c r="AI85">
        <f>VLOOKUP($B85,'[9]LA - by responsible org'!$C$17:$I$170,5,FALSE)</f>
        <v>127</v>
      </c>
      <c r="AJ85">
        <f>VLOOKUP($B85,'[9]LA - by responsible org'!$C$17:$I$170,6,FALSE)</f>
        <v>30</v>
      </c>
      <c r="AK85">
        <f>VLOOKUP($B85,'[9]LA - by responsible org'!$C$17:$I$170,7,FALSE)</f>
        <v>299</v>
      </c>
    </row>
    <row r="86" spans="1:37" ht="15">
      <c r="A86" s="14" t="s">
        <v>38</v>
      </c>
      <c r="B86" s="14" t="s">
        <v>57</v>
      </c>
      <c r="C86" s="4" t="s">
        <v>58</v>
      </c>
      <c r="D86" s="4" t="s">
        <v>59</v>
      </c>
      <c r="E86" s="25">
        <f>VLOOKUP(B86,'[7]FullDashboard'!$C$4:$I$156,7,FALSE)</f>
        <v>723600</v>
      </c>
      <c r="F86" s="24">
        <f>VLOOKUP($C86,'[2]LA - by responsible org'!$D$14:$I$170,3,FALSE)</f>
        <v>1076</v>
      </c>
      <c r="G86" s="24">
        <f>VLOOKUP($C86,'[2]LA - by responsible org'!$D$14:$I$170,4,FALSE)</f>
        <v>915</v>
      </c>
      <c r="H86" s="24">
        <f>VLOOKUP($C86,'[2]LA - by responsible org'!$D$14:$I$170,5,FALSE)</f>
        <v>40</v>
      </c>
      <c r="I86" s="24">
        <f>VLOOKUP($C86,'[2]LA - by responsible org'!$D$14:$I$170,6,FALSE)</f>
        <v>2031</v>
      </c>
      <c r="J86" s="24">
        <f>VLOOKUP($C86,'[3]LA - by responsible org'!$D$14:$I$170,3,FALSE)</f>
        <v>1594</v>
      </c>
      <c r="K86" s="24">
        <f>VLOOKUP($C86,'[3]LA - by responsible org'!$D$14:$I$170,4,FALSE)</f>
        <v>904</v>
      </c>
      <c r="L86" s="24">
        <f>VLOOKUP($C86,'[3]LA - by responsible org'!$D$14:$I$170,5,FALSE)</f>
        <v>52</v>
      </c>
      <c r="M86" s="24">
        <f>VLOOKUP($C86,'[3]LA - by responsible org'!$D$14:$I$170,6,FALSE)</f>
        <v>2550</v>
      </c>
      <c r="N86" s="24">
        <f>VLOOKUP($C86,'[4]LA - by responsible org'!$D$14:$I$170,3,FALSE)</f>
        <v>1260</v>
      </c>
      <c r="O86" s="24">
        <f>VLOOKUP($C86,'[4]LA - by responsible org'!$D$14:$I$170,4,FALSE)</f>
        <v>1167</v>
      </c>
      <c r="P86" s="24">
        <f>VLOOKUP($C86,'[4]LA - by responsible org'!$D$14:$I$170,5,FALSE)</f>
        <v>62</v>
      </c>
      <c r="Q86" s="24">
        <f>VLOOKUP($C86,'[4]LA - by responsible org'!$D$14:$I$170,6,FALSE)</f>
        <v>2489</v>
      </c>
      <c r="R86" s="24">
        <f>VLOOKUP($C86,'[5]LA - by responsible org'!$D$14:$I$170,3,FALSE)</f>
        <v>1237</v>
      </c>
      <c r="S86" s="24">
        <f>VLOOKUP($C86,'[5]LA - by responsible org'!$D$14:$I$170,4,FALSE)</f>
        <v>1216</v>
      </c>
      <c r="T86" s="24">
        <f>VLOOKUP($C86,'[5]LA - by responsible org'!$D$14:$I$170,5,FALSE)</f>
        <v>14</v>
      </c>
      <c r="U86" s="24">
        <f>VLOOKUP($C86,'[5]LA - by responsible org'!$D$14:$I$170,6,FALSE)</f>
        <v>2467</v>
      </c>
      <c r="V86" s="24">
        <f>VLOOKUP($C86,'[6]LA - by responsible org'!$D$14:$I$170,3,FALSE)</f>
        <v>1274</v>
      </c>
      <c r="W86" s="24">
        <f>VLOOKUP($C86,'[6]LA - by responsible org'!$D$14:$I$170,4,FALSE)</f>
        <v>1201</v>
      </c>
      <c r="X86" s="24">
        <f>VLOOKUP($C86,'[6]LA - by responsible org'!$D$14:$I$170,5,FALSE)</f>
        <v>46</v>
      </c>
      <c r="Y86" s="24">
        <f>VLOOKUP($C86,'[6]LA - by responsible org'!$D$14:$I$170,6,FALSE)</f>
        <v>2521</v>
      </c>
      <c r="Z86" s="5">
        <v>1321</v>
      </c>
      <c r="AA86" s="22">
        <v>1140</v>
      </c>
      <c r="AB86" s="22">
        <v>52</v>
      </c>
      <c r="AC86" s="5">
        <v>2513</v>
      </c>
      <c r="AD86">
        <f>VLOOKUP($C86,'[8]LA - by responsible org'!$D$17:$I$170,3,FALSE)</f>
        <v>1413</v>
      </c>
      <c r="AE86">
        <f>VLOOKUP($C86,'[8]LA - by responsible org'!$D$17:$I$170,4,FALSE)</f>
        <v>831</v>
      </c>
      <c r="AF86">
        <f>VLOOKUP($C86,'[8]LA - by responsible org'!$D$17:$I$170,5,FALSE)</f>
        <v>10</v>
      </c>
      <c r="AG86">
        <f>VLOOKUP($C86,'[8]LA - by responsible org'!$D$17:$I$170,6,FALSE)</f>
        <v>2254</v>
      </c>
      <c r="AH86">
        <f>VLOOKUP($B86,'[9]LA - by responsible org'!$C$17:$I$170,4,FALSE)</f>
        <v>1413</v>
      </c>
      <c r="AI86">
        <f>VLOOKUP($B86,'[9]LA - by responsible org'!$C$17:$I$170,5,FALSE)</f>
        <v>1016</v>
      </c>
      <c r="AJ86">
        <f>VLOOKUP($B86,'[9]LA - by responsible org'!$C$17:$I$170,6,FALSE)</f>
        <v>1</v>
      </c>
      <c r="AK86">
        <f>VLOOKUP($B86,'[9]LA - by responsible org'!$C$17:$I$170,7,FALSE)</f>
        <v>2430</v>
      </c>
    </row>
    <row r="87" spans="1:37" ht="15">
      <c r="A87" s="14" t="s">
        <v>426</v>
      </c>
      <c r="B87" s="14" t="s">
        <v>451</v>
      </c>
      <c r="C87" s="4" t="s">
        <v>452</v>
      </c>
      <c r="D87" s="4" t="s">
        <v>453</v>
      </c>
      <c r="E87" s="25">
        <f>VLOOKUP(B87,'[7]FullDashboard'!$C$4:$I$156,7,FALSE)</f>
        <v>124900</v>
      </c>
      <c r="F87" s="24">
        <f>VLOOKUP($C87,'[2]LA - by responsible org'!$D$14:$I$170,3,FALSE)</f>
        <v>294</v>
      </c>
      <c r="G87" s="24">
        <f>VLOOKUP($C87,'[2]LA - by responsible org'!$D$14:$I$170,4,FALSE)</f>
        <v>27</v>
      </c>
      <c r="H87" s="24">
        <f>VLOOKUP($C87,'[2]LA - by responsible org'!$D$14:$I$170,5,FALSE)</f>
        <v>11</v>
      </c>
      <c r="I87" s="24">
        <f>VLOOKUP($C87,'[2]LA - by responsible org'!$D$14:$I$170,6,FALSE)</f>
        <v>332</v>
      </c>
      <c r="J87" s="24">
        <f>VLOOKUP($C87,'[3]LA - by responsible org'!$D$14:$I$170,3,FALSE)</f>
        <v>151</v>
      </c>
      <c r="K87" s="24">
        <f>VLOOKUP($C87,'[3]LA - by responsible org'!$D$14:$I$170,4,FALSE)</f>
        <v>50</v>
      </c>
      <c r="L87" s="24">
        <f>VLOOKUP($C87,'[3]LA - by responsible org'!$D$14:$I$170,5,FALSE)</f>
        <v>39</v>
      </c>
      <c r="M87" s="24">
        <f>VLOOKUP($C87,'[3]LA - by responsible org'!$D$14:$I$170,6,FALSE)</f>
        <v>240</v>
      </c>
      <c r="N87" s="24">
        <f>VLOOKUP($C87,'[4]LA - by responsible org'!$D$14:$I$170,3,FALSE)</f>
        <v>269</v>
      </c>
      <c r="O87" s="24">
        <f>VLOOKUP($C87,'[4]LA - by responsible org'!$D$14:$I$170,4,FALSE)</f>
        <v>39</v>
      </c>
      <c r="P87" s="24">
        <f>VLOOKUP($C87,'[4]LA - by responsible org'!$D$14:$I$170,5,FALSE)</f>
        <v>18</v>
      </c>
      <c r="Q87" s="24">
        <f>VLOOKUP($C87,'[4]LA - by responsible org'!$D$14:$I$170,6,FALSE)</f>
        <v>326</v>
      </c>
      <c r="R87" s="24">
        <f>VLOOKUP($C87,'[5]LA - by responsible org'!$D$14:$I$170,3,FALSE)</f>
        <v>336</v>
      </c>
      <c r="S87" s="24">
        <f>VLOOKUP($C87,'[5]LA - by responsible org'!$D$14:$I$170,4,FALSE)</f>
        <v>59</v>
      </c>
      <c r="T87" s="24">
        <f>VLOOKUP($C87,'[5]LA - by responsible org'!$D$14:$I$170,5,FALSE)</f>
        <v>40</v>
      </c>
      <c r="U87" s="24">
        <f>VLOOKUP($C87,'[5]LA - by responsible org'!$D$14:$I$170,6,FALSE)</f>
        <v>435</v>
      </c>
      <c r="V87" s="24">
        <f>VLOOKUP($C87,'[6]LA - by responsible org'!$D$14:$I$170,3,FALSE)</f>
        <v>190</v>
      </c>
      <c r="W87" s="24">
        <f>VLOOKUP($C87,'[6]LA - by responsible org'!$D$14:$I$170,4,FALSE)</f>
        <v>79</v>
      </c>
      <c r="X87" s="24">
        <f>VLOOKUP($C87,'[6]LA - by responsible org'!$D$14:$I$170,5,FALSE)</f>
        <v>18</v>
      </c>
      <c r="Y87" s="24">
        <f>VLOOKUP($C87,'[6]LA - by responsible org'!$D$14:$I$170,6,FALSE)</f>
        <v>287</v>
      </c>
      <c r="Z87" s="5">
        <v>295</v>
      </c>
      <c r="AA87" s="22">
        <v>37</v>
      </c>
      <c r="AB87" s="22">
        <v>5</v>
      </c>
      <c r="AC87" s="5">
        <v>337</v>
      </c>
      <c r="AD87">
        <f>VLOOKUP($C87,'[8]LA - by responsible org'!$D$17:$I$170,3,FALSE)</f>
        <v>184</v>
      </c>
      <c r="AE87">
        <f>VLOOKUP($C87,'[8]LA - by responsible org'!$D$17:$I$170,4,FALSE)</f>
        <v>15</v>
      </c>
      <c r="AF87">
        <f>VLOOKUP($C87,'[8]LA - by responsible org'!$D$17:$I$170,5,FALSE)</f>
        <v>4</v>
      </c>
      <c r="AG87">
        <f>VLOOKUP($C87,'[8]LA - by responsible org'!$D$17:$I$170,6,FALSE)</f>
        <v>203</v>
      </c>
      <c r="AH87">
        <f>VLOOKUP($B87,'[9]LA - by responsible org'!$C$17:$I$170,4,FALSE)</f>
        <v>147</v>
      </c>
      <c r="AI87">
        <f>VLOOKUP($B87,'[9]LA - by responsible org'!$C$17:$I$170,5,FALSE)</f>
        <v>16</v>
      </c>
      <c r="AJ87">
        <f>VLOOKUP($B87,'[9]LA - by responsible org'!$C$17:$I$170,6,FALSE)</f>
        <v>0</v>
      </c>
      <c r="AK87">
        <f>VLOOKUP($B87,'[9]LA - by responsible org'!$C$17:$I$170,7,FALSE)</f>
        <v>163</v>
      </c>
    </row>
    <row r="88" spans="1:37" ht="15">
      <c r="A88" s="14" t="s">
        <v>426</v>
      </c>
      <c r="B88" s="14" t="s">
        <v>454</v>
      </c>
      <c r="C88" s="4" t="s">
        <v>455</v>
      </c>
      <c r="D88" s="4" t="s">
        <v>456</v>
      </c>
      <c r="E88" s="25">
        <f>VLOOKUP(B88,'[7]FullDashboard'!$C$4:$I$156,7,FALSE)</f>
        <v>135400</v>
      </c>
      <c r="F88" s="24">
        <f>VLOOKUP($C88,'[2]LA - by responsible org'!$D$14:$I$170,3,FALSE)</f>
        <v>195</v>
      </c>
      <c r="G88" s="24">
        <f>VLOOKUP($C88,'[2]LA - by responsible org'!$D$14:$I$170,4,FALSE)</f>
        <v>88</v>
      </c>
      <c r="H88" s="24">
        <f>VLOOKUP($C88,'[2]LA - by responsible org'!$D$14:$I$170,5,FALSE)</f>
        <v>85</v>
      </c>
      <c r="I88" s="24">
        <f>VLOOKUP($C88,'[2]LA - by responsible org'!$D$14:$I$170,6,FALSE)</f>
        <v>368</v>
      </c>
      <c r="J88" s="24">
        <f>VLOOKUP($C88,'[3]LA - by responsible org'!$D$14:$I$170,3,FALSE)</f>
        <v>118</v>
      </c>
      <c r="K88" s="24">
        <f>VLOOKUP($C88,'[3]LA - by responsible org'!$D$14:$I$170,4,FALSE)</f>
        <v>71</v>
      </c>
      <c r="L88" s="24">
        <f>VLOOKUP($C88,'[3]LA - by responsible org'!$D$14:$I$170,5,FALSE)</f>
        <v>142</v>
      </c>
      <c r="M88" s="24">
        <f>VLOOKUP($C88,'[3]LA - by responsible org'!$D$14:$I$170,6,FALSE)</f>
        <v>331</v>
      </c>
      <c r="N88" s="24">
        <f>VLOOKUP($C88,'[4]LA - by responsible org'!$D$14:$I$170,3,FALSE)</f>
        <v>190</v>
      </c>
      <c r="O88" s="24">
        <f>VLOOKUP($C88,'[4]LA - by responsible org'!$D$14:$I$170,4,FALSE)</f>
        <v>30</v>
      </c>
      <c r="P88" s="24">
        <f>VLOOKUP($C88,'[4]LA - by responsible org'!$D$14:$I$170,5,FALSE)</f>
        <v>55</v>
      </c>
      <c r="Q88" s="24">
        <f>VLOOKUP($C88,'[4]LA - by responsible org'!$D$14:$I$170,6,FALSE)</f>
        <v>275</v>
      </c>
      <c r="R88" s="24">
        <f>VLOOKUP($C88,'[5]LA - by responsible org'!$D$14:$I$170,3,FALSE)</f>
        <v>153</v>
      </c>
      <c r="S88" s="24">
        <f>VLOOKUP($C88,'[5]LA - by responsible org'!$D$14:$I$170,4,FALSE)</f>
        <v>39</v>
      </c>
      <c r="T88" s="24">
        <f>VLOOKUP($C88,'[5]LA - by responsible org'!$D$14:$I$170,5,FALSE)</f>
        <v>41</v>
      </c>
      <c r="U88" s="24">
        <f>VLOOKUP($C88,'[5]LA - by responsible org'!$D$14:$I$170,6,FALSE)</f>
        <v>233</v>
      </c>
      <c r="V88" s="24">
        <f>VLOOKUP($C88,'[6]LA - by responsible org'!$D$14:$I$170,3,FALSE)</f>
        <v>151</v>
      </c>
      <c r="W88" s="24">
        <f>VLOOKUP($C88,'[6]LA - by responsible org'!$D$14:$I$170,4,FALSE)</f>
        <v>32</v>
      </c>
      <c r="X88" s="24">
        <f>VLOOKUP($C88,'[6]LA - by responsible org'!$D$14:$I$170,5,FALSE)</f>
        <v>52</v>
      </c>
      <c r="Y88" s="24">
        <f>VLOOKUP($C88,'[6]LA - by responsible org'!$D$14:$I$170,6,FALSE)</f>
        <v>235</v>
      </c>
      <c r="Z88" s="5">
        <v>155</v>
      </c>
      <c r="AA88" s="22">
        <v>61</v>
      </c>
      <c r="AB88" s="22">
        <v>9</v>
      </c>
      <c r="AC88" s="5">
        <v>225</v>
      </c>
      <c r="AD88">
        <f>VLOOKUP($C88,'[8]LA - by responsible org'!$D$17:$I$170,3,FALSE)</f>
        <v>84</v>
      </c>
      <c r="AE88">
        <f>VLOOKUP($C88,'[8]LA - by responsible org'!$D$17:$I$170,4,FALSE)</f>
        <v>118</v>
      </c>
      <c r="AF88">
        <f>VLOOKUP($C88,'[8]LA - by responsible org'!$D$17:$I$170,5,FALSE)</f>
        <v>24</v>
      </c>
      <c r="AG88">
        <f>VLOOKUP($C88,'[8]LA - by responsible org'!$D$17:$I$170,6,FALSE)</f>
        <v>226</v>
      </c>
      <c r="AH88">
        <f>VLOOKUP($B88,'[9]LA - by responsible org'!$C$17:$I$170,4,FALSE)</f>
        <v>118</v>
      </c>
      <c r="AI88">
        <f>VLOOKUP($B88,'[9]LA - by responsible org'!$C$17:$I$170,5,FALSE)</f>
        <v>97</v>
      </c>
      <c r="AJ88">
        <f>VLOOKUP($B88,'[9]LA - by responsible org'!$C$17:$I$170,6,FALSE)</f>
        <v>44</v>
      </c>
      <c r="AK88">
        <f>VLOOKUP($B88,'[9]LA - by responsible org'!$C$17:$I$170,7,FALSE)</f>
        <v>259</v>
      </c>
    </row>
    <row r="89" spans="1:37" ht="15">
      <c r="A89" s="14" t="s">
        <v>337</v>
      </c>
      <c r="B89" s="14" t="s">
        <v>359</v>
      </c>
      <c r="C89" s="4" t="s">
        <v>360</v>
      </c>
      <c r="D89" s="4" t="s">
        <v>361</v>
      </c>
      <c r="E89" s="25">
        <f>VLOOKUP(B89,'[7]FullDashboard'!$C$4:$I$156,7,FALSE)</f>
        <v>168600</v>
      </c>
      <c r="F89" s="24">
        <f>VLOOKUP($C89,'[2]LA - by responsible org'!$D$14:$I$170,3,FALSE)</f>
        <v>300</v>
      </c>
      <c r="G89" s="24">
        <f>VLOOKUP($C89,'[2]LA - by responsible org'!$D$14:$I$170,4,FALSE)</f>
        <v>392</v>
      </c>
      <c r="H89" s="24">
        <f>VLOOKUP($C89,'[2]LA - by responsible org'!$D$14:$I$170,5,FALSE)</f>
        <v>140</v>
      </c>
      <c r="I89" s="24">
        <f>VLOOKUP($C89,'[2]LA - by responsible org'!$D$14:$I$170,6,FALSE)</f>
        <v>832</v>
      </c>
      <c r="J89" s="24">
        <f>VLOOKUP($C89,'[3]LA - by responsible org'!$D$14:$I$170,3,FALSE)</f>
        <v>308</v>
      </c>
      <c r="K89" s="24">
        <f>VLOOKUP($C89,'[3]LA - by responsible org'!$D$14:$I$170,4,FALSE)</f>
        <v>394</v>
      </c>
      <c r="L89" s="24">
        <f>VLOOKUP($C89,'[3]LA - by responsible org'!$D$14:$I$170,5,FALSE)</f>
        <v>177</v>
      </c>
      <c r="M89" s="24">
        <f>VLOOKUP($C89,'[3]LA - by responsible org'!$D$14:$I$170,6,FALSE)</f>
        <v>879</v>
      </c>
      <c r="N89" s="24">
        <f>VLOOKUP($C89,'[4]LA - by responsible org'!$D$14:$I$170,3,FALSE)</f>
        <v>271</v>
      </c>
      <c r="O89" s="24">
        <f>VLOOKUP($C89,'[4]LA - by responsible org'!$D$14:$I$170,4,FALSE)</f>
        <v>120</v>
      </c>
      <c r="P89" s="24">
        <f>VLOOKUP($C89,'[4]LA - by responsible org'!$D$14:$I$170,5,FALSE)</f>
        <v>92</v>
      </c>
      <c r="Q89" s="24">
        <f>VLOOKUP($C89,'[4]LA - by responsible org'!$D$14:$I$170,6,FALSE)</f>
        <v>483</v>
      </c>
      <c r="R89" s="24">
        <f>VLOOKUP($C89,'[5]LA - by responsible org'!$D$14:$I$170,3,FALSE)</f>
        <v>501</v>
      </c>
      <c r="S89" s="24">
        <f>VLOOKUP($C89,'[5]LA - by responsible org'!$D$14:$I$170,4,FALSE)</f>
        <v>176</v>
      </c>
      <c r="T89" s="24">
        <f>VLOOKUP($C89,'[5]LA - by responsible org'!$D$14:$I$170,5,FALSE)</f>
        <v>47</v>
      </c>
      <c r="U89" s="24">
        <f>VLOOKUP($C89,'[5]LA - by responsible org'!$D$14:$I$170,6,FALSE)</f>
        <v>724</v>
      </c>
      <c r="V89" s="24">
        <f>VLOOKUP($C89,'[6]LA - by responsible org'!$D$14:$I$170,3,FALSE)</f>
        <v>428</v>
      </c>
      <c r="W89" s="24">
        <f>VLOOKUP($C89,'[6]LA - by responsible org'!$D$14:$I$170,4,FALSE)</f>
        <v>121</v>
      </c>
      <c r="X89" s="24">
        <f>VLOOKUP($C89,'[6]LA - by responsible org'!$D$14:$I$170,5,FALSE)</f>
        <v>55</v>
      </c>
      <c r="Y89" s="24">
        <f>VLOOKUP($C89,'[6]LA - by responsible org'!$D$14:$I$170,6,FALSE)</f>
        <v>604</v>
      </c>
      <c r="Z89" s="5">
        <v>322</v>
      </c>
      <c r="AA89" s="22">
        <v>167</v>
      </c>
      <c r="AB89" s="22">
        <v>52</v>
      </c>
      <c r="AC89" s="5">
        <v>541</v>
      </c>
      <c r="AD89">
        <f>VLOOKUP($C89,'[8]LA - by responsible org'!$D$17:$I$170,3,FALSE)</f>
        <v>241</v>
      </c>
      <c r="AE89">
        <f>VLOOKUP($C89,'[8]LA - by responsible org'!$D$17:$I$170,4,FALSE)</f>
        <v>118</v>
      </c>
      <c r="AF89">
        <f>VLOOKUP($C89,'[8]LA - by responsible org'!$D$17:$I$170,5,FALSE)</f>
        <v>51</v>
      </c>
      <c r="AG89">
        <f>VLOOKUP($C89,'[8]LA - by responsible org'!$D$17:$I$170,6,FALSE)</f>
        <v>410</v>
      </c>
      <c r="AH89">
        <f>VLOOKUP($B89,'[9]LA - by responsible org'!$C$17:$I$170,4,FALSE)</f>
        <v>214</v>
      </c>
      <c r="AI89">
        <f>VLOOKUP($B89,'[9]LA - by responsible org'!$C$17:$I$170,5,FALSE)</f>
        <v>131</v>
      </c>
      <c r="AJ89">
        <f>VLOOKUP($B89,'[9]LA - by responsible org'!$C$17:$I$170,6,FALSE)</f>
        <v>37</v>
      </c>
      <c r="AK89">
        <f>VLOOKUP($B89,'[9]LA - by responsible org'!$C$17:$I$170,7,FALSE)</f>
        <v>382</v>
      </c>
    </row>
    <row r="90" spans="1:37" ht="15">
      <c r="A90" s="14" t="s">
        <v>172</v>
      </c>
      <c r="B90" s="14" t="s">
        <v>191</v>
      </c>
      <c r="C90" s="4" t="s">
        <v>192</v>
      </c>
      <c r="D90" s="4" t="s">
        <v>193</v>
      </c>
      <c r="E90" s="25">
        <f>VLOOKUP(B90,'[7]FullDashboard'!$C$4:$I$156,7,FALSE)</f>
        <v>162700</v>
      </c>
      <c r="F90" s="24">
        <f>VLOOKUP($C90,'[2]LA - by responsible org'!$D$14:$I$170,3,FALSE)</f>
        <v>153</v>
      </c>
      <c r="G90" s="24">
        <f>VLOOKUP($C90,'[2]LA - by responsible org'!$D$14:$I$170,4,FALSE)</f>
        <v>7</v>
      </c>
      <c r="H90" s="24">
        <f>VLOOKUP($C90,'[2]LA - by responsible org'!$D$14:$I$170,5,FALSE)</f>
        <v>0</v>
      </c>
      <c r="I90" s="24">
        <f>VLOOKUP($C90,'[2]LA - by responsible org'!$D$14:$I$170,6,FALSE)</f>
        <v>160</v>
      </c>
      <c r="J90" s="24">
        <f>VLOOKUP($C90,'[3]LA - by responsible org'!$D$14:$I$170,3,FALSE)</f>
        <v>160</v>
      </c>
      <c r="K90" s="24">
        <f>VLOOKUP($C90,'[3]LA - by responsible org'!$D$14:$I$170,4,FALSE)</f>
        <v>28</v>
      </c>
      <c r="L90" s="24">
        <f>VLOOKUP($C90,'[3]LA - by responsible org'!$D$14:$I$170,5,FALSE)</f>
        <v>6</v>
      </c>
      <c r="M90" s="24">
        <f>VLOOKUP($C90,'[3]LA - by responsible org'!$D$14:$I$170,6,FALSE)</f>
        <v>194</v>
      </c>
      <c r="N90" s="24">
        <f>VLOOKUP($C90,'[4]LA - by responsible org'!$D$14:$I$170,3,FALSE)</f>
        <v>197</v>
      </c>
      <c r="O90" s="24">
        <f>VLOOKUP($C90,'[4]LA - by responsible org'!$D$14:$I$170,4,FALSE)</f>
        <v>25</v>
      </c>
      <c r="P90" s="24">
        <f>VLOOKUP($C90,'[4]LA - by responsible org'!$D$14:$I$170,5,FALSE)</f>
        <v>0</v>
      </c>
      <c r="Q90" s="24">
        <f>VLOOKUP($C90,'[4]LA - by responsible org'!$D$14:$I$170,6,FALSE)</f>
        <v>222</v>
      </c>
      <c r="R90" s="24">
        <f>VLOOKUP($C90,'[5]LA - by responsible org'!$D$14:$I$170,3,FALSE)</f>
        <v>240</v>
      </c>
      <c r="S90" s="24">
        <f>VLOOKUP($C90,'[5]LA - by responsible org'!$D$14:$I$170,4,FALSE)</f>
        <v>121</v>
      </c>
      <c r="T90" s="24">
        <f>VLOOKUP($C90,'[5]LA - by responsible org'!$D$14:$I$170,5,FALSE)</f>
        <v>0</v>
      </c>
      <c r="U90" s="24">
        <f>VLOOKUP($C90,'[5]LA - by responsible org'!$D$14:$I$170,6,FALSE)</f>
        <v>361</v>
      </c>
      <c r="V90" s="24">
        <f>VLOOKUP($C90,'[6]LA - by responsible org'!$D$14:$I$170,3,FALSE)</f>
        <v>340</v>
      </c>
      <c r="W90" s="24">
        <f>VLOOKUP($C90,'[6]LA - by responsible org'!$D$14:$I$170,4,FALSE)</f>
        <v>100</v>
      </c>
      <c r="X90" s="24">
        <f>VLOOKUP($C90,'[6]LA - by responsible org'!$D$14:$I$170,5,FALSE)</f>
        <v>0</v>
      </c>
      <c r="Y90" s="24">
        <f>VLOOKUP($C90,'[6]LA - by responsible org'!$D$14:$I$170,6,FALSE)</f>
        <v>440</v>
      </c>
      <c r="Z90" s="5">
        <v>202</v>
      </c>
      <c r="AA90" s="22">
        <v>154</v>
      </c>
      <c r="AB90" s="22">
        <v>0</v>
      </c>
      <c r="AC90" s="5">
        <v>356</v>
      </c>
      <c r="AD90">
        <f>VLOOKUP($C90,'[8]LA - by responsible org'!$D$17:$I$170,3,FALSE)</f>
        <v>196</v>
      </c>
      <c r="AE90">
        <f>VLOOKUP($C90,'[8]LA - by responsible org'!$D$17:$I$170,4,FALSE)</f>
        <v>138</v>
      </c>
      <c r="AF90">
        <f>VLOOKUP($C90,'[8]LA - by responsible org'!$D$17:$I$170,5,FALSE)</f>
        <v>0</v>
      </c>
      <c r="AG90">
        <f>VLOOKUP($C90,'[8]LA - by responsible org'!$D$17:$I$170,6,FALSE)</f>
        <v>334</v>
      </c>
      <c r="AH90">
        <f>VLOOKUP($B90,'[9]LA - by responsible org'!$C$17:$I$170,4,FALSE)</f>
        <v>135</v>
      </c>
      <c r="AI90">
        <f>VLOOKUP($B90,'[9]LA - by responsible org'!$C$17:$I$170,5,FALSE)</f>
        <v>66</v>
      </c>
      <c r="AJ90">
        <f>VLOOKUP($B90,'[9]LA - by responsible org'!$C$17:$I$170,6,FALSE)</f>
        <v>0</v>
      </c>
      <c r="AK90">
        <f>VLOOKUP($B90,'[9]LA - by responsible org'!$C$17:$I$170,7,FALSE)</f>
        <v>201</v>
      </c>
    </row>
    <row r="91" spans="1:37" ht="15">
      <c r="A91" s="14" t="s">
        <v>426</v>
      </c>
      <c r="B91" s="14" t="s">
        <v>457</v>
      </c>
      <c r="C91" s="4" t="s">
        <v>458</v>
      </c>
      <c r="D91" s="4" t="s">
        <v>459</v>
      </c>
      <c r="E91" s="25">
        <f>VLOOKUP(B91,'[7]FullDashboard'!$C$4:$I$156,7,FALSE)</f>
        <v>487600</v>
      </c>
      <c r="F91" s="24">
        <f>VLOOKUP($C91,'[2]LA - by responsible org'!$D$14:$I$170,3,FALSE)</f>
        <v>1034</v>
      </c>
      <c r="G91" s="24">
        <f>VLOOKUP($C91,'[2]LA - by responsible org'!$D$14:$I$170,4,FALSE)</f>
        <v>1076</v>
      </c>
      <c r="H91" s="24">
        <f>VLOOKUP($C91,'[2]LA - by responsible org'!$D$14:$I$170,5,FALSE)</f>
        <v>171</v>
      </c>
      <c r="I91" s="24">
        <f>VLOOKUP($C91,'[2]LA - by responsible org'!$D$14:$I$170,6,FALSE)</f>
        <v>2281</v>
      </c>
      <c r="J91" s="24">
        <f>VLOOKUP($C91,'[3]LA - by responsible org'!$D$14:$I$170,3,FALSE)</f>
        <v>1025</v>
      </c>
      <c r="K91" s="24">
        <f>VLOOKUP($C91,'[3]LA - by responsible org'!$D$14:$I$170,4,FALSE)</f>
        <v>1342</v>
      </c>
      <c r="L91" s="24">
        <f>VLOOKUP($C91,'[3]LA - by responsible org'!$D$14:$I$170,5,FALSE)</f>
        <v>166</v>
      </c>
      <c r="M91" s="24">
        <f>VLOOKUP($C91,'[3]LA - by responsible org'!$D$14:$I$170,6,FALSE)</f>
        <v>2533</v>
      </c>
      <c r="N91" s="24">
        <f>VLOOKUP($C91,'[4]LA - by responsible org'!$D$14:$I$170,3,FALSE)</f>
        <v>1150</v>
      </c>
      <c r="O91" s="24">
        <f>VLOOKUP($C91,'[4]LA - by responsible org'!$D$14:$I$170,4,FALSE)</f>
        <v>1190</v>
      </c>
      <c r="P91" s="24">
        <f>VLOOKUP($C91,'[4]LA - by responsible org'!$D$14:$I$170,5,FALSE)</f>
        <v>189</v>
      </c>
      <c r="Q91" s="24">
        <f>VLOOKUP($C91,'[4]LA - by responsible org'!$D$14:$I$170,6,FALSE)</f>
        <v>2529</v>
      </c>
      <c r="R91" s="24">
        <f>VLOOKUP($C91,'[5]LA - by responsible org'!$D$14:$I$170,3,FALSE)</f>
        <v>931</v>
      </c>
      <c r="S91" s="24">
        <f>VLOOKUP($C91,'[5]LA - by responsible org'!$D$14:$I$170,4,FALSE)</f>
        <v>932</v>
      </c>
      <c r="T91" s="24">
        <f>VLOOKUP($C91,'[5]LA - by responsible org'!$D$14:$I$170,5,FALSE)</f>
        <v>98</v>
      </c>
      <c r="U91" s="24">
        <f>VLOOKUP($C91,'[5]LA - by responsible org'!$D$14:$I$170,6,FALSE)</f>
        <v>1961</v>
      </c>
      <c r="V91" s="24">
        <f>VLOOKUP($C91,'[6]LA - by responsible org'!$D$14:$I$170,3,FALSE)</f>
        <v>1011</v>
      </c>
      <c r="W91" s="24">
        <f>VLOOKUP($C91,'[6]LA - by responsible org'!$D$14:$I$170,4,FALSE)</f>
        <v>1115</v>
      </c>
      <c r="X91" s="24">
        <f>VLOOKUP($C91,'[6]LA - by responsible org'!$D$14:$I$170,5,FALSE)</f>
        <v>174</v>
      </c>
      <c r="Y91" s="24">
        <f>VLOOKUP($C91,'[6]LA - by responsible org'!$D$14:$I$170,6,FALSE)</f>
        <v>2300</v>
      </c>
      <c r="Z91" s="5">
        <v>847</v>
      </c>
      <c r="AA91" s="22">
        <v>851</v>
      </c>
      <c r="AB91" s="22">
        <v>172</v>
      </c>
      <c r="AC91" s="5">
        <v>1870</v>
      </c>
      <c r="AD91">
        <f>VLOOKUP($C91,'[8]LA - by responsible org'!$D$17:$I$170,3,FALSE)</f>
        <v>843</v>
      </c>
      <c r="AE91">
        <f>VLOOKUP($C91,'[8]LA - by responsible org'!$D$17:$I$170,4,FALSE)</f>
        <v>755</v>
      </c>
      <c r="AF91">
        <f>VLOOKUP($C91,'[8]LA - by responsible org'!$D$17:$I$170,5,FALSE)</f>
        <v>283</v>
      </c>
      <c r="AG91">
        <f>VLOOKUP($C91,'[8]LA - by responsible org'!$D$17:$I$170,6,FALSE)</f>
        <v>1881</v>
      </c>
      <c r="AH91">
        <f>VLOOKUP($B91,'[9]LA - by responsible org'!$C$17:$I$170,4,FALSE)</f>
        <v>1044</v>
      </c>
      <c r="AI91">
        <f>VLOOKUP($B91,'[9]LA - by responsible org'!$C$17:$I$170,5,FALSE)</f>
        <v>785</v>
      </c>
      <c r="AJ91">
        <f>VLOOKUP($B91,'[9]LA - by responsible org'!$C$17:$I$170,6,FALSE)</f>
        <v>161</v>
      </c>
      <c r="AK91">
        <f>VLOOKUP($B91,'[9]LA - by responsible org'!$C$17:$I$170,7,FALSE)</f>
        <v>1990</v>
      </c>
    </row>
    <row r="92" spans="1:37" ht="15">
      <c r="A92" s="14" t="s">
        <v>10</v>
      </c>
      <c r="B92" s="14" t="s">
        <v>26</v>
      </c>
      <c r="C92" s="4" t="s">
        <v>27</v>
      </c>
      <c r="D92" s="4" t="s">
        <v>28</v>
      </c>
      <c r="E92" s="25">
        <f>VLOOKUP(B92,'[7]FullDashboard'!$C$4:$I$156,7,FALSE)</f>
        <v>567900</v>
      </c>
      <c r="F92" s="24">
        <f>VLOOKUP($C92,'[2]LA - by responsible org'!$D$14:$I$170,3,FALSE)</f>
        <v>3164</v>
      </c>
      <c r="G92" s="24">
        <f>VLOOKUP($C92,'[2]LA - by responsible org'!$D$14:$I$170,4,FALSE)</f>
        <v>1423</v>
      </c>
      <c r="H92" s="24">
        <f>VLOOKUP($C92,'[2]LA - by responsible org'!$D$14:$I$170,5,FALSE)</f>
        <v>1424</v>
      </c>
      <c r="I92" s="24">
        <f>VLOOKUP($C92,'[2]LA - by responsible org'!$D$14:$I$170,6,FALSE)</f>
        <v>6011</v>
      </c>
      <c r="J92" s="24">
        <f>VLOOKUP($C92,'[3]LA - by responsible org'!$D$14:$I$170,3,FALSE)</f>
        <v>3592</v>
      </c>
      <c r="K92" s="24">
        <f>VLOOKUP($C92,'[3]LA - by responsible org'!$D$14:$I$170,4,FALSE)</f>
        <v>1542</v>
      </c>
      <c r="L92" s="24">
        <f>VLOOKUP($C92,'[3]LA - by responsible org'!$D$14:$I$170,5,FALSE)</f>
        <v>910</v>
      </c>
      <c r="M92" s="24">
        <f>VLOOKUP($C92,'[3]LA - by responsible org'!$D$14:$I$170,6,FALSE)</f>
        <v>6044</v>
      </c>
      <c r="N92" s="24">
        <f>VLOOKUP($C92,'[4]LA - by responsible org'!$D$14:$I$170,3,FALSE)</f>
        <v>2638</v>
      </c>
      <c r="O92" s="24">
        <f>VLOOKUP($C92,'[4]LA - by responsible org'!$D$14:$I$170,4,FALSE)</f>
        <v>1368</v>
      </c>
      <c r="P92" s="24">
        <f>VLOOKUP($C92,'[4]LA - by responsible org'!$D$14:$I$170,5,FALSE)</f>
        <v>491</v>
      </c>
      <c r="Q92" s="24">
        <f>VLOOKUP($C92,'[4]LA - by responsible org'!$D$14:$I$170,6,FALSE)</f>
        <v>4497</v>
      </c>
      <c r="R92" s="24">
        <f>VLOOKUP($C92,'[5]LA - by responsible org'!$D$14:$I$170,3,FALSE)</f>
        <v>2399</v>
      </c>
      <c r="S92" s="24">
        <f>VLOOKUP($C92,'[5]LA - by responsible org'!$D$14:$I$170,4,FALSE)</f>
        <v>1202</v>
      </c>
      <c r="T92" s="24">
        <f>VLOOKUP($C92,'[5]LA - by responsible org'!$D$14:$I$170,5,FALSE)</f>
        <v>542</v>
      </c>
      <c r="U92" s="24">
        <f>VLOOKUP($C92,'[5]LA - by responsible org'!$D$14:$I$170,6,FALSE)</f>
        <v>4143</v>
      </c>
      <c r="V92" s="24">
        <f>VLOOKUP($C92,'[6]LA - by responsible org'!$D$14:$I$170,3,FALSE)</f>
        <v>2856</v>
      </c>
      <c r="W92" s="24">
        <f>VLOOKUP($C92,'[6]LA - by responsible org'!$D$14:$I$170,4,FALSE)</f>
        <v>2291</v>
      </c>
      <c r="X92" s="24">
        <f>VLOOKUP($C92,'[6]LA - by responsible org'!$D$14:$I$170,5,FALSE)</f>
        <v>561</v>
      </c>
      <c r="Y92" s="24">
        <f>VLOOKUP($C92,'[6]LA - by responsible org'!$D$14:$I$170,6,FALSE)</f>
        <v>5708</v>
      </c>
      <c r="Z92" s="5">
        <v>2403</v>
      </c>
      <c r="AA92" s="22">
        <v>2589</v>
      </c>
      <c r="AB92" s="22">
        <v>410</v>
      </c>
      <c r="AC92" s="5">
        <v>5402</v>
      </c>
      <c r="AD92">
        <f>VLOOKUP($C92,'[8]LA - by responsible org'!$D$17:$I$170,3,FALSE)</f>
        <v>1889</v>
      </c>
      <c r="AE92">
        <f>VLOOKUP($C92,'[8]LA - by responsible org'!$D$17:$I$170,4,FALSE)</f>
        <v>3149</v>
      </c>
      <c r="AF92">
        <f>VLOOKUP($C92,'[8]LA - by responsible org'!$D$17:$I$170,5,FALSE)</f>
        <v>708</v>
      </c>
      <c r="AG92">
        <f>VLOOKUP($C92,'[8]LA - by responsible org'!$D$17:$I$170,6,FALSE)</f>
        <v>5746</v>
      </c>
      <c r="AH92">
        <f>VLOOKUP($B92,'[9]LA - by responsible org'!$C$17:$I$170,4,FALSE)</f>
        <v>1449</v>
      </c>
      <c r="AI92">
        <f>VLOOKUP($B92,'[9]LA - by responsible org'!$C$17:$I$170,5,FALSE)</f>
        <v>2555</v>
      </c>
      <c r="AJ92">
        <f>VLOOKUP($B92,'[9]LA - by responsible org'!$C$17:$I$170,6,FALSE)</f>
        <v>686</v>
      </c>
      <c r="AK92">
        <f>VLOOKUP($B92,'[9]LA - by responsible org'!$C$17:$I$170,7,FALSE)</f>
        <v>4690</v>
      </c>
    </row>
    <row r="93" spans="1:37" ht="15">
      <c r="A93" s="14" t="s">
        <v>172</v>
      </c>
      <c r="B93" s="14" t="s">
        <v>194</v>
      </c>
      <c r="C93" s="4" t="s">
        <v>195</v>
      </c>
      <c r="D93" s="4" t="s">
        <v>196</v>
      </c>
      <c r="E93" s="25">
        <f>VLOOKUP(B93,'[7]FullDashboard'!$C$4:$I$156,7,FALSE)</f>
        <v>257000</v>
      </c>
      <c r="F93" s="24">
        <f>VLOOKUP($C93,'[2]LA - by responsible org'!$D$14:$I$170,3,FALSE)</f>
        <v>366</v>
      </c>
      <c r="G93" s="24">
        <f>VLOOKUP($C93,'[2]LA - by responsible org'!$D$14:$I$170,4,FALSE)</f>
        <v>74</v>
      </c>
      <c r="H93" s="24">
        <f>VLOOKUP($C93,'[2]LA - by responsible org'!$D$14:$I$170,5,FALSE)</f>
        <v>4</v>
      </c>
      <c r="I93" s="24">
        <f>VLOOKUP($C93,'[2]LA - by responsible org'!$D$14:$I$170,6,FALSE)</f>
        <v>444</v>
      </c>
      <c r="J93" s="24">
        <f>VLOOKUP($C93,'[3]LA - by responsible org'!$D$14:$I$170,3,FALSE)</f>
        <v>188</v>
      </c>
      <c r="K93" s="24">
        <f>VLOOKUP($C93,'[3]LA - by responsible org'!$D$14:$I$170,4,FALSE)</f>
        <v>85</v>
      </c>
      <c r="L93" s="24">
        <f>VLOOKUP($C93,'[3]LA - by responsible org'!$D$14:$I$170,5,FALSE)</f>
        <v>0</v>
      </c>
      <c r="M93" s="24">
        <f>VLOOKUP($C93,'[3]LA - by responsible org'!$D$14:$I$170,6,FALSE)</f>
        <v>273</v>
      </c>
      <c r="N93" s="24">
        <f>VLOOKUP($C93,'[4]LA - by responsible org'!$D$14:$I$170,3,FALSE)</f>
        <v>272</v>
      </c>
      <c r="O93" s="24">
        <f>VLOOKUP($C93,'[4]LA - by responsible org'!$D$14:$I$170,4,FALSE)</f>
        <v>73</v>
      </c>
      <c r="P93" s="24">
        <f>VLOOKUP($C93,'[4]LA - by responsible org'!$D$14:$I$170,5,FALSE)</f>
        <v>0</v>
      </c>
      <c r="Q93" s="24">
        <f>VLOOKUP($C93,'[4]LA - by responsible org'!$D$14:$I$170,6,FALSE)</f>
        <v>345</v>
      </c>
      <c r="R93" s="24">
        <f>VLOOKUP($C93,'[5]LA - by responsible org'!$D$14:$I$170,3,FALSE)</f>
        <v>294</v>
      </c>
      <c r="S93" s="24">
        <f>VLOOKUP($C93,'[5]LA - by responsible org'!$D$14:$I$170,4,FALSE)</f>
        <v>99</v>
      </c>
      <c r="T93" s="24">
        <f>VLOOKUP($C93,'[5]LA - by responsible org'!$D$14:$I$170,5,FALSE)</f>
        <v>0</v>
      </c>
      <c r="U93" s="24">
        <f>VLOOKUP($C93,'[5]LA - by responsible org'!$D$14:$I$170,6,FALSE)</f>
        <v>393</v>
      </c>
      <c r="V93" s="24">
        <f>VLOOKUP($C93,'[6]LA - by responsible org'!$D$14:$I$170,3,FALSE)</f>
        <v>181</v>
      </c>
      <c r="W93" s="24">
        <f>VLOOKUP($C93,'[6]LA - by responsible org'!$D$14:$I$170,4,FALSE)</f>
        <v>46</v>
      </c>
      <c r="X93" s="24">
        <f>VLOOKUP($C93,'[6]LA - by responsible org'!$D$14:$I$170,5,FALSE)</f>
        <v>0</v>
      </c>
      <c r="Y93" s="24">
        <f>VLOOKUP($C93,'[6]LA - by responsible org'!$D$14:$I$170,6,FALSE)</f>
        <v>227</v>
      </c>
      <c r="Z93" s="5">
        <v>184</v>
      </c>
      <c r="AA93" s="22">
        <v>50</v>
      </c>
      <c r="AB93" s="22">
        <v>18</v>
      </c>
      <c r="AC93" s="5">
        <v>252</v>
      </c>
      <c r="AD93">
        <f>VLOOKUP($C93,'[8]LA - by responsible org'!$D$17:$I$170,3,FALSE)</f>
        <v>177</v>
      </c>
      <c r="AE93">
        <f>VLOOKUP($C93,'[8]LA - by responsible org'!$D$17:$I$170,4,FALSE)</f>
        <v>30</v>
      </c>
      <c r="AF93">
        <f>VLOOKUP($C93,'[8]LA - by responsible org'!$D$17:$I$170,5,FALSE)</f>
        <v>31</v>
      </c>
      <c r="AG93">
        <f>VLOOKUP($C93,'[8]LA - by responsible org'!$D$17:$I$170,6,FALSE)</f>
        <v>238</v>
      </c>
      <c r="AH93">
        <f>VLOOKUP($B93,'[9]LA - by responsible org'!$C$17:$I$170,4,FALSE)</f>
        <v>214</v>
      </c>
      <c r="AI93">
        <f>VLOOKUP($B93,'[9]LA - by responsible org'!$C$17:$I$170,5,FALSE)</f>
        <v>35</v>
      </c>
      <c r="AJ93">
        <f>VLOOKUP($B93,'[9]LA - by responsible org'!$C$17:$I$170,6,FALSE)</f>
        <v>41</v>
      </c>
      <c r="AK93">
        <f>VLOOKUP($B93,'[9]LA - by responsible org'!$C$17:$I$170,7,FALSE)</f>
        <v>290</v>
      </c>
    </row>
    <row r="94" spans="1:37" ht="15">
      <c r="A94" s="14" t="s">
        <v>10</v>
      </c>
      <c r="B94" s="14" t="s">
        <v>29</v>
      </c>
      <c r="C94" s="4" t="s">
        <v>30</v>
      </c>
      <c r="D94" s="4" t="s">
        <v>31</v>
      </c>
      <c r="E94" s="25">
        <f>VLOOKUP(B94,'[7]FullDashboard'!$C$4:$I$156,7,FALSE)</f>
        <v>258200</v>
      </c>
      <c r="F94" s="24">
        <f>VLOOKUP($C94,'[2]LA - by responsible org'!$D$14:$I$170,3,FALSE)</f>
        <v>802</v>
      </c>
      <c r="G94" s="24">
        <f>VLOOKUP($C94,'[2]LA - by responsible org'!$D$14:$I$170,4,FALSE)</f>
        <v>50</v>
      </c>
      <c r="H94" s="24">
        <f>VLOOKUP($C94,'[2]LA - by responsible org'!$D$14:$I$170,5,FALSE)</f>
        <v>0</v>
      </c>
      <c r="I94" s="24">
        <f>VLOOKUP($C94,'[2]LA - by responsible org'!$D$14:$I$170,6,FALSE)</f>
        <v>852</v>
      </c>
      <c r="J94" s="24">
        <f>VLOOKUP($C94,'[3]LA - by responsible org'!$D$14:$I$170,3,FALSE)</f>
        <v>648</v>
      </c>
      <c r="K94" s="24">
        <f>VLOOKUP($C94,'[3]LA - by responsible org'!$D$14:$I$170,4,FALSE)</f>
        <v>26</v>
      </c>
      <c r="L94" s="24">
        <f>VLOOKUP($C94,'[3]LA - by responsible org'!$D$14:$I$170,5,FALSE)</f>
        <v>0</v>
      </c>
      <c r="M94" s="24">
        <f>VLOOKUP($C94,'[3]LA - by responsible org'!$D$14:$I$170,6,FALSE)</f>
        <v>674</v>
      </c>
      <c r="N94" s="24">
        <f>VLOOKUP($C94,'[4]LA - by responsible org'!$D$14:$I$170,3,FALSE)</f>
        <v>698</v>
      </c>
      <c r="O94" s="24">
        <f>VLOOKUP($C94,'[4]LA - by responsible org'!$D$14:$I$170,4,FALSE)</f>
        <v>57</v>
      </c>
      <c r="P94" s="24">
        <f>VLOOKUP($C94,'[4]LA - by responsible org'!$D$14:$I$170,5,FALSE)</f>
        <v>30</v>
      </c>
      <c r="Q94" s="24">
        <f>VLOOKUP($C94,'[4]LA - by responsible org'!$D$14:$I$170,6,FALSE)</f>
        <v>785</v>
      </c>
      <c r="R94" s="24">
        <f>VLOOKUP($C94,'[5]LA - by responsible org'!$D$14:$I$170,3,FALSE)</f>
        <v>643</v>
      </c>
      <c r="S94" s="24">
        <f>VLOOKUP($C94,'[5]LA - by responsible org'!$D$14:$I$170,4,FALSE)</f>
        <v>110</v>
      </c>
      <c r="T94" s="24">
        <f>VLOOKUP($C94,'[5]LA - by responsible org'!$D$14:$I$170,5,FALSE)</f>
        <v>7</v>
      </c>
      <c r="U94" s="24">
        <f>VLOOKUP($C94,'[5]LA - by responsible org'!$D$14:$I$170,6,FALSE)</f>
        <v>760</v>
      </c>
      <c r="V94" s="24">
        <f>VLOOKUP($C94,'[6]LA - by responsible org'!$D$14:$I$170,3,FALSE)</f>
        <v>1074</v>
      </c>
      <c r="W94" s="24">
        <f>VLOOKUP($C94,'[6]LA - by responsible org'!$D$14:$I$170,4,FALSE)</f>
        <v>294</v>
      </c>
      <c r="X94" s="24">
        <f>VLOOKUP($C94,'[6]LA - by responsible org'!$D$14:$I$170,5,FALSE)</f>
        <v>0</v>
      </c>
      <c r="Y94" s="24">
        <f>VLOOKUP($C94,'[6]LA - by responsible org'!$D$14:$I$170,6,FALSE)</f>
        <v>1368</v>
      </c>
      <c r="Z94" s="5">
        <v>955</v>
      </c>
      <c r="AA94" s="22">
        <v>541</v>
      </c>
      <c r="AB94" s="22">
        <v>39</v>
      </c>
      <c r="AC94" s="5">
        <v>1535</v>
      </c>
      <c r="AD94">
        <f>VLOOKUP($C94,'[8]LA - by responsible org'!$D$17:$I$170,3,FALSE)</f>
        <v>1053</v>
      </c>
      <c r="AE94">
        <f>VLOOKUP($C94,'[8]LA - by responsible org'!$D$17:$I$170,4,FALSE)</f>
        <v>277</v>
      </c>
      <c r="AF94">
        <f>VLOOKUP($C94,'[8]LA - by responsible org'!$D$17:$I$170,5,FALSE)</f>
        <v>21</v>
      </c>
      <c r="AG94">
        <f>VLOOKUP($C94,'[8]LA - by responsible org'!$D$17:$I$170,6,FALSE)</f>
        <v>1351</v>
      </c>
      <c r="AH94">
        <f>VLOOKUP($B94,'[9]LA - by responsible org'!$C$17:$I$170,4,FALSE)</f>
        <v>998</v>
      </c>
      <c r="AI94">
        <f>VLOOKUP($B94,'[9]LA - by responsible org'!$C$17:$I$170,5,FALSE)</f>
        <v>229</v>
      </c>
      <c r="AJ94">
        <f>VLOOKUP($B94,'[9]LA - by responsible org'!$C$17:$I$170,6,FALSE)</f>
        <v>21</v>
      </c>
      <c r="AK94">
        <f>VLOOKUP($B94,'[9]LA - by responsible org'!$C$17:$I$170,7,FALSE)</f>
        <v>1248</v>
      </c>
    </row>
    <row r="95" spans="1:37" ht="15">
      <c r="A95" s="14" t="s">
        <v>10</v>
      </c>
      <c r="B95" s="14" t="s">
        <v>32</v>
      </c>
      <c r="C95" s="4" t="s">
        <v>33</v>
      </c>
      <c r="D95" s="4" t="s">
        <v>34</v>
      </c>
      <c r="E95" s="25">
        <f>VLOOKUP(B95,'[7]FullDashboard'!$C$4:$I$156,7,FALSE)</f>
        <v>646600</v>
      </c>
      <c r="F95" s="24">
        <f>VLOOKUP($C95,'[2]LA - by responsible org'!$D$14:$I$170,3,FALSE)</f>
        <v>1433</v>
      </c>
      <c r="G95" s="24">
        <f>VLOOKUP($C95,'[2]LA - by responsible org'!$D$14:$I$170,4,FALSE)</f>
        <v>120</v>
      </c>
      <c r="H95" s="24">
        <f>VLOOKUP($C95,'[2]LA - by responsible org'!$D$14:$I$170,5,FALSE)</f>
        <v>100</v>
      </c>
      <c r="I95" s="24">
        <f>VLOOKUP($C95,'[2]LA - by responsible org'!$D$14:$I$170,6,FALSE)</f>
        <v>1653</v>
      </c>
      <c r="J95" s="24">
        <f>VLOOKUP($C95,'[3]LA - by responsible org'!$D$14:$I$170,3,FALSE)</f>
        <v>1417</v>
      </c>
      <c r="K95" s="24">
        <f>VLOOKUP($C95,'[3]LA - by responsible org'!$D$14:$I$170,4,FALSE)</f>
        <v>131</v>
      </c>
      <c r="L95" s="24">
        <f>VLOOKUP($C95,'[3]LA - by responsible org'!$D$14:$I$170,5,FALSE)</f>
        <v>55</v>
      </c>
      <c r="M95" s="24">
        <f>VLOOKUP($C95,'[3]LA - by responsible org'!$D$14:$I$170,6,FALSE)</f>
        <v>1603</v>
      </c>
      <c r="N95" s="24">
        <f>VLOOKUP($C95,'[4]LA - by responsible org'!$D$14:$I$170,3,FALSE)</f>
        <v>1088</v>
      </c>
      <c r="O95" s="24">
        <f>VLOOKUP($C95,'[4]LA - by responsible org'!$D$14:$I$170,4,FALSE)</f>
        <v>71</v>
      </c>
      <c r="P95" s="24">
        <f>VLOOKUP($C95,'[4]LA - by responsible org'!$D$14:$I$170,5,FALSE)</f>
        <v>38</v>
      </c>
      <c r="Q95" s="24">
        <f>VLOOKUP($C95,'[4]LA - by responsible org'!$D$14:$I$170,6,FALSE)</f>
        <v>1197</v>
      </c>
      <c r="R95" s="24">
        <f>VLOOKUP($C95,'[5]LA - by responsible org'!$D$14:$I$170,3,FALSE)</f>
        <v>1359</v>
      </c>
      <c r="S95" s="24">
        <f>VLOOKUP($C95,'[5]LA - by responsible org'!$D$14:$I$170,4,FALSE)</f>
        <v>103</v>
      </c>
      <c r="T95" s="24">
        <f>VLOOKUP($C95,'[5]LA - by responsible org'!$D$14:$I$170,5,FALSE)</f>
        <v>39</v>
      </c>
      <c r="U95" s="24">
        <f>VLOOKUP($C95,'[5]LA - by responsible org'!$D$14:$I$170,6,FALSE)</f>
        <v>1501</v>
      </c>
      <c r="V95" s="24">
        <f>VLOOKUP($C95,'[6]LA - by responsible org'!$D$14:$I$170,3,FALSE)</f>
        <v>1222</v>
      </c>
      <c r="W95" s="24">
        <f>VLOOKUP($C95,'[6]LA - by responsible org'!$D$14:$I$170,4,FALSE)</f>
        <v>130</v>
      </c>
      <c r="X95" s="24">
        <f>VLOOKUP($C95,'[6]LA - by responsible org'!$D$14:$I$170,5,FALSE)</f>
        <v>86</v>
      </c>
      <c r="Y95" s="24">
        <f>VLOOKUP($C95,'[6]LA - by responsible org'!$D$14:$I$170,6,FALSE)</f>
        <v>1438</v>
      </c>
      <c r="Z95" s="5">
        <v>1552</v>
      </c>
      <c r="AA95" s="22">
        <v>127</v>
      </c>
      <c r="AB95" s="22">
        <v>40</v>
      </c>
      <c r="AC95" s="5">
        <v>1719</v>
      </c>
      <c r="AD95">
        <f>VLOOKUP($C95,'[8]LA - by responsible org'!$D$17:$I$170,3,FALSE)</f>
        <v>1026</v>
      </c>
      <c r="AE95">
        <f>VLOOKUP($C95,'[8]LA - by responsible org'!$D$17:$I$170,4,FALSE)</f>
        <v>91</v>
      </c>
      <c r="AF95">
        <f>VLOOKUP($C95,'[8]LA - by responsible org'!$D$17:$I$170,5,FALSE)</f>
        <v>20</v>
      </c>
      <c r="AG95">
        <f>VLOOKUP($C95,'[8]LA - by responsible org'!$D$17:$I$170,6,FALSE)</f>
        <v>1137</v>
      </c>
      <c r="AH95">
        <f>VLOOKUP($B95,'[9]LA - by responsible org'!$C$17:$I$170,4,FALSE)</f>
        <v>1267</v>
      </c>
      <c r="AI95">
        <f>VLOOKUP($B95,'[9]LA - by responsible org'!$C$17:$I$170,5,FALSE)</f>
        <v>48</v>
      </c>
      <c r="AJ95">
        <f>VLOOKUP($B95,'[9]LA - by responsible org'!$C$17:$I$170,6,FALSE)</f>
        <v>22</v>
      </c>
      <c r="AK95">
        <f>VLOOKUP($B95,'[9]LA - by responsible org'!$C$17:$I$170,7,FALSE)</f>
        <v>1337</v>
      </c>
    </row>
    <row r="96" spans="1:37" ht="15">
      <c r="A96" s="14" t="s">
        <v>209</v>
      </c>
      <c r="B96" s="14" t="s">
        <v>246</v>
      </c>
      <c r="C96" s="4" t="s">
        <v>247</v>
      </c>
      <c r="D96" s="4" t="s">
        <v>248</v>
      </c>
      <c r="E96" s="25">
        <f>VLOOKUP(B96,'[7]FullDashboard'!$C$4:$I$156,7,FALSE)</f>
        <v>173900</v>
      </c>
      <c r="F96" s="24">
        <f>VLOOKUP($C96,'[2]LA - by responsible org'!$D$14:$I$170,3,FALSE)</f>
        <v>130</v>
      </c>
      <c r="G96" s="24">
        <f>VLOOKUP($C96,'[2]LA - by responsible org'!$D$14:$I$170,4,FALSE)</f>
        <v>75</v>
      </c>
      <c r="H96" s="24">
        <f>VLOOKUP($C96,'[2]LA - by responsible org'!$D$14:$I$170,5,FALSE)</f>
        <v>0</v>
      </c>
      <c r="I96" s="24">
        <f>VLOOKUP($C96,'[2]LA - by responsible org'!$D$14:$I$170,6,FALSE)</f>
        <v>205</v>
      </c>
      <c r="J96" s="24">
        <f>VLOOKUP($C96,'[3]LA - by responsible org'!$D$14:$I$170,3,FALSE)</f>
        <v>159</v>
      </c>
      <c r="K96" s="24">
        <f>VLOOKUP($C96,'[3]LA - by responsible org'!$D$14:$I$170,4,FALSE)</f>
        <v>192</v>
      </c>
      <c r="L96" s="24">
        <f>VLOOKUP($C96,'[3]LA - by responsible org'!$D$14:$I$170,5,FALSE)</f>
        <v>10</v>
      </c>
      <c r="M96" s="24">
        <f>VLOOKUP($C96,'[3]LA - by responsible org'!$D$14:$I$170,6,FALSE)</f>
        <v>361</v>
      </c>
      <c r="N96" s="24">
        <f>VLOOKUP($C96,'[4]LA - by responsible org'!$D$14:$I$170,3,FALSE)</f>
        <v>197</v>
      </c>
      <c r="O96" s="24">
        <f>VLOOKUP($C96,'[4]LA - by responsible org'!$D$14:$I$170,4,FALSE)</f>
        <v>201</v>
      </c>
      <c r="P96" s="24">
        <f>VLOOKUP($C96,'[4]LA - by responsible org'!$D$14:$I$170,5,FALSE)</f>
        <v>30</v>
      </c>
      <c r="Q96" s="24">
        <f>VLOOKUP($C96,'[4]LA - by responsible org'!$D$14:$I$170,6,FALSE)</f>
        <v>428</v>
      </c>
      <c r="R96" s="24">
        <f>VLOOKUP($C96,'[5]LA - by responsible org'!$D$14:$I$170,3,FALSE)</f>
        <v>253</v>
      </c>
      <c r="S96" s="24">
        <f>VLOOKUP($C96,'[5]LA - by responsible org'!$D$14:$I$170,4,FALSE)</f>
        <v>168</v>
      </c>
      <c r="T96" s="24">
        <f>VLOOKUP($C96,'[5]LA - by responsible org'!$D$14:$I$170,5,FALSE)</f>
        <v>30</v>
      </c>
      <c r="U96" s="24">
        <f>VLOOKUP($C96,'[5]LA - by responsible org'!$D$14:$I$170,6,FALSE)</f>
        <v>451</v>
      </c>
      <c r="V96" s="24">
        <f>VLOOKUP($C96,'[6]LA - by responsible org'!$D$14:$I$170,3,FALSE)</f>
        <v>260</v>
      </c>
      <c r="W96" s="24">
        <f>VLOOKUP($C96,'[6]LA - by responsible org'!$D$14:$I$170,4,FALSE)</f>
        <v>21</v>
      </c>
      <c r="X96" s="24">
        <f>VLOOKUP($C96,'[6]LA - by responsible org'!$D$14:$I$170,5,FALSE)</f>
        <v>0</v>
      </c>
      <c r="Y96" s="24">
        <f>VLOOKUP($C96,'[6]LA - by responsible org'!$D$14:$I$170,6,FALSE)</f>
        <v>281</v>
      </c>
      <c r="Z96" s="5">
        <v>185</v>
      </c>
      <c r="AA96" s="22">
        <v>101</v>
      </c>
      <c r="AB96" s="22">
        <v>0</v>
      </c>
      <c r="AC96" s="5">
        <v>286</v>
      </c>
      <c r="AD96">
        <f>VLOOKUP($C96,'[8]LA - by responsible org'!$D$17:$I$170,3,FALSE)</f>
        <v>106</v>
      </c>
      <c r="AE96">
        <f>VLOOKUP($C96,'[8]LA - by responsible org'!$D$17:$I$170,4,FALSE)</f>
        <v>152</v>
      </c>
      <c r="AF96">
        <f>VLOOKUP($C96,'[8]LA - by responsible org'!$D$17:$I$170,5,FALSE)</f>
        <v>0</v>
      </c>
      <c r="AG96">
        <f>VLOOKUP($C96,'[8]LA - by responsible org'!$D$17:$I$170,6,FALSE)</f>
        <v>258</v>
      </c>
      <c r="AH96">
        <f>VLOOKUP($B96,'[9]LA - by responsible org'!$C$17:$I$170,4,FALSE)</f>
        <v>180</v>
      </c>
      <c r="AI96">
        <f>VLOOKUP($B96,'[9]LA - by responsible org'!$C$17:$I$170,5,FALSE)</f>
        <v>121</v>
      </c>
      <c r="AJ96">
        <f>VLOOKUP($B96,'[9]LA - by responsible org'!$C$17:$I$170,6,FALSE)</f>
        <v>0</v>
      </c>
      <c r="AK96">
        <f>VLOOKUP($B96,'[9]LA - by responsible org'!$C$17:$I$170,7,FALSE)</f>
        <v>301</v>
      </c>
    </row>
    <row r="97" spans="1:37" ht="15">
      <c r="A97" s="14" t="s">
        <v>279</v>
      </c>
      <c r="B97" s="14" t="s">
        <v>307</v>
      </c>
      <c r="C97" s="4" t="s">
        <v>308</v>
      </c>
      <c r="D97" s="4" t="s">
        <v>309</v>
      </c>
      <c r="E97" s="25">
        <f>VLOOKUP(B97,'[7]FullDashboard'!$C$4:$I$156,7,FALSE)</f>
        <v>540300</v>
      </c>
      <c r="F97" s="24">
        <f>VLOOKUP($C97,'[2]LA - by responsible org'!$D$14:$I$170,3,FALSE)</f>
        <v>2848</v>
      </c>
      <c r="G97" s="24">
        <f>VLOOKUP($C97,'[2]LA - by responsible org'!$D$14:$I$170,4,FALSE)</f>
        <v>626</v>
      </c>
      <c r="H97" s="24">
        <f>VLOOKUP($C97,'[2]LA - by responsible org'!$D$14:$I$170,5,FALSE)</f>
        <v>1868</v>
      </c>
      <c r="I97" s="24">
        <f>VLOOKUP($C97,'[2]LA - by responsible org'!$D$14:$I$170,6,FALSE)</f>
        <v>5342</v>
      </c>
      <c r="J97" s="24">
        <f>VLOOKUP($C97,'[3]LA - by responsible org'!$D$14:$I$170,3,FALSE)</f>
        <v>2694</v>
      </c>
      <c r="K97" s="24">
        <f>VLOOKUP($C97,'[3]LA - by responsible org'!$D$14:$I$170,4,FALSE)</f>
        <v>859</v>
      </c>
      <c r="L97" s="24">
        <f>VLOOKUP($C97,'[3]LA - by responsible org'!$D$14:$I$170,5,FALSE)</f>
        <v>2062</v>
      </c>
      <c r="M97" s="24">
        <f>VLOOKUP($C97,'[3]LA - by responsible org'!$D$14:$I$170,6,FALSE)</f>
        <v>5615</v>
      </c>
      <c r="N97" s="24">
        <f>VLOOKUP($C97,'[4]LA - by responsible org'!$D$14:$I$170,3,FALSE)</f>
        <v>2246</v>
      </c>
      <c r="O97" s="24">
        <f>VLOOKUP($C97,'[4]LA - by responsible org'!$D$14:$I$170,4,FALSE)</f>
        <v>501</v>
      </c>
      <c r="P97" s="24">
        <f>VLOOKUP($C97,'[4]LA - by responsible org'!$D$14:$I$170,5,FALSE)</f>
        <v>2306</v>
      </c>
      <c r="Q97" s="24">
        <f>VLOOKUP($C97,'[4]LA - by responsible org'!$D$14:$I$170,6,FALSE)</f>
        <v>5053</v>
      </c>
      <c r="R97" s="24">
        <f>VLOOKUP($C97,'[5]LA - by responsible org'!$D$14:$I$170,3,FALSE)</f>
        <v>3017</v>
      </c>
      <c r="S97" s="24">
        <f>VLOOKUP($C97,'[5]LA - by responsible org'!$D$14:$I$170,4,FALSE)</f>
        <v>961</v>
      </c>
      <c r="T97" s="24">
        <f>VLOOKUP($C97,'[5]LA - by responsible org'!$D$14:$I$170,5,FALSE)</f>
        <v>2153</v>
      </c>
      <c r="U97" s="24">
        <f>VLOOKUP($C97,'[5]LA - by responsible org'!$D$14:$I$170,6,FALSE)</f>
        <v>6131</v>
      </c>
      <c r="V97" s="24">
        <f>VLOOKUP($C97,'[6]LA - by responsible org'!$D$14:$I$170,3,FALSE)</f>
        <v>3149</v>
      </c>
      <c r="W97" s="24">
        <f>VLOOKUP($C97,'[6]LA - by responsible org'!$D$14:$I$170,4,FALSE)</f>
        <v>1127</v>
      </c>
      <c r="X97" s="24">
        <f>VLOOKUP($C97,'[6]LA - by responsible org'!$D$14:$I$170,5,FALSE)</f>
        <v>2138</v>
      </c>
      <c r="Y97" s="24">
        <f>VLOOKUP($C97,'[6]LA - by responsible org'!$D$14:$I$170,6,FALSE)</f>
        <v>6414</v>
      </c>
      <c r="Z97" s="5">
        <v>3348</v>
      </c>
      <c r="AA97" s="22">
        <v>999</v>
      </c>
      <c r="AB97" s="22">
        <v>1464</v>
      </c>
      <c r="AC97" s="5">
        <v>5811</v>
      </c>
      <c r="AD97">
        <f>VLOOKUP($C97,'[8]LA - by responsible org'!$D$17:$I$170,3,FALSE)</f>
        <v>2156</v>
      </c>
      <c r="AE97">
        <f>VLOOKUP($C97,'[8]LA - by responsible org'!$D$17:$I$170,4,FALSE)</f>
        <v>653</v>
      </c>
      <c r="AF97">
        <f>VLOOKUP($C97,'[8]LA - by responsible org'!$D$17:$I$170,5,FALSE)</f>
        <v>1589</v>
      </c>
      <c r="AG97">
        <f>VLOOKUP($C97,'[8]LA - by responsible org'!$D$17:$I$170,6,FALSE)</f>
        <v>4398</v>
      </c>
      <c r="AH97">
        <f>VLOOKUP($B97,'[9]LA - by responsible org'!$C$17:$I$170,4,FALSE)</f>
        <v>1867</v>
      </c>
      <c r="AI97">
        <f>VLOOKUP($B97,'[9]LA - by responsible org'!$C$17:$I$170,5,FALSE)</f>
        <v>713</v>
      </c>
      <c r="AJ97">
        <f>VLOOKUP($B97,'[9]LA - by responsible org'!$C$17:$I$170,6,FALSE)</f>
        <v>1390</v>
      </c>
      <c r="AK97">
        <f>VLOOKUP($B97,'[9]LA - by responsible org'!$C$17:$I$170,7,FALSE)</f>
        <v>3970</v>
      </c>
    </row>
    <row r="98" spans="1:37" ht="15">
      <c r="A98" s="14" t="s">
        <v>38</v>
      </c>
      <c r="B98" s="14" t="s">
        <v>60</v>
      </c>
      <c r="C98" s="4" t="s">
        <v>61</v>
      </c>
      <c r="D98" s="4" t="s">
        <v>62</v>
      </c>
      <c r="E98" s="25">
        <f>VLOOKUP(B98,'[7]FullDashboard'!$C$4:$I$156,7,FALSE)</f>
        <v>148100</v>
      </c>
      <c r="F98" s="24">
        <f>VLOOKUP($C98,'[2]LA - by responsible org'!$D$14:$I$170,3,FALSE)</f>
        <v>544</v>
      </c>
      <c r="G98" s="24">
        <f>VLOOKUP($C98,'[2]LA - by responsible org'!$D$14:$I$170,4,FALSE)</f>
        <v>0</v>
      </c>
      <c r="H98" s="24">
        <f>VLOOKUP($C98,'[2]LA - by responsible org'!$D$14:$I$170,5,FALSE)</f>
        <v>6</v>
      </c>
      <c r="I98" s="24">
        <f>VLOOKUP($C98,'[2]LA - by responsible org'!$D$14:$I$170,6,FALSE)</f>
        <v>550</v>
      </c>
      <c r="J98" s="24">
        <f>VLOOKUP($C98,'[3]LA - by responsible org'!$D$14:$I$170,3,FALSE)</f>
        <v>502</v>
      </c>
      <c r="K98" s="24">
        <f>VLOOKUP($C98,'[3]LA - by responsible org'!$D$14:$I$170,4,FALSE)</f>
        <v>0</v>
      </c>
      <c r="L98" s="24">
        <f>VLOOKUP($C98,'[3]LA - by responsible org'!$D$14:$I$170,5,FALSE)</f>
        <v>4</v>
      </c>
      <c r="M98" s="24">
        <f>VLOOKUP($C98,'[3]LA - by responsible org'!$D$14:$I$170,6,FALSE)</f>
        <v>506</v>
      </c>
      <c r="N98" s="24">
        <f>VLOOKUP($C98,'[4]LA - by responsible org'!$D$14:$I$170,3,FALSE)</f>
        <v>653</v>
      </c>
      <c r="O98" s="24">
        <f>VLOOKUP($C98,'[4]LA - by responsible org'!$D$14:$I$170,4,FALSE)</f>
        <v>0</v>
      </c>
      <c r="P98" s="24">
        <f>VLOOKUP($C98,'[4]LA - by responsible org'!$D$14:$I$170,5,FALSE)</f>
        <v>5</v>
      </c>
      <c r="Q98" s="24">
        <f>VLOOKUP($C98,'[4]LA - by responsible org'!$D$14:$I$170,6,FALSE)</f>
        <v>658</v>
      </c>
      <c r="R98" s="24">
        <f>VLOOKUP($C98,'[5]LA - by responsible org'!$D$14:$I$170,3,FALSE)</f>
        <v>574</v>
      </c>
      <c r="S98" s="24">
        <f>VLOOKUP($C98,'[5]LA - by responsible org'!$D$14:$I$170,4,FALSE)</f>
        <v>1</v>
      </c>
      <c r="T98" s="24">
        <f>VLOOKUP($C98,'[5]LA - by responsible org'!$D$14:$I$170,5,FALSE)</f>
        <v>4</v>
      </c>
      <c r="U98" s="24">
        <f>VLOOKUP($C98,'[5]LA - by responsible org'!$D$14:$I$170,6,FALSE)</f>
        <v>579</v>
      </c>
      <c r="V98" s="24">
        <f>VLOOKUP($C98,'[6]LA - by responsible org'!$D$14:$I$170,3,FALSE)</f>
        <v>670</v>
      </c>
      <c r="W98" s="24">
        <f>VLOOKUP($C98,'[6]LA - by responsible org'!$D$14:$I$170,4,FALSE)</f>
        <v>1</v>
      </c>
      <c r="X98" s="24">
        <f>VLOOKUP($C98,'[6]LA - by responsible org'!$D$14:$I$170,5,FALSE)</f>
        <v>4</v>
      </c>
      <c r="Y98" s="24">
        <f>VLOOKUP($C98,'[6]LA - by responsible org'!$D$14:$I$170,6,FALSE)</f>
        <v>675</v>
      </c>
      <c r="Z98" s="5">
        <v>463</v>
      </c>
      <c r="AA98" s="22">
        <v>8</v>
      </c>
      <c r="AB98" s="22">
        <v>1</v>
      </c>
      <c r="AC98" s="5">
        <v>472</v>
      </c>
      <c r="AD98">
        <f>VLOOKUP($C98,'[8]LA - by responsible org'!$D$17:$I$170,3,FALSE)</f>
        <v>569</v>
      </c>
      <c r="AE98">
        <f>VLOOKUP($C98,'[8]LA - by responsible org'!$D$17:$I$170,4,FALSE)</f>
        <v>59</v>
      </c>
      <c r="AF98">
        <f>VLOOKUP($C98,'[8]LA - by responsible org'!$D$17:$I$170,5,FALSE)</f>
        <v>0</v>
      </c>
      <c r="AG98">
        <f>VLOOKUP($C98,'[8]LA - by responsible org'!$D$17:$I$170,6,FALSE)</f>
        <v>628</v>
      </c>
      <c r="AH98">
        <f>VLOOKUP($B98,'[9]LA - by responsible org'!$C$17:$I$170,4,FALSE)</f>
        <v>806</v>
      </c>
      <c r="AI98">
        <f>VLOOKUP($B98,'[9]LA - by responsible org'!$C$17:$I$170,5,FALSE)</f>
        <v>30</v>
      </c>
      <c r="AJ98">
        <f>VLOOKUP($B98,'[9]LA - by responsible org'!$C$17:$I$170,6,FALSE)</f>
        <v>5</v>
      </c>
      <c r="AK98">
        <f>VLOOKUP($B98,'[9]LA - by responsible org'!$C$17:$I$170,7,FALSE)</f>
        <v>841</v>
      </c>
    </row>
    <row r="99" spans="1:37" ht="15">
      <c r="A99" s="14" t="s">
        <v>337</v>
      </c>
      <c r="B99" s="14" t="s">
        <v>362</v>
      </c>
      <c r="C99" s="4" t="s">
        <v>363</v>
      </c>
      <c r="D99" s="4" t="s">
        <v>364</v>
      </c>
      <c r="E99" s="25">
        <f>VLOOKUP(B99,'[7]FullDashboard'!$C$4:$I$156,7,FALSE)</f>
        <v>211800</v>
      </c>
      <c r="F99" s="24">
        <f>VLOOKUP($C99,'[2]LA - by responsible org'!$D$14:$I$170,3,FALSE)</f>
        <v>1241</v>
      </c>
      <c r="G99" s="24">
        <f>VLOOKUP($C99,'[2]LA - by responsible org'!$D$14:$I$170,4,FALSE)</f>
        <v>639</v>
      </c>
      <c r="H99" s="24">
        <f>VLOOKUP($C99,'[2]LA - by responsible org'!$D$14:$I$170,5,FALSE)</f>
        <v>0</v>
      </c>
      <c r="I99" s="24">
        <f>VLOOKUP($C99,'[2]LA - by responsible org'!$D$14:$I$170,6,FALSE)</f>
        <v>1880</v>
      </c>
      <c r="J99" s="24">
        <f>VLOOKUP($C99,'[3]LA - by responsible org'!$D$14:$I$170,3,FALSE)</f>
        <v>1285</v>
      </c>
      <c r="K99" s="24">
        <f>VLOOKUP($C99,'[3]LA - by responsible org'!$D$14:$I$170,4,FALSE)</f>
        <v>571</v>
      </c>
      <c r="L99" s="24">
        <f>VLOOKUP($C99,'[3]LA - by responsible org'!$D$14:$I$170,5,FALSE)</f>
        <v>1</v>
      </c>
      <c r="M99" s="24">
        <f>VLOOKUP($C99,'[3]LA - by responsible org'!$D$14:$I$170,6,FALSE)</f>
        <v>1857</v>
      </c>
      <c r="N99" s="24">
        <f>VLOOKUP($C99,'[4]LA - by responsible org'!$D$14:$I$170,3,FALSE)</f>
        <v>1240</v>
      </c>
      <c r="O99" s="24">
        <f>VLOOKUP($C99,'[4]LA - by responsible org'!$D$14:$I$170,4,FALSE)</f>
        <v>692</v>
      </c>
      <c r="P99" s="24">
        <f>VLOOKUP($C99,'[4]LA - by responsible org'!$D$14:$I$170,5,FALSE)</f>
        <v>95</v>
      </c>
      <c r="Q99" s="24">
        <f>VLOOKUP($C99,'[4]LA - by responsible org'!$D$14:$I$170,6,FALSE)</f>
        <v>2027</v>
      </c>
      <c r="R99" s="24">
        <f>VLOOKUP($C99,'[5]LA - by responsible org'!$D$14:$I$170,3,FALSE)</f>
        <v>1165</v>
      </c>
      <c r="S99" s="24">
        <f>VLOOKUP($C99,'[5]LA - by responsible org'!$D$14:$I$170,4,FALSE)</f>
        <v>554</v>
      </c>
      <c r="T99" s="24">
        <f>VLOOKUP($C99,'[5]LA - by responsible org'!$D$14:$I$170,5,FALSE)</f>
        <v>39</v>
      </c>
      <c r="U99" s="24">
        <f>VLOOKUP($C99,'[5]LA - by responsible org'!$D$14:$I$170,6,FALSE)</f>
        <v>1758</v>
      </c>
      <c r="V99" s="24">
        <f>VLOOKUP($C99,'[6]LA - by responsible org'!$D$14:$I$170,3,FALSE)</f>
        <v>1219</v>
      </c>
      <c r="W99" s="24">
        <f>VLOOKUP($C99,'[6]LA - by responsible org'!$D$14:$I$170,4,FALSE)</f>
        <v>591</v>
      </c>
      <c r="X99" s="24">
        <f>VLOOKUP($C99,'[6]LA - by responsible org'!$D$14:$I$170,5,FALSE)</f>
        <v>37</v>
      </c>
      <c r="Y99" s="24">
        <f>VLOOKUP($C99,'[6]LA - by responsible org'!$D$14:$I$170,6,FALSE)</f>
        <v>1847</v>
      </c>
      <c r="Z99" s="5">
        <v>832</v>
      </c>
      <c r="AA99" s="22">
        <v>701</v>
      </c>
      <c r="AB99" s="22">
        <v>54</v>
      </c>
      <c r="AC99" s="5">
        <v>1587</v>
      </c>
      <c r="AD99">
        <f>VLOOKUP($C99,'[8]LA - by responsible org'!$D$17:$I$170,3,FALSE)</f>
        <v>924</v>
      </c>
      <c r="AE99">
        <f>VLOOKUP($C99,'[8]LA - by responsible org'!$D$17:$I$170,4,FALSE)</f>
        <v>832</v>
      </c>
      <c r="AF99">
        <f>VLOOKUP($C99,'[8]LA - by responsible org'!$D$17:$I$170,5,FALSE)</f>
        <v>15</v>
      </c>
      <c r="AG99">
        <f>VLOOKUP($C99,'[8]LA - by responsible org'!$D$17:$I$170,6,FALSE)</f>
        <v>1771</v>
      </c>
      <c r="AH99">
        <f>VLOOKUP($B99,'[9]LA - by responsible org'!$C$17:$I$170,4,FALSE)</f>
        <v>1001</v>
      </c>
      <c r="AI99">
        <f>VLOOKUP($B99,'[9]LA - by responsible org'!$C$17:$I$170,5,FALSE)</f>
        <v>706</v>
      </c>
      <c r="AJ99">
        <f>VLOOKUP($B99,'[9]LA - by responsible org'!$C$17:$I$170,6,FALSE)</f>
        <v>8</v>
      </c>
      <c r="AK99">
        <f>VLOOKUP($B99,'[9]LA - by responsible org'!$C$17:$I$170,7,FALSE)</f>
        <v>1715</v>
      </c>
    </row>
    <row r="100" spans="1:37" ht="15">
      <c r="A100" s="14" t="s">
        <v>337</v>
      </c>
      <c r="B100" s="14" t="s">
        <v>365</v>
      </c>
      <c r="C100" s="4" t="s">
        <v>366</v>
      </c>
      <c r="D100" s="4" t="s">
        <v>367</v>
      </c>
      <c r="E100" s="25">
        <f>VLOOKUP(B100,'[7]FullDashboard'!$C$4:$I$156,7,FALSE)</f>
        <v>121300</v>
      </c>
      <c r="F100" s="24">
        <f>VLOOKUP($C100,'[2]LA - by responsible org'!$D$14:$I$170,3,FALSE)</f>
        <v>372</v>
      </c>
      <c r="G100" s="24">
        <f>VLOOKUP($C100,'[2]LA - by responsible org'!$D$14:$I$170,4,FALSE)</f>
        <v>29</v>
      </c>
      <c r="H100" s="24">
        <f>VLOOKUP($C100,'[2]LA - by responsible org'!$D$14:$I$170,5,FALSE)</f>
        <v>168</v>
      </c>
      <c r="I100" s="24">
        <f>VLOOKUP($C100,'[2]LA - by responsible org'!$D$14:$I$170,6,FALSE)</f>
        <v>569</v>
      </c>
      <c r="J100" s="24">
        <f>VLOOKUP($C100,'[3]LA - by responsible org'!$D$14:$I$170,3,FALSE)</f>
        <v>285</v>
      </c>
      <c r="K100" s="24">
        <f>VLOOKUP($C100,'[3]LA - by responsible org'!$D$14:$I$170,4,FALSE)</f>
        <v>18</v>
      </c>
      <c r="L100" s="24">
        <f>VLOOKUP($C100,'[3]LA - by responsible org'!$D$14:$I$170,5,FALSE)</f>
        <v>103</v>
      </c>
      <c r="M100" s="24">
        <f>VLOOKUP($C100,'[3]LA - by responsible org'!$D$14:$I$170,6,FALSE)</f>
        <v>406</v>
      </c>
      <c r="N100" s="24">
        <f>VLOOKUP($C100,'[4]LA - by responsible org'!$D$14:$I$170,3,FALSE)</f>
        <v>286</v>
      </c>
      <c r="O100" s="24">
        <f>VLOOKUP($C100,'[4]LA - by responsible org'!$D$14:$I$170,4,FALSE)</f>
        <v>12</v>
      </c>
      <c r="P100" s="24">
        <f>VLOOKUP($C100,'[4]LA - by responsible org'!$D$14:$I$170,5,FALSE)</f>
        <v>53</v>
      </c>
      <c r="Q100" s="24">
        <f>VLOOKUP($C100,'[4]LA - by responsible org'!$D$14:$I$170,6,FALSE)</f>
        <v>351</v>
      </c>
      <c r="R100" s="24">
        <f>VLOOKUP($C100,'[5]LA - by responsible org'!$D$14:$I$170,3,FALSE)</f>
        <v>413</v>
      </c>
      <c r="S100" s="24">
        <f>VLOOKUP($C100,'[5]LA - by responsible org'!$D$14:$I$170,4,FALSE)</f>
        <v>20</v>
      </c>
      <c r="T100" s="24">
        <f>VLOOKUP($C100,'[5]LA - by responsible org'!$D$14:$I$170,5,FALSE)</f>
        <v>25</v>
      </c>
      <c r="U100" s="24">
        <f>VLOOKUP($C100,'[5]LA - by responsible org'!$D$14:$I$170,6,FALSE)</f>
        <v>458</v>
      </c>
      <c r="V100" s="24">
        <f>VLOOKUP($C100,'[6]LA - by responsible org'!$D$14:$I$170,3,FALSE)</f>
        <v>526</v>
      </c>
      <c r="W100" s="24">
        <f>VLOOKUP($C100,'[6]LA - by responsible org'!$D$14:$I$170,4,FALSE)</f>
        <v>41</v>
      </c>
      <c r="X100" s="24">
        <f>VLOOKUP($C100,'[6]LA - by responsible org'!$D$14:$I$170,5,FALSE)</f>
        <v>70</v>
      </c>
      <c r="Y100" s="24">
        <f>VLOOKUP($C100,'[6]LA - by responsible org'!$D$14:$I$170,6,FALSE)</f>
        <v>637</v>
      </c>
      <c r="Z100" s="5">
        <v>502</v>
      </c>
      <c r="AA100" s="22">
        <v>17</v>
      </c>
      <c r="AB100" s="22">
        <v>88</v>
      </c>
      <c r="AC100" s="5">
        <v>607</v>
      </c>
      <c r="AD100">
        <f>VLOOKUP($C100,'[8]LA - by responsible org'!$D$17:$I$170,3,FALSE)</f>
        <v>407</v>
      </c>
      <c r="AE100">
        <f>VLOOKUP($C100,'[8]LA - by responsible org'!$D$17:$I$170,4,FALSE)</f>
        <v>18</v>
      </c>
      <c r="AF100">
        <f>VLOOKUP($C100,'[8]LA - by responsible org'!$D$17:$I$170,5,FALSE)</f>
        <v>94</v>
      </c>
      <c r="AG100">
        <f>VLOOKUP($C100,'[8]LA - by responsible org'!$D$17:$I$170,6,FALSE)</f>
        <v>519</v>
      </c>
      <c r="AH100">
        <f>VLOOKUP($B100,'[9]LA - by responsible org'!$C$17:$I$170,4,FALSE)</f>
        <v>486</v>
      </c>
      <c r="AI100">
        <f>VLOOKUP($B100,'[9]LA - by responsible org'!$C$17:$I$170,5,FALSE)</f>
        <v>0</v>
      </c>
      <c r="AJ100">
        <f>VLOOKUP($B100,'[9]LA - by responsible org'!$C$17:$I$170,6,FALSE)</f>
        <v>97</v>
      </c>
      <c r="AK100">
        <f>VLOOKUP($B100,'[9]LA - by responsible org'!$C$17:$I$170,7,FALSE)</f>
        <v>583</v>
      </c>
    </row>
    <row r="101" spans="1:37" ht="15">
      <c r="A101" s="14" t="s">
        <v>279</v>
      </c>
      <c r="B101" s="14" t="s">
        <v>310</v>
      </c>
      <c r="C101" s="4" t="s">
        <v>311</v>
      </c>
      <c r="D101" s="4" t="s">
        <v>312</v>
      </c>
      <c r="E101" s="25">
        <f>VLOOKUP(B101,'[7]FullDashboard'!$C$4:$I$156,7,FALSE)</f>
        <v>170800</v>
      </c>
      <c r="F101" s="24">
        <f>VLOOKUP($C101,'[2]LA - by responsible org'!$D$14:$I$170,3,FALSE)</f>
        <v>368</v>
      </c>
      <c r="G101" s="24">
        <f>VLOOKUP($C101,'[2]LA - by responsible org'!$D$14:$I$170,4,FALSE)</f>
        <v>424</v>
      </c>
      <c r="H101" s="24">
        <f>VLOOKUP($C101,'[2]LA - by responsible org'!$D$14:$I$170,5,FALSE)</f>
        <v>0</v>
      </c>
      <c r="I101" s="24">
        <f>VLOOKUP($C101,'[2]LA - by responsible org'!$D$14:$I$170,6,FALSE)</f>
        <v>792</v>
      </c>
      <c r="J101" s="24">
        <f>VLOOKUP($C101,'[3]LA - by responsible org'!$D$14:$I$170,3,FALSE)</f>
        <v>403</v>
      </c>
      <c r="K101" s="24">
        <f>VLOOKUP($C101,'[3]LA - by responsible org'!$D$14:$I$170,4,FALSE)</f>
        <v>558</v>
      </c>
      <c r="L101" s="24">
        <f>VLOOKUP($C101,'[3]LA - by responsible org'!$D$14:$I$170,5,FALSE)</f>
        <v>0</v>
      </c>
      <c r="M101" s="24">
        <f>VLOOKUP($C101,'[3]LA - by responsible org'!$D$14:$I$170,6,FALSE)</f>
        <v>961</v>
      </c>
      <c r="N101" s="24">
        <f>VLOOKUP($C101,'[4]LA - by responsible org'!$D$14:$I$170,3,FALSE)</f>
        <v>277</v>
      </c>
      <c r="O101" s="24">
        <f>VLOOKUP($C101,'[4]LA - by responsible org'!$D$14:$I$170,4,FALSE)</f>
        <v>409</v>
      </c>
      <c r="P101" s="24">
        <f>VLOOKUP($C101,'[4]LA - by responsible org'!$D$14:$I$170,5,FALSE)</f>
        <v>25</v>
      </c>
      <c r="Q101" s="24">
        <f>VLOOKUP($C101,'[4]LA - by responsible org'!$D$14:$I$170,6,FALSE)</f>
        <v>711</v>
      </c>
      <c r="R101" s="24">
        <f>VLOOKUP($C101,'[5]LA - by responsible org'!$D$14:$I$170,3,FALSE)</f>
        <v>294</v>
      </c>
      <c r="S101" s="24">
        <f>VLOOKUP($C101,'[5]LA - by responsible org'!$D$14:$I$170,4,FALSE)</f>
        <v>705</v>
      </c>
      <c r="T101" s="24">
        <f>VLOOKUP($C101,'[5]LA - by responsible org'!$D$14:$I$170,5,FALSE)</f>
        <v>35</v>
      </c>
      <c r="U101" s="24">
        <f>VLOOKUP($C101,'[5]LA - by responsible org'!$D$14:$I$170,6,FALSE)</f>
        <v>1034</v>
      </c>
      <c r="V101" s="24">
        <f>VLOOKUP($C101,'[6]LA - by responsible org'!$D$14:$I$170,3,FALSE)</f>
        <v>232</v>
      </c>
      <c r="W101" s="24">
        <f>VLOOKUP($C101,'[6]LA - by responsible org'!$D$14:$I$170,4,FALSE)</f>
        <v>614</v>
      </c>
      <c r="X101" s="24">
        <f>VLOOKUP($C101,'[6]LA - by responsible org'!$D$14:$I$170,5,FALSE)</f>
        <v>0</v>
      </c>
      <c r="Y101" s="24">
        <f>VLOOKUP($C101,'[6]LA - by responsible org'!$D$14:$I$170,6,FALSE)</f>
        <v>846</v>
      </c>
      <c r="Z101" s="5">
        <v>328</v>
      </c>
      <c r="AA101" s="22">
        <v>394</v>
      </c>
      <c r="AB101" s="22">
        <v>0</v>
      </c>
      <c r="AC101" s="5">
        <v>722</v>
      </c>
      <c r="AD101">
        <f>VLOOKUP($C101,'[8]LA - by responsible org'!$D$17:$I$170,3,FALSE)</f>
        <v>317</v>
      </c>
      <c r="AE101">
        <f>VLOOKUP($C101,'[8]LA - by responsible org'!$D$17:$I$170,4,FALSE)</f>
        <v>462</v>
      </c>
      <c r="AF101">
        <f>VLOOKUP($C101,'[8]LA - by responsible org'!$D$17:$I$170,5,FALSE)</f>
        <v>21</v>
      </c>
      <c r="AG101">
        <f>VLOOKUP($C101,'[8]LA - by responsible org'!$D$17:$I$170,6,FALSE)</f>
        <v>800</v>
      </c>
      <c r="AH101">
        <f>VLOOKUP($B101,'[9]LA - by responsible org'!$C$17:$I$170,4,FALSE)</f>
        <v>270</v>
      </c>
      <c r="AI101">
        <f>VLOOKUP($B101,'[9]LA - by responsible org'!$C$17:$I$170,5,FALSE)</f>
        <v>285</v>
      </c>
      <c r="AJ101">
        <f>VLOOKUP($B101,'[9]LA - by responsible org'!$C$17:$I$170,6,FALSE)</f>
        <v>35</v>
      </c>
      <c r="AK101">
        <f>VLOOKUP($B101,'[9]LA - by responsible org'!$C$17:$I$170,7,FALSE)</f>
        <v>590</v>
      </c>
    </row>
    <row r="102" spans="1:37" ht="15">
      <c r="A102" s="14" t="s">
        <v>279</v>
      </c>
      <c r="B102" s="14" t="s">
        <v>313</v>
      </c>
      <c r="C102" s="4" t="s">
        <v>314</v>
      </c>
      <c r="D102" s="4" t="s">
        <v>315</v>
      </c>
      <c r="E102" s="25">
        <f>VLOOKUP(B102,'[7]FullDashboard'!$C$4:$I$156,7,FALSE)</f>
        <v>126000</v>
      </c>
      <c r="F102" s="24">
        <f>VLOOKUP($C102,'[2]LA - by responsible org'!$D$14:$I$170,3,FALSE)</f>
        <v>325</v>
      </c>
      <c r="G102" s="24">
        <f>VLOOKUP($C102,'[2]LA - by responsible org'!$D$14:$I$170,4,FALSE)</f>
        <v>288</v>
      </c>
      <c r="H102" s="24">
        <f>VLOOKUP($C102,'[2]LA - by responsible org'!$D$14:$I$170,5,FALSE)</f>
        <v>92</v>
      </c>
      <c r="I102" s="24">
        <f>VLOOKUP($C102,'[2]LA - by responsible org'!$D$14:$I$170,6,FALSE)</f>
        <v>705</v>
      </c>
      <c r="J102" s="24">
        <f>VLOOKUP($C102,'[3]LA - by responsible org'!$D$14:$I$170,3,FALSE)</f>
        <v>347</v>
      </c>
      <c r="K102" s="24">
        <f>VLOOKUP($C102,'[3]LA - by responsible org'!$D$14:$I$170,4,FALSE)</f>
        <v>251</v>
      </c>
      <c r="L102" s="24">
        <f>VLOOKUP($C102,'[3]LA - by responsible org'!$D$14:$I$170,5,FALSE)</f>
        <v>32</v>
      </c>
      <c r="M102" s="24">
        <f>VLOOKUP($C102,'[3]LA - by responsible org'!$D$14:$I$170,6,FALSE)</f>
        <v>630</v>
      </c>
      <c r="N102" s="24">
        <f>VLOOKUP($C102,'[4]LA - by responsible org'!$D$14:$I$170,3,FALSE)</f>
        <v>280</v>
      </c>
      <c r="O102" s="24">
        <f>VLOOKUP($C102,'[4]LA - by responsible org'!$D$14:$I$170,4,FALSE)</f>
        <v>272</v>
      </c>
      <c r="P102" s="24">
        <f>VLOOKUP($C102,'[4]LA - by responsible org'!$D$14:$I$170,5,FALSE)</f>
        <v>7</v>
      </c>
      <c r="Q102" s="24">
        <f>VLOOKUP($C102,'[4]LA - by responsible org'!$D$14:$I$170,6,FALSE)</f>
        <v>559</v>
      </c>
      <c r="R102" s="24">
        <f>VLOOKUP($C102,'[5]LA - by responsible org'!$D$14:$I$170,3,FALSE)</f>
        <v>303</v>
      </c>
      <c r="S102" s="24">
        <f>VLOOKUP($C102,'[5]LA - by responsible org'!$D$14:$I$170,4,FALSE)</f>
        <v>181</v>
      </c>
      <c r="T102" s="24">
        <f>VLOOKUP($C102,'[5]LA - by responsible org'!$D$14:$I$170,5,FALSE)</f>
        <v>21</v>
      </c>
      <c r="U102" s="24">
        <f>VLOOKUP($C102,'[5]LA - by responsible org'!$D$14:$I$170,6,FALSE)</f>
        <v>505</v>
      </c>
      <c r="V102" s="24">
        <f>VLOOKUP($C102,'[6]LA - by responsible org'!$D$14:$I$170,3,FALSE)</f>
        <v>232</v>
      </c>
      <c r="W102" s="24">
        <f>VLOOKUP($C102,'[6]LA - by responsible org'!$D$14:$I$170,4,FALSE)</f>
        <v>266</v>
      </c>
      <c r="X102" s="24">
        <f>VLOOKUP($C102,'[6]LA - by responsible org'!$D$14:$I$170,5,FALSE)</f>
        <v>0</v>
      </c>
      <c r="Y102" s="24">
        <f>VLOOKUP($C102,'[6]LA - by responsible org'!$D$14:$I$170,6,FALSE)</f>
        <v>498</v>
      </c>
      <c r="Z102" s="5">
        <v>294</v>
      </c>
      <c r="AA102" s="22">
        <v>219</v>
      </c>
      <c r="AB102" s="22">
        <v>24</v>
      </c>
      <c r="AC102" s="5">
        <v>537</v>
      </c>
      <c r="AD102">
        <f>VLOOKUP($C102,'[8]LA - by responsible org'!$D$17:$I$170,3,FALSE)</f>
        <v>360</v>
      </c>
      <c r="AE102">
        <f>VLOOKUP($C102,'[8]LA - by responsible org'!$D$17:$I$170,4,FALSE)</f>
        <v>333</v>
      </c>
      <c r="AF102">
        <f>VLOOKUP($C102,'[8]LA - by responsible org'!$D$17:$I$170,5,FALSE)</f>
        <v>54</v>
      </c>
      <c r="AG102">
        <f>VLOOKUP($C102,'[8]LA - by responsible org'!$D$17:$I$170,6,FALSE)</f>
        <v>747</v>
      </c>
      <c r="AH102">
        <f>VLOOKUP($B102,'[9]LA - by responsible org'!$C$17:$I$170,4,FALSE)</f>
        <v>363</v>
      </c>
      <c r="AI102">
        <f>VLOOKUP($B102,'[9]LA - by responsible org'!$C$17:$I$170,5,FALSE)</f>
        <v>238</v>
      </c>
      <c r="AJ102">
        <f>VLOOKUP($B102,'[9]LA - by responsible org'!$C$17:$I$170,6,FALSE)</f>
        <v>46</v>
      </c>
      <c r="AK102">
        <f>VLOOKUP($B102,'[9]LA - by responsible org'!$C$17:$I$170,7,FALSE)</f>
        <v>647</v>
      </c>
    </row>
    <row r="103" spans="1:37" ht="15">
      <c r="A103" s="14" t="s">
        <v>72</v>
      </c>
      <c r="B103" s="14" t="s">
        <v>148</v>
      </c>
      <c r="C103" s="4" t="s">
        <v>149</v>
      </c>
      <c r="D103" s="4" t="s">
        <v>150</v>
      </c>
      <c r="E103" s="25">
        <f>VLOOKUP(B103,'[7]FullDashboard'!$C$4:$I$156,7,FALSE)</f>
        <v>223500</v>
      </c>
      <c r="F103" s="24">
        <f>VLOOKUP($C103,'[2]LA - by responsible org'!$D$14:$I$170,3,FALSE)</f>
        <v>301</v>
      </c>
      <c r="G103" s="24">
        <f>VLOOKUP($C103,'[2]LA - by responsible org'!$D$14:$I$170,4,FALSE)</f>
        <v>21</v>
      </c>
      <c r="H103" s="24">
        <f>VLOOKUP($C103,'[2]LA - by responsible org'!$D$14:$I$170,5,FALSE)</f>
        <v>0</v>
      </c>
      <c r="I103" s="24">
        <f>VLOOKUP($C103,'[2]LA - by responsible org'!$D$14:$I$170,6,FALSE)</f>
        <v>322</v>
      </c>
      <c r="J103" s="24">
        <f>VLOOKUP($C103,'[3]LA - by responsible org'!$D$14:$I$170,3,FALSE)</f>
        <v>287</v>
      </c>
      <c r="K103" s="24">
        <f>VLOOKUP($C103,'[3]LA - by responsible org'!$D$14:$I$170,4,FALSE)</f>
        <v>71</v>
      </c>
      <c r="L103" s="24">
        <f>VLOOKUP($C103,'[3]LA - by responsible org'!$D$14:$I$170,5,FALSE)</f>
        <v>0</v>
      </c>
      <c r="M103" s="24">
        <f>VLOOKUP($C103,'[3]LA - by responsible org'!$D$14:$I$170,6,FALSE)</f>
        <v>358</v>
      </c>
      <c r="N103" s="24">
        <f>VLOOKUP($C103,'[4]LA - by responsible org'!$D$14:$I$170,3,FALSE)</f>
        <v>199</v>
      </c>
      <c r="O103" s="24">
        <f>VLOOKUP($C103,'[4]LA - by responsible org'!$D$14:$I$170,4,FALSE)</f>
        <v>83</v>
      </c>
      <c r="P103" s="24">
        <f>VLOOKUP($C103,'[4]LA - by responsible org'!$D$14:$I$170,5,FALSE)</f>
        <v>0</v>
      </c>
      <c r="Q103" s="24">
        <f>VLOOKUP($C103,'[4]LA - by responsible org'!$D$14:$I$170,6,FALSE)</f>
        <v>282</v>
      </c>
      <c r="R103" s="24">
        <f>VLOOKUP($C103,'[5]LA - by responsible org'!$D$14:$I$170,3,FALSE)</f>
        <v>180</v>
      </c>
      <c r="S103" s="24">
        <f>VLOOKUP($C103,'[5]LA - by responsible org'!$D$14:$I$170,4,FALSE)</f>
        <v>60</v>
      </c>
      <c r="T103" s="24">
        <f>VLOOKUP($C103,'[5]LA - by responsible org'!$D$14:$I$170,5,FALSE)</f>
        <v>0</v>
      </c>
      <c r="U103" s="24">
        <f>VLOOKUP($C103,'[5]LA - by responsible org'!$D$14:$I$170,6,FALSE)</f>
        <v>240</v>
      </c>
      <c r="V103" s="24">
        <f>VLOOKUP($C103,'[6]LA - by responsible org'!$D$14:$I$170,3,FALSE)</f>
        <v>199</v>
      </c>
      <c r="W103" s="24">
        <f>VLOOKUP($C103,'[6]LA - by responsible org'!$D$14:$I$170,4,FALSE)</f>
        <v>73</v>
      </c>
      <c r="X103" s="24">
        <f>VLOOKUP($C103,'[6]LA - by responsible org'!$D$14:$I$170,5,FALSE)</f>
        <v>0</v>
      </c>
      <c r="Y103" s="24">
        <f>VLOOKUP($C103,'[6]LA - by responsible org'!$D$14:$I$170,6,FALSE)</f>
        <v>272</v>
      </c>
      <c r="Z103" s="5">
        <v>133</v>
      </c>
      <c r="AA103" s="22">
        <v>58</v>
      </c>
      <c r="AB103" s="22">
        <v>0</v>
      </c>
      <c r="AC103" s="5">
        <v>191</v>
      </c>
      <c r="AD103">
        <f>VLOOKUP($C103,'[8]LA - by responsible org'!$D$17:$I$170,3,FALSE)</f>
        <v>152</v>
      </c>
      <c r="AE103">
        <f>VLOOKUP($C103,'[8]LA - by responsible org'!$D$17:$I$170,4,FALSE)</f>
        <v>41</v>
      </c>
      <c r="AF103">
        <f>VLOOKUP($C103,'[8]LA - by responsible org'!$D$17:$I$170,5,FALSE)</f>
        <v>0</v>
      </c>
      <c r="AG103">
        <f>VLOOKUP($C103,'[8]LA - by responsible org'!$D$17:$I$170,6,FALSE)</f>
        <v>193</v>
      </c>
      <c r="AH103">
        <f>VLOOKUP($B103,'[9]LA - by responsible org'!$C$17:$I$170,4,FALSE)</f>
        <v>147</v>
      </c>
      <c r="AI103">
        <f>VLOOKUP($B103,'[9]LA - by responsible org'!$C$17:$I$170,5,FALSE)</f>
        <v>0</v>
      </c>
      <c r="AJ103">
        <f>VLOOKUP($B103,'[9]LA - by responsible org'!$C$17:$I$170,6,FALSE)</f>
        <v>0</v>
      </c>
      <c r="AK103">
        <f>VLOOKUP($B103,'[9]LA - by responsible org'!$C$17:$I$170,7,FALSE)</f>
        <v>147</v>
      </c>
    </row>
    <row r="104" spans="1:37" ht="15">
      <c r="A104" s="14" t="s">
        <v>172</v>
      </c>
      <c r="B104" s="14" t="s">
        <v>197</v>
      </c>
      <c r="C104" s="4" t="s">
        <v>198</v>
      </c>
      <c r="D104" s="4" t="s">
        <v>199</v>
      </c>
      <c r="E104" s="25">
        <f>VLOOKUP(B104,'[7]FullDashboard'!$C$4:$I$156,7,FALSE)</f>
        <v>108100</v>
      </c>
      <c r="F104" s="24">
        <f>VLOOKUP($C104,'[2]LA - by responsible org'!$D$14:$I$170,3,FALSE)</f>
        <v>260</v>
      </c>
      <c r="G104" s="24">
        <f>VLOOKUP($C104,'[2]LA - by responsible org'!$D$14:$I$170,4,FALSE)</f>
        <v>209</v>
      </c>
      <c r="H104" s="24">
        <f>VLOOKUP($C104,'[2]LA - by responsible org'!$D$14:$I$170,5,FALSE)</f>
        <v>0</v>
      </c>
      <c r="I104" s="24">
        <f>VLOOKUP($C104,'[2]LA - by responsible org'!$D$14:$I$170,6,FALSE)</f>
        <v>469</v>
      </c>
      <c r="J104" s="24">
        <f>VLOOKUP($C104,'[3]LA - by responsible org'!$D$14:$I$170,3,FALSE)</f>
        <v>286</v>
      </c>
      <c r="K104" s="24">
        <f>VLOOKUP($C104,'[3]LA - by responsible org'!$D$14:$I$170,4,FALSE)</f>
        <v>337</v>
      </c>
      <c r="L104" s="24">
        <f>VLOOKUP($C104,'[3]LA - by responsible org'!$D$14:$I$170,5,FALSE)</f>
        <v>0</v>
      </c>
      <c r="M104" s="24">
        <f>VLOOKUP($C104,'[3]LA - by responsible org'!$D$14:$I$170,6,FALSE)</f>
        <v>623</v>
      </c>
      <c r="N104" s="24">
        <f>VLOOKUP($C104,'[4]LA - by responsible org'!$D$14:$I$170,3,FALSE)</f>
        <v>314</v>
      </c>
      <c r="O104" s="24">
        <f>VLOOKUP($C104,'[4]LA - by responsible org'!$D$14:$I$170,4,FALSE)</f>
        <v>149</v>
      </c>
      <c r="P104" s="24">
        <f>VLOOKUP($C104,'[4]LA - by responsible org'!$D$14:$I$170,5,FALSE)</f>
        <v>6</v>
      </c>
      <c r="Q104" s="24">
        <f>VLOOKUP($C104,'[4]LA - by responsible org'!$D$14:$I$170,6,FALSE)</f>
        <v>469</v>
      </c>
      <c r="R104" s="24">
        <f>VLOOKUP($C104,'[5]LA - by responsible org'!$D$14:$I$170,3,FALSE)</f>
        <v>326</v>
      </c>
      <c r="S104" s="24">
        <f>VLOOKUP($C104,'[5]LA - by responsible org'!$D$14:$I$170,4,FALSE)</f>
        <v>73</v>
      </c>
      <c r="T104" s="24">
        <f>VLOOKUP($C104,'[5]LA - by responsible org'!$D$14:$I$170,5,FALSE)</f>
        <v>31</v>
      </c>
      <c r="U104" s="24">
        <f>VLOOKUP($C104,'[5]LA - by responsible org'!$D$14:$I$170,6,FALSE)</f>
        <v>430</v>
      </c>
      <c r="V104" s="24">
        <f>VLOOKUP($C104,'[6]LA - by responsible org'!$D$14:$I$170,3,FALSE)</f>
        <v>315</v>
      </c>
      <c r="W104" s="24">
        <f>VLOOKUP($C104,'[6]LA - by responsible org'!$D$14:$I$170,4,FALSE)</f>
        <v>102</v>
      </c>
      <c r="X104" s="24">
        <f>VLOOKUP($C104,'[6]LA - by responsible org'!$D$14:$I$170,5,FALSE)</f>
        <v>61</v>
      </c>
      <c r="Y104" s="24">
        <f>VLOOKUP($C104,'[6]LA - by responsible org'!$D$14:$I$170,6,FALSE)</f>
        <v>478</v>
      </c>
      <c r="Z104" s="5">
        <v>455</v>
      </c>
      <c r="AA104" s="22">
        <v>117</v>
      </c>
      <c r="AB104" s="22">
        <v>93</v>
      </c>
      <c r="AC104" s="5">
        <v>665</v>
      </c>
      <c r="AD104">
        <f>VLOOKUP($C104,'[8]LA - by responsible org'!$D$17:$I$170,3,FALSE)</f>
        <v>341</v>
      </c>
      <c r="AE104">
        <f>VLOOKUP($C104,'[8]LA - by responsible org'!$D$17:$I$170,4,FALSE)</f>
        <v>94</v>
      </c>
      <c r="AF104">
        <f>VLOOKUP($C104,'[8]LA - by responsible org'!$D$17:$I$170,5,FALSE)</f>
        <v>93</v>
      </c>
      <c r="AG104">
        <f>VLOOKUP($C104,'[8]LA - by responsible org'!$D$17:$I$170,6,FALSE)</f>
        <v>528</v>
      </c>
      <c r="AH104">
        <f>VLOOKUP($B104,'[9]LA - by responsible org'!$C$17:$I$170,4,FALSE)</f>
        <v>283</v>
      </c>
      <c r="AI104">
        <f>VLOOKUP($B104,'[9]LA - by responsible org'!$C$17:$I$170,5,FALSE)</f>
        <v>53</v>
      </c>
      <c r="AJ104">
        <f>VLOOKUP($B104,'[9]LA - by responsible org'!$C$17:$I$170,6,FALSE)</f>
        <v>90</v>
      </c>
      <c r="AK104">
        <f>VLOOKUP($B104,'[9]LA - by responsible org'!$C$17:$I$170,7,FALSE)</f>
        <v>426</v>
      </c>
    </row>
    <row r="105" spans="1:37" ht="15">
      <c r="A105" s="14" t="s">
        <v>72</v>
      </c>
      <c r="B105" s="14" t="s">
        <v>151</v>
      </c>
      <c r="C105" s="4" t="s">
        <v>152</v>
      </c>
      <c r="D105" s="4" t="s">
        <v>153</v>
      </c>
      <c r="E105" s="25">
        <f>VLOOKUP(B105,'[7]FullDashboard'!$C$4:$I$156,7,FALSE)</f>
        <v>150900</v>
      </c>
      <c r="F105" s="24">
        <f>VLOOKUP($C105,'[2]LA - by responsible org'!$D$14:$I$170,3,FALSE)</f>
        <v>301</v>
      </c>
      <c r="G105" s="24">
        <f>VLOOKUP($C105,'[2]LA - by responsible org'!$D$14:$I$170,4,FALSE)</f>
        <v>140</v>
      </c>
      <c r="H105" s="24">
        <f>VLOOKUP($C105,'[2]LA - by responsible org'!$D$14:$I$170,5,FALSE)</f>
        <v>18</v>
      </c>
      <c r="I105" s="24">
        <f>VLOOKUP($C105,'[2]LA - by responsible org'!$D$14:$I$170,6,FALSE)</f>
        <v>459</v>
      </c>
      <c r="J105" s="24">
        <f>VLOOKUP($C105,'[3]LA - by responsible org'!$D$14:$I$170,3,FALSE)</f>
        <v>302</v>
      </c>
      <c r="K105" s="24">
        <f>VLOOKUP($C105,'[3]LA - by responsible org'!$D$14:$I$170,4,FALSE)</f>
        <v>207</v>
      </c>
      <c r="L105" s="24">
        <f>VLOOKUP($C105,'[3]LA - by responsible org'!$D$14:$I$170,5,FALSE)</f>
        <v>7</v>
      </c>
      <c r="M105" s="24">
        <f>VLOOKUP($C105,'[3]LA - by responsible org'!$D$14:$I$170,6,FALSE)</f>
        <v>516</v>
      </c>
      <c r="N105" s="24">
        <f>VLOOKUP($C105,'[4]LA - by responsible org'!$D$14:$I$170,3,FALSE)</f>
        <v>316</v>
      </c>
      <c r="O105" s="24">
        <f>VLOOKUP($C105,'[4]LA - by responsible org'!$D$14:$I$170,4,FALSE)</f>
        <v>109</v>
      </c>
      <c r="P105" s="24">
        <f>VLOOKUP($C105,'[4]LA - by responsible org'!$D$14:$I$170,5,FALSE)</f>
        <v>4</v>
      </c>
      <c r="Q105" s="24">
        <f>VLOOKUP($C105,'[4]LA - by responsible org'!$D$14:$I$170,6,FALSE)</f>
        <v>429</v>
      </c>
      <c r="R105" s="24">
        <f>VLOOKUP($C105,'[5]LA - by responsible org'!$D$14:$I$170,3,FALSE)</f>
        <v>380</v>
      </c>
      <c r="S105" s="24">
        <f>VLOOKUP($C105,'[5]LA - by responsible org'!$D$14:$I$170,4,FALSE)</f>
        <v>192</v>
      </c>
      <c r="T105" s="24">
        <f>VLOOKUP($C105,'[5]LA - by responsible org'!$D$14:$I$170,5,FALSE)</f>
        <v>6</v>
      </c>
      <c r="U105" s="24">
        <f>VLOOKUP($C105,'[5]LA - by responsible org'!$D$14:$I$170,6,FALSE)</f>
        <v>578</v>
      </c>
      <c r="V105" s="24">
        <f>VLOOKUP($C105,'[6]LA - by responsible org'!$D$14:$I$170,3,FALSE)</f>
        <v>280</v>
      </c>
      <c r="W105" s="24">
        <f>VLOOKUP($C105,'[6]LA - by responsible org'!$D$14:$I$170,4,FALSE)</f>
        <v>135</v>
      </c>
      <c r="X105" s="24">
        <f>VLOOKUP($C105,'[6]LA - by responsible org'!$D$14:$I$170,5,FALSE)</f>
        <v>0</v>
      </c>
      <c r="Y105" s="24">
        <f>VLOOKUP($C105,'[6]LA - by responsible org'!$D$14:$I$170,6,FALSE)</f>
        <v>415</v>
      </c>
      <c r="Z105" s="5">
        <v>267</v>
      </c>
      <c r="AA105" s="22">
        <v>122</v>
      </c>
      <c r="AB105" s="22">
        <v>0</v>
      </c>
      <c r="AC105" s="5">
        <v>389</v>
      </c>
      <c r="AD105">
        <f>VLOOKUP($C105,'[8]LA - by responsible org'!$D$17:$I$170,3,FALSE)</f>
        <v>321</v>
      </c>
      <c r="AE105">
        <f>VLOOKUP($C105,'[8]LA - by responsible org'!$D$17:$I$170,4,FALSE)</f>
        <v>233</v>
      </c>
      <c r="AF105">
        <f>VLOOKUP($C105,'[8]LA - by responsible org'!$D$17:$I$170,5,FALSE)</f>
        <v>0</v>
      </c>
      <c r="AG105">
        <f>VLOOKUP($C105,'[8]LA - by responsible org'!$D$17:$I$170,6,FALSE)</f>
        <v>554</v>
      </c>
      <c r="AH105">
        <f>VLOOKUP($B105,'[9]LA - by responsible org'!$C$17:$I$170,4,FALSE)</f>
        <v>378</v>
      </c>
      <c r="AI105">
        <f>VLOOKUP($B105,'[9]LA - by responsible org'!$C$17:$I$170,5,FALSE)</f>
        <v>102</v>
      </c>
      <c r="AJ105">
        <f>VLOOKUP($B105,'[9]LA - by responsible org'!$C$17:$I$170,6,FALSE)</f>
        <v>2</v>
      </c>
      <c r="AK105">
        <f>VLOOKUP($B105,'[9]LA - by responsible org'!$C$17:$I$170,7,FALSE)</f>
        <v>482</v>
      </c>
    </row>
    <row r="106" spans="1:37" ht="15">
      <c r="A106" s="14" t="s">
        <v>209</v>
      </c>
      <c r="B106" s="14" t="s">
        <v>249</v>
      </c>
      <c r="C106" s="4" t="s">
        <v>250</v>
      </c>
      <c r="D106" s="4" t="s">
        <v>251</v>
      </c>
      <c r="E106" s="25">
        <f>VLOOKUP(B106,'[7]FullDashboard'!$C$4:$I$156,7,FALSE)</f>
        <v>164700</v>
      </c>
      <c r="F106" s="24">
        <f>VLOOKUP($C106,'[2]LA - by responsible org'!$D$14:$I$170,3,FALSE)</f>
        <v>110</v>
      </c>
      <c r="G106" s="24">
        <f>VLOOKUP($C106,'[2]LA - by responsible org'!$D$14:$I$170,4,FALSE)</f>
        <v>53</v>
      </c>
      <c r="H106" s="24">
        <f>VLOOKUP($C106,'[2]LA - by responsible org'!$D$14:$I$170,5,FALSE)</f>
        <v>0</v>
      </c>
      <c r="I106" s="24">
        <f>VLOOKUP($C106,'[2]LA - by responsible org'!$D$14:$I$170,6,FALSE)</f>
        <v>163</v>
      </c>
      <c r="J106" s="24">
        <f>VLOOKUP($C106,'[3]LA - by responsible org'!$D$14:$I$170,3,FALSE)</f>
        <v>152</v>
      </c>
      <c r="K106" s="24">
        <f>VLOOKUP($C106,'[3]LA - by responsible org'!$D$14:$I$170,4,FALSE)</f>
        <v>27</v>
      </c>
      <c r="L106" s="24">
        <f>VLOOKUP($C106,'[3]LA - by responsible org'!$D$14:$I$170,5,FALSE)</f>
        <v>2</v>
      </c>
      <c r="M106" s="24">
        <f>VLOOKUP($C106,'[3]LA - by responsible org'!$D$14:$I$170,6,FALSE)</f>
        <v>181</v>
      </c>
      <c r="N106" s="24">
        <f>VLOOKUP($C106,'[4]LA - by responsible org'!$D$14:$I$170,3,FALSE)</f>
        <v>177</v>
      </c>
      <c r="O106" s="24">
        <f>VLOOKUP($C106,'[4]LA - by responsible org'!$D$14:$I$170,4,FALSE)</f>
        <v>1</v>
      </c>
      <c r="P106" s="24">
        <f>VLOOKUP($C106,'[4]LA - by responsible org'!$D$14:$I$170,5,FALSE)</f>
        <v>0</v>
      </c>
      <c r="Q106" s="24">
        <f>VLOOKUP($C106,'[4]LA - by responsible org'!$D$14:$I$170,6,FALSE)</f>
        <v>178</v>
      </c>
      <c r="R106" s="24">
        <f>VLOOKUP($C106,'[5]LA - by responsible org'!$D$14:$I$170,3,FALSE)</f>
        <v>177</v>
      </c>
      <c r="S106" s="24">
        <f>VLOOKUP($C106,'[5]LA - by responsible org'!$D$14:$I$170,4,FALSE)</f>
        <v>6</v>
      </c>
      <c r="T106" s="24">
        <f>VLOOKUP($C106,'[5]LA - by responsible org'!$D$14:$I$170,5,FALSE)</f>
        <v>0</v>
      </c>
      <c r="U106" s="24">
        <f>VLOOKUP($C106,'[5]LA - by responsible org'!$D$14:$I$170,6,FALSE)</f>
        <v>183</v>
      </c>
      <c r="V106" s="24">
        <f>VLOOKUP($C106,'[6]LA - by responsible org'!$D$14:$I$170,3,FALSE)</f>
        <v>100</v>
      </c>
      <c r="W106" s="24">
        <f>VLOOKUP($C106,'[6]LA - by responsible org'!$D$14:$I$170,4,FALSE)</f>
        <v>41</v>
      </c>
      <c r="X106" s="24">
        <f>VLOOKUP($C106,'[6]LA - by responsible org'!$D$14:$I$170,5,FALSE)</f>
        <v>0</v>
      </c>
      <c r="Y106" s="24">
        <f>VLOOKUP($C106,'[6]LA - by responsible org'!$D$14:$I$170,6,FALSE)</f>
        <v>141</v>
      </c>
      <c r="Z106" s="5">
        <v>148</v>
      </c>
      <c r="AA106" s="22">
        <v>113</v>
      </c>
      <c r="AB106" s="22">
        <v>0</v>
      </c>
      <c r="AC106" s="5">
        <v>261</v>
      </c>
      <c r="AD106">
        <f>VLOOKUP($C106,'[8]LA - by responsible org'!$D$17:$I$170,3,FALSE)</f>
        <v>192</v>
      </c>
      <c r="AE106">
        <f>VLOOKUP($C106,'[8]LA - by responsible org'!$D$17:$I$170,4,FALSE)</f>
        <v>94</v>
      </c>
      <c r="AF106">
        <f>VLOOKUP($C106,'[8]LA - by responsible org'!$D$17:$I$170,5,FALSE)</f>
        <v>0</v>
      </c>
      <c r="AG106">
        <f>VLOOKUP($C106,'[8]LA - by responsible org'!$D$17:$I$170,6,FALSE)</f>
        <v>286</v>
      </c>
      <c r="AH106">
        <f>VLOOKUP($B106,'[9]LA - by responsible org'!$C$17:$I$170,4,FALSE)</f>
        <v>181</v>
      </c>
      <c r="AI106">
        <f>VLOOKUP($B106,'[9]LA - by responsible org'!$C$17:$I$170,5,FALSE)</f>
        <v>78</v>
      </c>
      <c r="AJ106">
        <f>VLOOKUP($B106,'[9]LA - by responsible org'!$C$17:$I$170,6,FALSE)</f>
        <v>0</v>
      </c>
      <c r="AK106">
        <f>VLOOKUP($B106,'[9]LA - by responsible org'!$C$17:$I$170,7,FALSE)</f>
        <v>259</v>
      </c>
    </row>
    <row r="107" spans="1:37" ht="15">
      <c r="A107" s="14" t="s">
        <v>426</v>
      </c>
      <c r="B107" s="14" t="s">
        <v>460</v>
      </c>
      <c r="C107" s="4" t="s">
        <v>461</v>
      </c>
      <c r="D107" s="4" t="s">
        <v>462</v>
      </c>
      <c r="E107" s="25">
        <f>VLOOKUP(B107,'[7]FullDashboard'!$C$4:$I$156,7,FALSE)</f>
        <v>205300</v>
      </c>
      <c r="F107" s="24">
        <f>VLOOKUP($C107,'[2]LA - by responsible org'!$D$14:$I$170,3,FALSE)</f>
        <v>514</v>
      </c>
      <c r="G107" s="24">
        <f>VLOOKUP($C107,'[2]LA - by responsible org'!$D$14:$I$170,4,FALSE)</f>
        <v>56</v>
      </c>
      <c r="H107" s="24">
        <f>VLOOKUP($C107,'[2]LA - by responsible org'!$D$14:$I$170,5,FALSE)</f>
        <v>70</v>
      </c>
      <c r="I107" s="24">
        <f>VLOOKUP($C107,'[2]LA - by responsible org'!$D$14:$I$170,6,FALSE)</f>
        <v>640</v>
      </c>
      <c r="J107" s="24">
        <f>VLOOKUP($C107,'[3]LA - by responsible org'!$D$14:$I$170,3,FALSE)</f>
        <v>819</v>
      </c>
      <c r="K107" s="24">
        <f>VLOOKUP($C107,'[3]LA - by responsible org'!$D$14:$I$170,4,FALSE)</f>
        <v>100</v>
      </c>
      <c r="L107" s="24">
        <f>VLOOKUP($C107,'[3]LA - by responsible org'!$D$14:$I$170,5,FALSE)</f>
        <v>68</v>
      </c>
      <c r="M107" s="24">
        <f>VLOOKUP($C107,'[3]LA - by responsible org'!$D$14:$I$170,6,FALSE)</f>
        <v>987</v>
      </c>
      <c r="N107" s="24">
        <f>VLOOKUP($C107,'[4]LA - by responsible org'!$D$14:$I$170,3,FALSE)</f>
        <v>631</v>
      </c>
      <c r="O107" s="24">
        <f>VLOOKUP($C107,'[4]LA - by responsible org'!$D$14:$I$170,4,FALSE)</f>
        <v>118</v>
      </c>
      <c r="P107" s="24">
        <f>VLOOKUP($C107,'[4]LA - by responsible org'!$D$14:$I$170,5,FALSE)</f>
        <v>8</v>
      </c>
      <c r="Q107" s="24">
        <f>VLOOKUP($C107,'[4]LA - by responsible org'!$D$14:$I$170,6,FALSE)</f>
        <v>757</v>
      </c>
      <c r="R107" s="24">
        <f>VLOOKUP($C107,'[5]LA - by responsible org'!$D$14:$I$170,3,FALSE)</f>
        <v>825</v>
      </c>
      <c r="S107" s="24">
        <f>VLOOKUP($C107,'[5]LA - by responsible org'!$D$14:$I$170,4,FALSE)</f>
        <v>181</v>
      </c>
      <c r="T107" s="24">
        <f>VLOOKUP($C107,'[5]LA - by responsible org'!$D$14:$I$170,5,FALSE)</f>
        <v>28</v>
      </c>
      <c r="U107" s="24">
        <f>VLOOKUP($C107,'[5]LA - by responsible org'!$D$14:$I$170,6,FALSE)</f>
        <v>1034</v>
      </c>
      <c r="V107" s="24">
        <f>VLOOKUP($C107,'[6]LA - by responsible org'!$D$14:$I$170,3,FALSE)</f>
        <v>714</v>
      </c>
      <c r="W107" s="24">
        <f>VLOOKUP($C107,'[6]LA - by responsible org'!$D$14:$I$170,4,FALSE)</f>
        <v>171</v>
      </c>
      <c r="X107" s="24">
        <f>VLOOKUP($C107,'[6]LA - by responsible org'!$D$14:$I$170,5,FALSE)</f>
        <v>31</v>
      </c>
      <c r="Y107" s="24">
        <f>VLOOKUP($C107,'[6]LA - by responsible org'!$D$14:$I$170,6,FALSE)</f>
        <v>916</v>
      </c>
      <c r="Z107" s="5">
        <v>687</v>
      </c>
      <c r="AA107" s="22">
        <v>111</v>
      </c>
      <c r="AB107" s="22">
        <v>68</v>
      </c>
      <c r="AC107" s="5">
        <v>866</v>
      </c>
      <c r="AD107">
        <f>VLOOKUP($C107,'[8]LA - by responsible org'!$D$17:$I$170,3,FALSE)</f>
        <v>636</v>
      </c>
      <c r="AE107">
        <f>VLOOKUP($C107,'[8]LA - by responsible org'!$D$17:$I$170,4,FALSE)</f>
        <v>109</v>
      </c>
      <c r="AF107">
        <f>VLOOKUP($C107,'[8]LA - by responsible org'!$D$17:$I$170,5,FALSE)</f>
        <v>54</v>
      </c>
      <c r="AG107">
        <f>VLOOKUP($C107,'[8]LA - by responsible org'!$D$17:$I$170,6,FALSE)</f>
        <v>799</v>
      </c>
      <c r="AH107">
        <f>VLOOKUP($B107,'[9]LA - by responsible org'!$C$17:$I$170,4,FALSE)</f>
        <v>530</v>
      </c>
      <c r="AI107">
        <f>VLOOKUP($B107,'[9]LA - by responsible org'!$C$17:$I$170,5,FALSE)</f>
        <v>105</v>
      </c>
      <c r="AJ107">
        <f>VLOOKUP($B107,'[9]LA - by responsible org'!$C$17:$I$170,6,FALSE)</f>
        <v>39</v>
      </c>
      <c r="AK107">
        <f>VLOOKUP($B107,'[9]LA - by responsible org'!$C$17:$I$170,7,FALSE)</f>
        <v>674</v>
      </c>
    </row>
    <row r="108" spans="1:37" ht="15">
      <c r="A108" s="14" t="s">
        <v>10</v>
      </c>
      <c r="B108" s="14" t="s">
        <v>35</v>
      </c>
      <c r="C108" s="4" t="s">
        <v>36</v>
      </c>
      <c r="D108" s="4" t="s">
        <v>37</v>
      </c>
      <c r="E108" s="25">
        <f>VLOOKUP(B108,'[7]FullDashboard'!$C$4:$I$156,7,FALSE)</f>
        <v>30900</v>
      </c>
      <c r="F108" s="24">
        <f>VLOOKUP($C108,'[2]LA - by responsible org'!$D$14:$I$170,3,FALSE)</f>
        <v>32</v>
      </c>
      <c r="G108" s="24">
        <f>VLOOKUP($C108,'[2]LA - by responsible org'!$D$14:$I$170,4,FALSE)</f>
        <v>2</v>
      </c>
      <c r="H108" s="24">
        <f>VLOOKUP($C108,'[2]LA - by responsible org'!$D$14:$I$170,5,FALSE)</f>
        <v>0</v>
      </c>
      <c r="I108" s="24">
        <f>VLOOKUP($C108,'[2]LA - by responsible org'!$D$14:$I$170,6,FALSE)</f>
        <v>34</v>
      </c>
      <c r="J108" s="24">
        <f>VLOOKUP($C108,'[3]LA - by responsible org'!$D$14:$I$170,3,FALSE)</f>
        <v>60</v>
      </c>
      <c r="K108" s="24">
        <f>VLOOKUP($C108,'[3]LA - by responsible org'!$D$14:$I$170,4,FALSE)</f>
        <v>0</v>
      </c>
      <c r="L108" s="24">
        <f>VLOOKUP($C108,'[3]LA - by responsible org'!$D$14:$I$170,5,FALSE)</f>
        <v>1</v>
      </c>
      <c r="M108" s="24">
        <f>VLOOKUP($C108,'[3]LA - by responsible org'!$D$14:$I$170,6,FALSE)</f>
        <v>61</v>
      </c>
      <c r="N108" s="24">
        <f>VLOOKUP($C108,'[4]LA - by responsible org'!$D$14:$I$170,3,FALSE)</f>
        <v>51</v>
      </c>
      <c r="O108" s="24">
        <f>VLOOKUP($C108,'[4]LA - by responsible org'!$D$14:$I$170,4,FALSE)</f>
        <v>0</v>
      </c>
      <c r="P108" s="24">
        <f>VLOOKUP($C108,'[4]LA - by responsible org'!$D$14:$I$170,5,FALSE)</f>
        <v>0</v>
      </c>
      <c r="Q108" s="24">
        <f>VLOOKUP($C108,'[4]LA - by responsible org'!$D$14:$I$170,6,FALSE)</f>
        <v>51</v>
      </c>
      <c r="R108" s="24">
        <f>VLOOKUP($C108,'[5]LA - by responsible org'!$D$14:$I$170,3,FALSE)</f>
        <v>28</v>
      </c>
      <c r="S108" s="24">
        <f>VLOOKUP($C108,'[5]LA - by responsible org'!$D$14:$I$170,4,FALSE)</f>
        <v>0</v>
      </c>
      <c r="T108" s="24">
        <f>VLOOKUP($C108,'[5]LA - by responsible org'!$D$14:$I$170,5,FALSE)</f>
        <v>17</v>
      </c>
      <c r="U108" s="24">
        <f>VLOOKUP($C108,'[5]LA - by responsible org'!$D$14:$I$170,6,FALSE)</f>
        <v>45</v>
      </c>
      <c r="V108" s="24">
        <f>VLOOKUP($C108,'[6]LA - by responsible org'!$D$14:$I$170,3,FALSE)</f>
        <v>88</v>
      </c>
      <c r="W108" s="24">
        <f>VLOOKUP($C108,'[6]LA - by responsible org'!$D$14:$I$170,4,FALSE)</f>
        <v>7</v>
      </c>
      <c r="X108" s="24">
        <f>VLOOKUP($C108,'[6]LA - by responsible org'!$D$14:$I$170,5,FALSE)</f>
        <v>0</v>
      </c>
      <c r="Y108" s="24">
        <f>VLOOKUP($C108,'[6]LA - by responsible org'!$D$14:$I$170,6,FALSE)</f>
        <v>95</v>
      </c>
      <c r="Z108" s="5">
        <v>63</v>
      </c>
      <c r="AA108" s="22">
        <v>10</v>
      </c>
      <c r="AB108" s="22">
        <v>0</v>
      </c>
      <c r="AC108" s="5">
        <v>73</v>
      </c>
      <c r="AD108">
        <f>VLOOKUP($C108,'[8]LA - by responsible org'!$D$17:$I$170,3,FALSE)</f>
        <v>34</v>
      </c>
      <c r="AE108">
        <f>VLOOKUP($C108,'[8]LA - by responsible org'!$D$17:$I$170,4,FALSE)</f>
        <v>10</v>
      </c>
      <c r="AF108">
        <f>VLOOKUP($C108,'[8]LA - by responsible org'!$D$17:$I$170,5,FALSE)</f>
        <v>0</v>
      </c>
      <c r="AG108">
        <f>VLOOKUP($C108,'[8]LA - by responsible org'!$D$17:$I$170,6,FALSE)</f>
        <v>44</v>
      </c>
      <c r="AH108">
        <f>VLOOKUP($B108,'[9]LA - by responsible org'!$C$17:$I$170,4,FALSE)</f>
        <v>42</v>
      </c>
      <c r="AI108">
        <f>VLOOKUP($B108,'[9]LA - by responsible org'!$C$17:$I$170,5,FALSE)</f>
        <v>3</v>
      </c>
      <c r="AJ108">
        <f>VLOOKUP($B108,'[9]LA - by responsible org'!$C$17:$I$170,6,FALSE)</f>
        <v>0</v>
      </c>
      <c r="AK108">
        <f>VLOOKUP($B108,'[9]LA - by responsible org'!$C$17:$I$170,7,FALSE)</f>
        <v>45</v>
      </c>
    </row>
    <row r="109" spans="1:37" ht="15">
      <c r="A109" s="14" t="s">
        <v>209</v>
      </c>
      <c r="B109" s="14" t="s">
        <v>252</v>
      </c>
      <c r="C109" s="4" t="s">
        <v>253</v>
      </c>
      <c r="D109" s="4" t="s">
        <v>254</v>
      </c>
      <c r="E109" s="25">
        <f>VLOOKUP(B109,'[7]FullDashboard'!$C$4:$I$156,7,FALSE)</f>
        <v>193800</v>
      </c>
      <c r="F109" s="24">
        <f>VLOOKUP($C109,'[2]LA - by responsible org'!$D$14:$I$170,3,FALSE)</f>
        <v>763</v>
      </c>
      <c r="G109" s="24">
        <f>VLOOKUP($C109,'[2]LA - by responsible org'!$D$14:$I$170,4,FALSE)</f>
        <v>729</v>
      </c>
      <c r="H109" s="24">
        <f>VLOOKUP($C109,'[2]LA - by responsible org'!$D$14:$I$170,5,FALSE)</f>
        <v>197</v>
      </c>
      <c r="I109" s="24">
        <f>VLOOKUP($C109,'[2]LA - by responsible org'!$D$14:$I$170,6,FALSE)</f>
        <v>1689</v>
      </c>
      <c r="J109" s="24">
        <f>VLOOKUP($C109,'[3]LA - by responsible org'!$D$14:$I$170,3,FALSE)</f>
        <v>762</v>
      </c>
      <c r="K109" s="24">
        <f>VLOOKUP($C109,'[3]LA - by responsible org'!$D$14:$I$170,4,FALSE)</f>
        <v>208</v>
      </c>
      <c r="L109" s="24">
        <f>VLOOKUP($C109,'[3]LA - by responsible org'!$D$14:$I$170,5,FALSE)</f>
        <v>51</v>
      </c>
      <c r="M109" s="24">
        <f>VLOOKUP($C109,'[3]LA - by responsible org'!$D$14:$I$170,6,FALSE)</f>
        <v>1021</v>
      </c>
      <c r="N109" s="24">
        <f>VLOOKUP($C109,'[4]LA - by responsible org'!$D$14:$I$170,3,FALSE)</f>
        <v>409</v>
      </c>
      <c r="O109" s="24">
        <f>VLOOKUP($C109,'[4]LA - by responsible org'!$D$14:$I$170,4,FALSE)</f>
        <v>55</v>
      </c>
      <c r="P109" s="24">
        <f>VLOOKUP($C109,'[4]LA - by responsible org'!$D$14:$I$170,5,FALSE)</f>
        <v>39</v>
      </c>
      <c r="Q109" s="24">
        <f>VLOOKUP($C109,'[4]LA - by responsible org'!$D$14:$I$170,6,FALSE)</f>
        <v>503</v>
      </c>
      <c r="R109" s="24">
        <f>VLOOKUP($C109,'[5]LA - by responsible org'!$D$14:$I$170,3,FALSE)</f>
        <v>560</v>
      </c>
      <c r="S109" s="24">
        <f>VLOOKUP($C109,'[5]LA - by responsible org'!$D$14:$I$170,4,FALSE)</f>
        <v>52</v>
      </c>
      <c r="T109" s="24">
        <f>VLOOKUP($C109,'[5]LA - by responsible org'!$D$14:$I$170,5,FALSE)</f>
        <v>71</v>
      </c>
      <c r="U109" s="24">
        <f>VLOOKUP($C109,'[5]LA - by responsible org'!$D$14:$I$170,6,FALSE)</f>
        <v>683</v>
      </c>
      <c r="V109" s="24">
        <f>VLOOKUP($C109,'[6]LA - by responsible org'!$D$14:$I$170,3,FALSE)</f>
        <v>535</v>
      </c>
      <c r="W109" s="24">
        <f>VLOOKUP($C109,'[6]LA - by responsible org'!$D$14:$I$170,4,FALSE)</f>
        <v>92</v>
      </c>
      <c r="X109" s="24">
        <f>VLOOKUP($C109,'[6]LA - by responsible org'!$D$14:$I$170,5,FALSE)</f>
        <v>51</v>
      </c>
      <c r="Y109" s="24">
        <f>VLOOKUP($C109,'[6]LA - by responsible org'!$D$14:$I$170,6,FALSE)</f>
        <v>678</v>
      </c>
      <c r="Z109" s="5">
        <v>324</v>
      </c>
      <c r="AA109" s="22">
        <v>167</v>
      </c>
      <c r="AB109" s="22">
        <v>68</v>
      </c>
      <c r="AC109" s="5">
        <v>559</v>
      </c>
      <c r="AD109">
        <f>VLOOKUP($C109,'[8]LA - by responsible org'!$D$17:$I$170,3,FALSE)</f>
        <v>483</v>
      </c>
      <c r="AE109">
        <f>VLOOKUP($C109,'[8]LA - by responsible org'!$D$17:$I$170,4,FALSE)</f>
        <v>168</v>
      </c>
      <c r="AF109">
        <f>VLOOKUP($C109,'[8]LA - by responsible org'!$D$17:$I$170,5,FALSE)</f>
        <v>36</v>
      </c>
      <c r="AG109">
        <f>VLOOKUP($C109,'[8]LA - by responsible org'!$D$17:$I$170,6,FALSE)</f>
        <v>687</v>
      </c>
      <c r="AH109">
        <f>VLOOKUP($B109,'[9]LA - by responsible org'!$C$17:$I$170,4,FALSE)</f>
        <v>277</v>
      </c>
      <c r="AI109">
        <f>VLOOKUP($B109,'[9]LA - by responsible org'!$C$17:$I$170,5,FALSE)</f>
        <v>182</v>
      </c>
      <c r="AJ109">
        <f>VLOOKUP($B109,'[9]LA - by responsible org'!$C$17:$I$170,6,FALSE)</f>
        <v>40</v>
      </c>
      <c r="AK109">
        <f>VLOOKUP($B109,'[9]LA - by responsible org'!$C$17:$I$170,7,FALSE)</f>
        <v>499</v>
      </c>
    </row>
    <row r="110" spans="1:37" ht="15">
      <c r="A110" s="14" t="s">
        <v>383</v>
      </c>
      <c r="B110" s="14" t="s">
        <v>396</v>
      </c>
      <c r="C110" s="4" t="s">
        <v>397</v>
      </c>
      <c r="D110" s="4" t="s">
        <v>398</v>
      </c>
      <c r="E110" s="25">
        <f>VLOOKUP(B110,'[7]FullDashboard'!$C$4:$I$156,7,FALSE)</f>
        <v>242900</v>
      </c>
      <c r="F110" s="24">
        <f>VLOOKUP($C110,'[2]LA - by responsible org'!$D$14:$I$170,3,FALSE)</f>
        <v>209</v>
      </c>
      <c r="G110" s="24">
        <f>VLOOKUP($C110,'[2]LA - by responsible org'!$D$14:$I$170,4,FALSE)</f>
        <v>150</v>
      </c>
      <c r="H110" s="24">
        <f>VLOOKUP($C110,'[2]LA - by responsible org'!$D$14:$I$170,5,FALSE)</f>
        <v>31</v>
      </c>
      <c r="I110" s="24">
        <f>VLOOKUP($C110,'[2]LA - by responsible org'!$D$14:$I$170,6,FALSE)</f>
        <v>390</v>
      </c>
      <c r="J110" s="24">
        <f>VLOOKUP($C110,'[3]LA - by responsible org'!$D$14:$I$170,3,FALSE)</f>
        <v>256</v>
      </c>
      <c r="K110" s="24">
        <f>VLOOKUP($C110,'[3]LA - by responsible org'!$D$14:$I$170,4,FALSE)</f>
        <v>203</v>
      </c>
      <c r="L110" s="24">
        <f>VLOOKUP($C110,'[3]LA - by responsible org'!$D$14:$I$170,5,FALSE)</f>
        <v>70</v>
      </c>
      <c r="M110" s="24">
        <f>VLOOKUP($C110,'[3]LA - by responsible org'!$D$14:$I$170,6,FALSE)</f>
        <v>529</v>
      </c>
      <c r="N110" s="24">
        <f>VLOOKUP($C110,'[4]LA - by responsible org'!$D$14:$I$170,3,FALSE)</f>
        <v>266</v>
      </c>
      <c r="O110" s="24">
        <f>VLOOKUP($C110,'[4]LA - by responsible org'!$D$14:$I$170,4,FALSE)</f>
        <v>229</v>
      </c>
      <c r="P110" s="24">
        <f>VLOOKUP($C110,'[4]LA - by responsible org'!$D$14:$I$170,5,FALSE)</f>
        <v>7</v>
      </c>
      <c r="Q110" s="24">
        <f>VLOOKUP($C110,'[4]LA - by responsible org'!$D$14:$I$170,6,FALSE)</f>
        <v>502</v>
      </c>
      <c r="R110" s="24">
        <f>VLOOKUP($C110,'[5]LA - by responsible org'!$D$14:$I$170,3,FALSE)</f>
        <v>226</v>
      </c>
      <c r="S110" s="24">
        <f>VLOOKUP($C110,'[5]LA - by responsible org'!$D$14:$I$170,4,FALSE)</f>
        <v>235</v>
      </c>
      <c r="T110" s="24">
        <f>VLOOKUP($C110,'[5]LA - by responsible org'!$D$14:$I$170,5,FALSE)</f>
        <v>54</v>
      </c>
      <c r="U110" s="24">
        <f>VLOOKUP($C110,'[5]LA - by responsible org'!$D$14:$I$170,6,FALSE)</f>
        <v>515</v>
      </c>
      <c r="V110" s="24">
        <f>VLOOKUP($C110,'[6]LA - by responsible org'!$D$14:$I$170,3,FALSE)</f>
        <v>124</v>
      </c>
      <c r="W110" s="24">
        <f>VLOOKUP($C110,'[6]LA - by responsible org'!$D$14:$I$170,4,FALSE)</f>
        <v>222</v>
      </c>
      <c r="X110" s="24">
        <f>VLOOKUP($C110,'[6]LA - by responsible org'!$D$14:$I$170,5,FALSE)</f>
        <v>32</v>
      </c>
      <c r="Y110" s="24">
        <f>VLOOKUP($C110,'[6]LA - by responsible org'!$D$14:$I$170,6,FALSE)</f>
        <v>378</v>
      </c>
      <c r="Z110" s="5">
        <v>192</v>
      </c>
      <c r="AA110" s="22">
        <v>203</v>
      </c>
      <c r="AB110" s="22">
        <v>26</v>
      </c>
      <c r="AC110" s="5">
        <v>421</v>
      </c>
      <c r="AD110">
        <f>VLOOKUP($C110,'[8]LA - by responsible org'!$D$17:$I$170,3,FALSE)</f>
        <v>133</v>
      </c>
      <c r="AE110">
        <f>VLOOKUP($C110,'[8]LA - by responsible org'!$D$17:$I$170,4,FALSE)</f>
        <v>234</v>
      </c>
      <c r="AF110">
        <f>VLOOKUP($C110,'[8]LA - by responsible org'!$D$17:$I$170,5,FALSE)</f>
        <v>0</v>
      </c>
      <c r="AG110">
        <f>VLOOKUP($C110,'[8]LA - by responsible org'!$D$17:$I$170,6,FALSE)</f>
        <v>367</v>
      </c>
      <c r="AH110">
        <f>VLOOKUP($B110,'[9]LA - by responsible org'!$C$17:$I$170,4,FALSE)</f>
        <v>159</v>
      </c>
      <c r="AI110">
        <f>VLOOKUP($B110,'[9]LA - by responsible org'!$C$17:$I$170,5,FALSE)</f>
        <v>204</v>
      </c>
      <c r="AJ110">
        <f>VLOOKUP($B110,'[9]LA - by responsible org'!$C$17:$I$170,6,FALSE)</f>
        <v>30</v>
      </c>
      <c r="AK110">
        <f>VLOOKUP($B110,'[9]LA - by responsible org'!$C$17:$I$170,7,FALSE)</f>
        <v>393</v>
      </c>
    </row>
    <row r="111" spans="1:37" ht="15">
      <c r="A111" s="14" t="s">
        <v>209</v>
      </c>
      <c r="B111" s="14" t="s">
        <v>255</v>
      </c>
      <c r="C111" s="4" t="s">
        <v>256</v>
      </c>
      <c r="D111" s="4" t="s">
        <v>257</v>
      </c>
      <c r="E111" s="25">
        <f>VLOOKUP(B111,'[7]FullDashboard'!$C$4:$I$156,7,FALSE)</f>
        <v>220900</v>
      </c>
      <c r="F111" s="24">
        <f>VLOOKUP($C111,'[2]LA - by responsible org'!$D$14:$I$170,3,FALSE)</f>
        <v>557</v>
      </c>
      <c r="G111" s="24">
        <f>VLOOKUP($C111,'[2]LA - by responsible org'!$D$14:$I$170,4,FALSE)</f>
        <v>199</v>
      </c>
      <c r="H111" s="24">
        <f>VLOOKUP($C111,'[2]LA - by responsible org'!$D$14:$I$170,5,FALSE)</f>
        <v>27</v>
      </c>
      <c r="I111" s="24">
        <f>VLOOKUP($C111,'[2]LA - by responsible org'!$D$14:$I$170,6,FALSE)</f>
        <v>783</v>
      </c>
      <c r="J111" s="24">
        <f>VLOOKUP($C111,'[3]LA - by responsible org'!$D$14:$I$170,3,FALSE)</f>
        <v>754</v>
      </c>
      <c r="K111" s="24">
        <f>VLOOKUP($C111,'[3]LA - by responsible org'!$D$14:$I$170,4,FALSE)</f>
        <v>96</v>
      </c>
      <c r="L111" s="24">
        <f>VLOOKUP($C111,'[3]LA - by responsible org'!$D$14:$I$170,5,FALSE)</f>
        <v>123</v>
      </c>
      <c r="M111" s="24">
        <f>VLOOKUP($C111,'[3]LA - by responsible org'!$D$14:$I$170,6,FALSE)</f>
        <v>973</v>
      </c>
      <c r="N111" s="24">
        <f>VLOOKUP($C111,'[4]LA - by responsible org'!$D$14:$I$170,3,FALSE)</f>
        <v>698</v>
      </c>
      <c r="O111" s="24">
        <f>VLOOKUP($C111,'[4]LA - by responsible org'!$D$14:$I$170,4,FALSE)</f>
        <v>196</v>
      </c>
      <c r="P111" s="24">
        <f>VLOOKUP($C111,'[4]LA - by responsible org'!$D$14:$I$170,5,FALSE)</f>
        <v>40</v>
      </c>
      <c r="Q111" s="24">
        <f>VLOOKUP($C111,'[4]LA - by responsible org'!$D$14:$I$170,6,FALSE)</f>
        <v>934</v>
      </c>
      <c r="R111" s="24">
        <f>VLOOKUP($C111,'[5]LA - by responsible org'!$D$14:$I$170,3,FALSE)</f>
        <v>657</v>
      </c>
      <c r="S111" s="24">
        <f>VLOOKUP($C111,'[5]LA - by responsible org'!$D$14:$I$170,4,FALSE)</f>
        <v>162</v>
      </c>
      <c r="T111" s="24">
        <f>VLOOKUP($C111,'[5]LA - by responsible org'!$D$14:$I$170,5,FALSE)</f>
        <v>90</v>
      </c>
      <c r="U111" s="24">
        <f>VLOOKUP($C111,'[5]LA - by responsible org'!$D$14:$I$170,6,FALSE)</f>
        <v>909</v>
      </c>
      <c r="V111" s="24">
        <f>VLOOKUP($C111,'[6]LA - by responsible org'!$D$14:$I$170,3,FALSE)</f>
        <v>764</v>
      </c>
      <c r="W111" s="24">
        <f>VLOOKUP($C111,'[6]LA - by responsible org'!$D$14:$I$170,4,FALSE)</f>
        <v>212</v>
      </c>
      <c r="X111" s="24">
        <f>VLOOKUP($C111,'[6]LA - by responsible org'!$D$14:$I$170,5,FALSE)</f>
        <v>62</v>
      </c>
      <c r="Y111" s="24">
        <f>VLOOKUP($C111,'[6]LA - by responsible org'!$D$14:$I$170,6,FALSE)</f>
        <v>1038</v>
      </c>
      <c r="Z111" s="5">
        <v>505</v>
      </c>
      <c r="AA111" s="22">
        <v>250</v>
      </c>
      <c r="AB111" s="22">
        <v>47</v>
      </c>
      <c r="AC111" s="5">
        <v>802</v>
      </c>
      <c r="AD111">
        <f>VLOOKUP($C111,'[8]LA - by responsible org'!$D$17:$I$170,3,FALSE)</f>
        <v>696</v>
      </c>
      <c r="AE111">
        <f>VLOOKUP($C111,'[8]LA - by responsible org'!$D$17:$I$170,4,FALSE)</f>
        <v>266</v>
      </c>
      <c r="AF111">
        <f>VLOOKUP($C111,'[8]LA - by responsible org'!$D$17:$I$170,5,FALSE)</f>
        <v>39</v>
      </c>
      <c r="AG111">
        <f>VLOOKUP($C111,'[8]LA - by responsible org'!$D$17:$I$170,6,FALSE)</f>
        <v>1001</v>
      </c>
      <c r="AH111">
        <f>VLOOKUP($B111,'[9]LA - by responsible org'!$C$17:$I$170,4,FALSE)</f>
        <v>766</v>
      </c>
      <c r="AI111">
        <f>VLOOKUP($B111,'[9]LA - by responsible org'!$C$17:$I$170,5,FALSE)</f>
        <v>85</v>
      </c>
      <c r="AJ111">
        <f>VLOOKUP($B111,'[9]LA - by responsible org'!$C$17:$I$170,6,FALSE)</f>
        <v>61</v>
      </c>
      <c r="AK111">
        <f>VLOOKUP($B111,'[9]LA - by responsible org'!$C$17:$I$170,7,FALSE)</f>
        <v>912</v>
      </c>
    </row>
    <row r="112" spans="1:37" ht="15">
      <c r="A112" s="14" t="s">
        <v>426</v>
      </c>
      <c r="B112" s="14" t="s">
        <v>463</v>
      </c>
      <c r="C112" s="4" t="s">
        <v>464</v>
      </c>
      <c r="D112" s="4" t="s">
        <v>465</v>
      </c>
      <c r="E112" s="25">
        <f>VLOOKUP(B112,'[7]FullDashboard'!$C$4:$I$156,7,FALSE)</f>
        <v>459100</v>
      </c>
      <c r="F112" s="24">
        <f>VLOOKUP($C112,'[2]LA - by responsible org'!$D$14:$I$170,3,FALSE)</f>
        <v>2649</v>
      </c>
      <c r="G112" s="24">
        <f>VLOOKUP($C112,'[2]LA - by responsible org'!$D$14:$I$170,4,FALSE)</f>
        <v>998</v>
      </c>
      <c r="H112" s="24">
        <f>VLOOKUP($C112,'[2]LA - by responsible org'!$D$14:$I$170,5,FALSE)</f>
        <v>1138</v>
      </c>
      <c r="I112" s="24">
        <f>VLOOKUP($C112,'[2]LA - by responsible org'!$D$14:$I$170,6,FALSE)</f>
        <v>4785</v>
      </c>
      <c r="J112" s="24">
        <f>VLOOKUP($C112,'[3]LA - by responsible org'!$D$14:$I$170,3,FALSE)</f>
        <v>2689</v>
      </c>
      <c r="K112" s="24">
        <f>VLOOKUP($C112,'[3]LA - by responsible org'!$D$14:$I$170,4,FALSE)</f>
        <v>1187</v>
      </c>
      <c r="L112" s="24">
        <f>VLOOKUP($C112,'[3]LA - by responsible org'!$D$14:$I$170,5,FALSE)</f>
        <v>1007</v>
      </c>
      <c r="M112" s="24">
        <f>VLOOKUP($C112,'[3]LA - by responsible org'!$D$14:$I$170,6,FALSE)</f>
        <v>4883</v>
      </c>
      <c r="N112" s="24">
        <f>VLOOKUP($C112,'[4]LA - by responsible org'!$D$14:$I$170,3,FALSE)</f>
        <v>1554</v>
      </c>
      <c r="O112" s="24">
        <f>VLOOKUP($C112,'[4]LA - by responsible org'!$D$14:$I$170,4,FALSE)</f>
        <v>1165</v>
      </c>
      <c r="P112" s="24">
        <f>VLOOKUP($C112,'[4]LA - by responsible org'!$D$14:$I$170,5,FALSE)</f>
        <v>352</v>
      </c>
      <c r="Q112" s="24">
        <f>VLOOKUP($C112,'[4]LA - by responsible org'!$D$14:$I$170,6,FALSE)</f>
        <v>3071</v>
      </c>
      <c r="R112" s="24">
        <f>VLOOKUP($C112,'[5]LA - by responsible org'!$D$14:$I$170,3,FALSE)</f>
        <v>1664</v>
      </c>
      <c r="S112" s="24">
        <f>VLOOKUP($C112,'[5]LA - by responsible org'!$D$14:$I$170,4,FALSE)</f>
        <v>1335</v>
      </c>
      <c r="T112" s="24">
        <f>VLOOKUP($C112,'[5]LA - by responsible org'!$D$14:$I$170,5,FALSE)</f>
        <v>239</v>
      </c>
      <c r="U112" s="24">
        <f>VLOOKUP($C112,'[5]LA - by responsible org'!$D$14:$I$170,6,FALSE)</f>
        <v>3238</v>
      </c>
      <c r="V112" s="24">
        <f>VLOOKUP($C112,'[6]LA - by responsible org'!$D$14:$I$170,3,FALSE)</f>
        <v>1635</v>
      </c>
      <c r="W112" s="24">
        <f>VLOOKUP($C112,'[6]LA - by responsible org'!$D$14:$I$170,4,FALSE)</f>
        <v>1445</v>
      </c>
      <c r="X112" s="24">
        <f>VLOOKUP($C112,'[6]LA - by responsible org'!$D$14:$I$170,5,FALSE)</f>
        <v>177</v>
      </c>
      <c r="Y112" s="24">
        <f>VLOOKUP($C112,'[6]LA - by responsible org'!$D$14:$I$170,6,FALSE)</f>
        <v>3257</v>
      </c>
      <c r="Z112" s="5">
        <v>1663</v>
      </c>
      <c r="AA112" s="22">
        <v>926</v>
      </c>
      <c r="AB112" s="22">
        <v>210</v>
      </c>
      <c r="AC112" s="5">
        <v>2799</v>
      </c>
      <c r="AD112">
        <f>VLOOKUP($C112,'[8]LA - by responsible org'!$D$17:$I$170,3,FALSE)</f>
        <v>1818</v>
      </c>
      <c r="AE112">
        <f>VLOOKUP($C112,'[8]LA - by responsible org'!$D$17:$I$170,4,FALSE)</f>
        <v>796</v>
      </c>
      <c r="AF112">
        <f>VLOOKUP($C112,'[8]LA - by responsible org'!$D$17:$I$170,5,FALSE)</f>
        <v>161</v>
      </c>
      <c r="AG112">
        <f>VLOOKUP($C112,'[8]LA - by responsible org'!$D$17:$I$170,6,FALSE)</f>
        <v>2775</v>
      </c>
      <c r="AH112">
        <f>VLOOKUP($B112,'[9]LA - by responsible org'!$C$17:$I$170,4,FALSE)</f>
        <v>1306</v>
      </c>
      <c r="AI112">
        <f>VLOOKUP($B112,'[9]LA - by responsible org'!$C$17:$I$170,5,FALSE)</f>
        <v>494</v>
      </c>
      <c r="AJ112">
        <f>VLOOKUP($B112,'[9]LA - by responsible org'!$C$17:$I$170,6,FALSE)</f>
        <v>169</v>
      </c>
      <c r="AK112">
        <f>VLOOKUP($B112,'[9]LA - by responsible org'!$C$17:$I$170,7,FALSE)</f>
        <v>1969</v>
      </c>
    </row>
    <row r="113" spans="1:37" ht="15">
      <c r="A113" s="14" t="s">
        <v>383</v>
      </c>
      <c r="B113" s="14" t="s">
        <v>399</v>
      </c>
      <c r="C113" s="4" t="s">
        <v>400</v>
      </c>
      <c r="D113" s="4" t="s">
        <v>401</v>
      </c>
      <c r="E113" s="25">
        <f>VLOOKUP(B113,'[7]FullDashboard'!$C$4:$I$156,7,FALSE)</f>
        <v>254000</v>
      </c>
      <c r="F113" s="24">
        <f>VLOOKUP($C113,'[2]LA - by responsible org'!$D$14:$I$170,3,FALSE)</f>
        <v>608</v>
      </c>
      <c r="G113" s="24">
        <f>VLOOKUP($C113,'[2]LA - by responsible org'!$D$14:$I$170,4,FALSE)</f>
        <v>522</v>
      </c>
      <c r="H113" s="24">
        <f>VLOOKUP($C113,'[2]LA - by responsible org'!$D$14:$I$170,5,FALSE)</f>
        <v>214</v>
      </c>
      <c r="I113" s="24">
        <f>VLOOKUP($C113,'[2]LA - by responsible org'!$D$14:$I$170,6,FALSE)</f>
        <v>1344</v>
      </c>
      <c r="J113" s="24">
        <f>VLOOKUP($C113,'[3]LA - by responsible org'!$D$14:$I$170,3,FALSE)</f>
        <v>481</v>
      </c>
      <c r="K113" s="24">
        <f>VLOOKUP($C113,'[3]LA - by responsible org'!$D$14:$I$170,4,FALSE)</f>
        <v>585</v>
      </c>
      <c r="L113" s="24">
        <f>VLOOKUP($C113,'[3]LA - by responsible org'!$D$14:$I$170,5,FALSE)</f>
        <v>208</v>
      </c>
      <c r="M113" s="24">
        <f>VLOOKUP($C113,'[3]LA - by responsible org'!$D$14:$I$170,6,FALSE)</f>
        <v>1274</v>
      </c>
      <c r="N113" s="24">
        <f>VLOOKUP($C113,'[4]LA - by responsible org'!$D$14:$I$170,3,FALSE)</f>
        <v>427</v>
      </c>
      <c r="O113" s="24">
        <f>VLOOKUP($C113,'[4]LA - by responsible org'!$D$14:$I$170,4,FALSE)</f>
        <v>380</v>
      </c>
      <c r="P113" s="24">
        <f>VLOOKUP($C113,'[4]LA - by responsible org'!$D$14:$I$170,5,FALSE)</f>
        <v>79</v>
      </c>
      <c r="Q113" s="24">
        <f>VLOOKUP($C113,'[4]LA - by responsible org'!$D$14:$I$170,6,FALSE)</f>
        <v>886</v>
      </c>
      <c r="R113" s="24">
        <f>VLOOKUP($C113,'[5]LA - by responsible org'!$D$14:$I$170,3,FALSE)</f>
        <v>372</v>
      </c>
      <c r="S113" s="24">
        <f>VLOOKUP($C113,'[5]LA - by responsible org'!$D$14:$I$170,4,FALSE)</f>
        <v>315</v>
      </c>
      <c r="T113" s="24">
        <f>VLOOKUP($C113,'[5]LA - by responsible org'!$D$14:$I$170,5,FALSE)</f>
        <v>118</v>
      </c>
      <c r="U113" s="24">
        <f>VLOOKUP($C113,'[5]LA - by responsible org'!$D$14:$I$170,6,FALSE)</f>
        <v>805</v>
      </c>
      <c r="V113" s="24">
        <f>VLOOKUP($C113,'[6]LA - by responsible org'!$D$14:$I$170,3,FALSE)</f>
        <v>356</v>
      </c>
      <c r="W113" s="24">
        <f>VLOOKUP($C113,'[6]LA - by responsible org'!$D$14:$I$170,4,FALSE)</f>
        <v>242</v>
      </c>
      <c r="X113" s="24">
        <f>VLOOKUP($C113,'[6]LA - by responsible org'!$D$14:$I$170,5,FALSE)</f>
        <v>136</v>
      </c>
      <c r="Y113" s="24">
        <f>VLOOKUP($C113,'[6]LA - by responsible org'!$D$14:$I$170,6,FALSE)</f>
        <v>734</v>
      </c>
      <c r="Z113" s="5">
        <v>404</v>
      </c>
      <c r="AA113" s="22">
        <v>171</v>
      </c>
      <c r="AB113" s="22">
        <v>101</v>
      </c>
      <c r="AC113" s="5">
        <v>676</v>
      </c>
      <c r="AD113">
        <f>VLOOKUP($C113,'[8]LA - by responsible org'!$D$17:$I$170,3,FALSE)</f>
        <v>513</v>
      </c>
      <c r="AE113">
        <f>VLOOKUP($C113,'[8]LA - by responsible org'!$D$17:$I$170,4,FALSE)</f>
        <v>101</v>
      </c>
      <c r="AF113">
        <f>VLOOKUP($C113,'[8]LA - by responsible org'!$D$17:$I$170,5,FALSE)</f>
        <v>92</v>
      </c>
      <c r="AG113">
        <f>VLOOKUP($C113,'[8]LA - by responsible org'!$D$17:$I$170,6,FALSE)</f>
        <v>706</v>
      </c>
      <c r="AH113">
        <f>VLOOKUP($B113,'[9]LA - by responsible org'!$C$17:$I$170,4,FALSE)</f>
        <v>518</v>
      </c>
      <c r="AI113">
        <f>VLOOKUP($B113,'[9]LA - by responsible org'!$C$17:$I$170,5,FALSE)</f>
        <v>95</v>
      </c>
      <c r="AJ113">
        <f>VLOOKUP($B113,'[9]LA - by responsible org'!$C$17:$I$170,6,FALSE)</f>
        <v>40</v>
      </c>
      <c r="AK113">
        <f>VLOOKUP($B113,'[9]LA - by responsible org'!$C$17:$I$170,7,FALSE)</f>
        <v>653</v>
      </c>
    </row>
    <row r="114" spans="1:37" ht="15">
      <c r="A114" s="14" t="s">
        <v>279</v>
      </c>
      <c r="B114" s="14" t="s">
        <v>316</v>
      </c>
      <c r="C114" s="4" t="s">
        <v>317</v>
      </c>
      <c r="D114" s="4" t="s">
        <v>318</v>
      </c>
      <c r="E114" s="25">
        <f>VLOOKUP(B114,'[7]FullDashboard'!$C$4:$I$156,7,FALSE)</f>
        <v>105800</v>
      </c>
      <c r="F114" s="24">
        <f>VLOOKUP($C114,'[2]LA - by responsible org'!$D$14:$I$170,3,FALSE)</f>
        <v>136</v>
      </c>
      <c r="G114" s="24">
        <f>VLOOKUP($C114,'[2]LA - by responsible org'!$D$14:$I$170,4,FALSE)</f>
        <v>47</v>
      </c>
      <c r="H114" s="24">
        <f>VLOOKUP($C114,'[2]LA - by responsible org'!$D$14:$I$170,5,FALSE)</f>
        <v>0</v>
      </c>
      <c r="I114" s="24">
        <f>VLOOKUP($C114,'[2]LA - by responsible org'!$D$14:$I$170,6,FALSE)</f>
        <v>183</v>
      </c>
      <c r="J114" s="24">
        <f>VLOOKUP($C114,'[3]LA - by responsible org'!$D$14:$I$170,3,FALSE)</f>
        <v>238</v>
      </c>
      <c r="K114" s="24">
        <f>VLOOKUP($C114,'[3]LA - by responsible org'!$D$14:$I$170,4,FALSE)</f>
        <v>53</v>
      </c>
      <c r="L114" s="24">
        <f>VLOOKUP($C114,'[3]LA - by responsible org'!$D$14:$I$170,5,FALSE)</f>
        <v>27</v>
      </c>
      <c r="M114" s="24">
        <f>VLOOKUP($C114,'[3]LA - by responsible org'!$D$14:$I$170,6,FALSE)</f>
        <v>318</v>
      </c>
      <c r="N114" s="24">
        <f>VLOOKUP($C114,'[4]LA - by responsible org'!$D$14:$I$170,3,FALSE)</f>
        <v>248</v>
      </c>
      <c r="O114" s="24">
        <f>VLOOKUP($C114,'[4]LA - by responsible org'!$D$14:$I$170,4,FALSE)</f>
        <v>14</v>
      </c>
      <c r="P114" s="24">
        <f>VLOOKUP($C114,'[4]LA - by responsible org'!$D$14:$I$170,5,FALSE)</f>
        <v>6</v>
      </c>
      <c r="Q114" s="24">
        <f>VLOOKUP($C114,'[4]LA - by responsible org'!$D$14:$I$170,6,FALSE)</f>
        <v>268</v>
      </c>
      <c r="R114" s="24">
        <f>VLOOKUP($C114,'[5]LA - by responsible org'!$D$14:$I$170,3,FALSE)</f>
        <v>239</v>
      </c>
      <c r="S114" s="24">
        <f>VLOOKUP($C114,'[5]LA - by responsible org'!$D$14:$I$170,4,FALSE)</f>
        <v>27</v>
      </c>
      <c r="T114" s="24">
        <f>VLOOKUP($C114,'[5]LA - by responsible org'!$D$14:$I$170,5,FALSE)</f>
        <v>14</v>
      </c>
      <c r="U114" s="24">
        <f>VLOOKUP($C114,'[5]LA - by responsible org'!$D$14:$I$170,6,FALSE)</f>
        <v>280</v>
      </c>
      <c r="V114" s="24">
        <f>VLOOKUP($C114,'[6]LA - by responsible org'!$D$14:$I$170,3,FALSE)</f>
        <v>277</v>
      </c>
      <c r="W114" s="24">
        <f>VLOOKUP($C114,'[6]LA - by responsible org'!$D$14:$I$170,4,FALSE)</f>
        <v>17</v>
      </c>
      <c r="X114" s="24">
        <f>VLOOKUP($C114,'[6]LA - by responsible org'!$D$14:$I$170,5,FALSE)</f>
        <v>22</v>
      </c>
      <c r="Y114" s="24">
        <f>VLOOKUP($C114,'[6]LA - by responsible org'!$D$14:$I$170,6,FALSE)</f>
        <v>316</v>
      </c>
      <c r="Z114" s="5">
        <v>182</v>
      </c>
      <c r="AA114" s="22">
        <v>54</v>
      </c>
      <c r="AB114" s="22">
        <v>0</v>
      </c>
      <c r="AC114" s="5">
        <v>236</v>
      </c>
      <c r="AD114">
        <f>VLOOKUP($C114,'[8]LA - by responsible org'!$D$17:$I$170,3,FALSE)</f>
        <v>272</v>
      </c>
      <c r="AE114">
        <f>VLOOKUP($C114,'[8]LA - by responsible org'!$D$17:$I$170,4,FALSE)</f>
        <v>52</v>
      </c>
      <c r="AF114">
        <f>VLOOKUP($C114,'[8]LA - by responsible org'!$D$17:$I$170,5,FALSE)</f>
        <v>0</v>
      </c>
      <c r="AG114">
        <f>VLOOKUP($C114,'[8]LA - by responsible org'!$D$17:$I$170,6,FALSE)</f>
        <v>324</v>
      </c>
      <c r="AH114">
        <f>VLOOKUP($B114,'[9]LA - by responsible org'!$C$17:$I$170,4,FALSE)</f>
        <v>222</v>
      </c>
      <c r="AI114">
        <f>VLOOKUP($B114,'[9]LA - by responsible org'!$C$17:$I$170,5,FALSE)</f>
        <v>16</v>
      </c>
      <c r="AJ114">
        <f>VLOOKUP($B114,'[9]LA - by responsible org'!$C$17:$I$170,6,FALSE)</f>
        <v>0</v>
      </c>
      <c r="AK114">
        <f>VLOOKUP($B114,'[9]LA - by responsible org'!$C$17:$I$170,7,FALSE)</f>
        <v>238</v>
      </c>
    </row>
    <row r="115" spans="1:37" ht="15">
      <c r="A115" s="14" t="s">
        <v>383</v>
      </c>
      <c r="B115" s="14" t="s">
        <v>402</v>
      </c>
      <c r="C115" s="4" t="s">
        <v>403</v>
      </c>
      <c r="D115" s="4" t="s">
        <v>404</v>
      </c>
      <c r="E115" s="25">
        <f>VLOOKUP(B115,'[7]FullDashboard'!$C$4:$I$156,7,FALSE)</f>
        <v>165800</v>
      </c>
      <c r="F115" s="24">
        <f>VLOOKUP($C115,'[2]LA - by responsible org'!$D$14:$I$170,3,FALSE)</f>
        <v>418</v>
      </c>
      <c r="G115" s="24">
        <f>VLOOKUP($C115,'[2]LA - by responsible org'!$D$14:$I$170,4,FALSE)</f>
        <v>427</v>
      </c>
      <c r="H115" s="24">
        <f>VLOOKUP($C115,'[2]LA - by responsible org'!$D$14:$I$170,5,FALSE)</f>
        <v>31</v>
      </c>
      <c r="I115" s="24">
        <f>VLOOKUP($C115,'[2]LA - by responsible org'!$D$14:$I$170,6,FALSE)</f>
        <v>876</v>
      </c>
      <c r="J115" s="24">
        <f>VLOOKUP($C115,'[3]LA - by responsible org'!$D$14:$I$170,3,FALSE)</f>
        <v>491</v>
      </c>
      <c r="K115" s="24">
        <f>VLOOKUP($C115,'[3]LA - by responsible org'!$D$14:$I$170,4,FALSE)</f>
        <v>349</v>
      </c>
      <c r="L115" s="24">
        <f>VLOOKUP($C115,'[3]LA - by responsible org'!$D$14:$I$170,5,FALSE)</f>
        <v>57</v>
      </c>
      <c r="M115" s="24">
        <f>VLOOKUP($C115,'[3]LA - by responsible org'!$D$14:$I$170,6,FALSE)</f>
        <v>897</v>
      </c>
      <c r="N115" s="24">
        <f>VLOOKUP($C115,'[4]LA - by responsible org'!$D$14:$I$170,3,FALSE)</f>
        <v>532</v>
      </c>
      <c r="O115" s="24">
        <f>VLOOKUP($C115,'[4]LA - by responsible org'!$D$14:$I$170,4,FALSE)</f>
        <v>414</v>
      </c>
      <c r="P115" s="24">
        <f>VLOOKUP($C115,'[4]LA - by responsible org'!$D$14:$I$170,5,FALSE)</f>
        <v>17</v>
      </c>
      <c r="Q115" s="24">
        <f>VLOOKUP($C115,'[4]LA - by responsible org'!$D$14:$I$170,6,FALSE)</f>
        <v>963</v>
      </c>
      <c r="R115" s="24">
        <f>VLOOKUP($C115,'[5]LA - by responsible org'!$D$14:$I$170,3,FALSE)</f>
        <v>516</v>
      </c>
      <c r="S115" s="24">
        <f>VLOOKUP($C115,'[5]LA - by responsible org'!$D$14:$I$170,4,FALSE)</f>
        <v>439</v>
      </c>
      <c r="T115" s="24">
        <f>VLOOKUP($C115,'[5]LA - by responsible org'!$D$14:$I$170,5,FALSE)</f>
        <v>44</v>
      </c>
      <c r="U115" s="24">
        <f>VLOOKUP($C115,'[5]LA - by responsible org'!$D$14:$I$170,6,FALSE)</f>
        <v>999</v>
      </c>
      <c r="V115" s="24">
        <f>VLOOKUP($C115,'[6]LA - by responsible org'!$D$14:$I$170,3,FALSE)</f>
        <v>404</v>
      </c>
      <c r="W115" s="24">
        <f>VLOOKUP($C115,'[6]LA - by responsible org'!$D$14:$I$170,4,FALSE)</f>
        <v>434</v>
      </c>
      <c r="X115" s="24">
        <f>VLOOKUP($C115,'[6]LA - by responsible org'!$D$14:$I$170,5,FALSE)</f>
        <v>72</v>
      </c>
      <c r="Y115" s="24">
        <f>VLOOKUP($C115,'[6]LA - by responsible org'!$D$14:$I$170,6,FALSE)</f>
        <v>910</v>
      </c>
      <c r="Z115" s="5">
        <v>399</v>
      </c>
      <c r="AA115" s="22">
        <v>269</v>
      </c>
      <c r="AB115" s="22">
        <v>62</v>
      </c>
      <c r="AC115" s="5">
        <v>730</v>
      </c>
      <c r="AD115">
        <f>VLOOKUP($C115,'[8]LA - by responsible org'!$D$17:$I$170,3,FALSE)</f>
        <v>414</v>
      </c>
      <c r="AE115">
        <f>VLOOKUP($C115,'[8]LA - by responsible org'!$D$17:$I$170,4,FALSE)</f>
        <v>266</v>
      </c>
      <c r="AF115">
        <f>VLOOKUP($C115,'[8]LA - by responsible org'!$D$17:$I$170,5,FALSE)</f>
        <v>31</v>
      </c>
      <c r="AG115">
        <f>VLOOKUP($C115,'[8]LA - by responsible org'!$D$17:$I$170,6,FALSE)</f>
        <v>711</v>
      </c>
      <c r="AH115">
        <f>VLOOKUP($B115,'[9]LA - by responsible org'!$C$17:$I$170,4,FALSE)</f>
        <v>294</v>
      </c>
      <c r="AI115">
        <f>VLOOKUP($B115,'[9]LA - by responsible org'!$C$17:$I$170,5,FALSE)</f>
        <v>75</v>
      </c>
      <c r="AJ115">
        <f>VLOOKUP($B115,'[9]LA - by responsible org'!$C$17:$I$170,6,FALSE)</f>
        <v>34</v>
      </c>
      <c r="AK115">
        <f>VLOOKUP($B115,'[9]LA - by responsible org'!$C$17:$I$170,7,FALSE)</f>
        <v>403</v>
      </c>
    </row>
    <row r="116" spans="1:37" ht="15">
      <c r="A116" s="14" t="s">
        <v>337</v>
      </c>
      <c r="B116" s="14" t="s">
        <v>368</v>
      </c>
      <c r="C116" s="4" t="s">
        <v>369</v>
      </c>
      <c r="D116" s="4" t="s">
        <v>370</v>
      </c>
      <c r="E116" s="25">
        <f>VLOOKUP(B116,'[7]FullDashboard'!$C$4:$I$156,7,FALSE)</f>
        <v>439800</v>
      </c>
      <c r="F116" s="24">
        <f>VLOOKUP($C116,'[2]LA - by responsible org'!$D$14:$I$170,3,FALSE)</f>
        <v>1373</v>
      </c>
      <c r="G116" s="24">
        <f>VLOOKUP($C116,'[2]LA - by responsible org'!$D$14:$I$170,4,FALSE)</f>
        <v>1363</v>
      </c>
      <c r="H116" s="24">
        <f>VLOOKUP($C116,'[2]LA - by responsible org'!$D$14:$I$170,5,FALSE)</f>
        <v>183</v>
      </c>
      <c r="I116" s="24">
        <f>VLOOKUP($C116,'[2]LA - by responsible org'!$D$14:$I$170,6,FALSE)</f>
        <v>2919</v>
      </c>
      <c r="J116" s="24">
        <f>VLOOKUP($C116,'[3]LA - by responsible org'!$D$14:$I$170,3,FALSE)</f>
        <v>1480</v>
      </c>
      <c r="K116" s="24">
        <f>VLOOKUP($C116,'[3]LA - by responsible org'!$D$14:$I$170,4,FALSE)</f>
        <v>1629</v>
      </c>
      <c r="L116" s="24">
        <f>VLOOKUP($C116,'[3]LA - by responsible org'!$D$14:$I$170,5,FALSE)</f>
        <v>319</v>
      </c>
      <c r="M116" s="24">
        <f>VLOOKUP($C116,'[3]LA - by responsible org'!$D$14:$I$170,6,FALSE)</f>
        <v>3428</v>
      </c>
      <c r="N116" s="24">
        <f>VLOOKUP($C116,'[4]LA - by responsible org'!$D$14:$I$170,3,FALSE)</f>
        <v>813</v>
      </c>
      <c r="O116" s="24">
        <f>VLOOKUP($C116,'[4]LA - by responsible org'!$D$14:$I$170,4,FALSE)</f>
        <v>1308</v>
      </c>
      <c r="P116" s="24">
        <f>VLOOKUP($C116,'[4]LA - by responsible org'!$D$14:$I$170,5,FALSE)</f>
        <v>238</v>
      </c>
      <c r="Q116" s="24">
        <f>VLOOKUP($C116,'[4]LA - by responsible org'!$D$14:$I$170,6,FALSE)</f>
        <v>2359</v>
      </c>
      <c r="R116" s="24">
        <f>VLOOKUP($C116,'[5]LA - by responsible org'!$D$14:$I$170,3,FALSE)</f>
        <v>1010</v>
      </c>
      <c r="S116" s="24">
        <f>VLOOKUP($C116,'[5]LA - by responsible org'!$D$14:$I$170,4,FALSE)</f>
        <v>967</v>
      </c>
      <c r="T116" s="24">
        <f>VLOOKUP($C116,'[5]LA - by responsible org'!$D$14:$I$170,5,FALSE)</f>
        <v>209</v>
      </c>
      <c r="U116" s="24">
        <f>VLOOKUP($C116,'[5]LA - by responsible org'!$D$14:$I$170,6,FALSE)</f>
        <v>2186</v>
      </c>
      <c r="V116" s="24">
        <f>VLOOKUP($C116,'[6]LA - by responsible org'!$D$14:$I$170,3,FALSE)</f>
        <v>1123</v>
      </c>
      <c r="W116" s="24">
        <f>VLOOKUP($C116,'[6]LA - by responsible org'!$D$14:$I$170,4,FALSE)</f>
        <v>911</v>
      </c>
      <c r="X116" s="24">
        <f>VLOOKUP($C116,'[6]LA - by responsible org'!$D$14:$I$170,5,FALSE)</f>
        <v>203</v>
      </c>
      <c r="Y116" s="24">
        <f>VLOOKUP($C116,'[6]LA - by responsible org'!$D$14:$I$170,6,FALSE)</f>
        <v>2237</v>
      </c>
      <c r="Z116" s="5">
        <v>891</v>
      </c>
      <c r="AA116" s="22">
        <v>941</v>
      </c>
      <c r="AB116" s="22">
        <v>105</v>
      </c>
      <c r="AC116" s="5">
        <v>1937</v>
      </c>
      <c r="AD116">
        <f>VLOOKUP($C116,'[8]LA - by responsible org'!$D$17:$I$170,3,FALSE)</f>
        <v>571</v>
      </c>
      <c r="AE116">
        <f>VLOOKUP($C116,'[8]LA - by responsible org'!$D$17:$I$170,4,FALSE)</f>
        <v>1148</v>
      </c>
      <c r="AF116">
        <f>VLOOKUP($C116,'[8]LA - by responsible org'!$D$17:$I$170,5,FALSE)</f>
        <v>209</v>
      </c>
      <c r="AG116">
        <f>VLOOKUP($C116,'[8]LA - by responsible org'!$D$17:$I$170,6,FALSE)</f>
        <v>1928</v>
      </c>
      <c r="AH116">
        <f>VLOOKUP($B116,'[9]LA - by responsible org'!$C$17:$I$170,4,FALSE)</f>
        <v>708</v>
      </c>
      <c r="AI116">
        <f>VLOOKUP($B116,'[9]LA - by responsible org'!$C$17:$I$170,5,FALSE)</f>
        <v>1059</v>
      </c>
      <c r="AJ116">
        <f>VLOOKUP($B116,'[9]LA - by responsible org'!$C$17:$I$170,6,FALSE)</f>
        <v>82</v>
      </c>
      <c r="AK116">
        <f>VLOOKUP($B116,'[9]LA - by responsible org'!$C$17:$I$170,7,FALSE)</f>
        <v>1849</v>
      </c>
    </row>
    <row r="117" spans="1:37" ht="15">
      <c r="A117" s="14" t="s">
        <v>337</v>
      </c>
      <c r="B117" s="14" t="s">
        <v>371</v>
      </c>
      <c r="C117" s="4" t="s">
        <v>372</v>
      </c>
      <c r="D117" s="4" t="s">
        <v>373</v>
      </c>
      <c r="E117" s="25">
        <f>VLOOKUP(B117,'[7]FullDashboard'!$C$4:$I$156,7,FALSE)</f>
        <v>219900</v>
      </c>
      <c r="F117" s="24">
        <f>VLOOKUP($C117,'[2]LA - by responsible org'!$D$14:$I$170,3,FALSE)</f>
        <v>325</v>
      </c>
      <c r="G117" s="24">
        <f>VLOOKUP($C117,'[2]LA - by responsible org'!$D$14:$I$170,4,FALSE)</f>
        <v>307</v>
      </c>
      <c r="H117" s="24">
        <f>VLOOKUP($C117,'[2]LA - by responsible org'!$D$14:$I$170,5,FALSE)</f>
        <v>67</v>
      </c>
      <c r="I117" s="24">
        <f>VLOOKUP($C117,'[2]LA - by responsible org'!$D$14:$I$170,6,FALSE)</f>
        <v>699</v>
      </c>
      <c r="J117" s="24">
        <f>VLOOKUP($C117,'[3]LA - by responsible org'!$D$14:$I$170,3,FALSE)</f>
        <v>258</v>
      </c>
      <c r="K117" s="24">
        <f>VLOOKUP($C117,'[3]LA - by responsible org'!$D$14:$I$170,4,FALSE)</f>
        <v>256</v>
      </c>
      <c r="L117" s="24">
        <f>VLOOKUP($C117,'[3]LA - by responsible org'!$D$14:$I$170,5,FALSE)</f>
        <v>31</v>
      </c>
      <c r="M117" s="24">
        <f>VLOOKUP($C117,'[3]LA - by responsible org'!$D$14:$I$170,6,FALSE)</f>
        <v>545</v>
      </c>
      <c r="N117" s="24">
        <f>VLOOKUP($C117,'[4]LA - by responsible org'!$D$14:$I$170,3,FALSE)</f>
        <v>187</v>
      </c>
      <c r="O117" s="24">
        <f>VLOOKUP($C117,'[4]LA - by responsible org'!$D$14:$I$170,4,FALSE)</f>
        <v>173</v>
      </c>
      <c r="P117" s="24">
        <f>VLOOKUP($C117,'[4]LA - by responsible org'!$D$14:$I$170,5,FALSE)</f>
        <v>45</v>
      </c>
      <c r="Q117" s="24">
        <f>VLOOKUP($C117,'[4]LA - by responsible org'!$D$14:$I$170,6,FALSE)</f>
        <v>405</v>
      </c>
      <c r="R117" s="24">
        <f>VLOOKUP($C117,'[5]LA - by responsible org'!$D$14:$I$170,3,FALSE)</f>
        <v>213</v>
      </c>
      <c r="S117" s="24">
        <f>VLOOKUP($C117,'[5]LA - by responsible org'!$D$14:$I$170,4,FALSE)</f>
        <v>187</v>
      </c>
      <c r="T117" s="24">
        <f>VLOOKUP($C117,'[5]LA - by responsible org'!$D$14:$I$170,5,FALSE)</f>
        <v>43</v>
      </c>
      <c r="U117" s="24">
        <f>VLOOKUP($C117,'[5]LA - by responsible org'!$D$14:$I$170,6,FALSE)</f>
        <v>443</v>
      </c>
      <c r="V117" s="24">
        <f>VLOOKUP($C117,'[6]LA - by responsible org'!$D$14:$I$170,3,FALSE)</f>
        <v>269</v>
      </c>
      <c r="W117" s="24">
        <f>VLOOKUP($C117,'[6]LA - by responsible org'!$D$14:$I$170,4,FALSE)</f>
        <v>216</v>
      </c>
      <c r="X117" s="24">
        <f>VLOOKUP($C117,'[6]LA - by responsible org'!$D$14:$I$170,5,FALSE)</f>
        <v>95</v>
      </c>
      <c r="Y117" s="24">
        <f>VLOOKUP($C117,'[6]LA - by responsible org'!$D$14:$I$170,6,FALSE)</f>
        <v>580</v>
      </c>
      <c r="Z117" s="5">
        <v>362</v>
      </c>
      <c r="AA117" s="22">
        <v>271</v>
      </c>
      <c r="AB117" s="22">
        <v>94</v>
      </c>
      <c r="AC117" s="5">
        <v>727</v>
      </c>
      <c r="AD117">
        <f>VLOOKUP($C117,'[8]LA - by responsible org'!$D$17:$I$170,3,FALSE)</f>
        <v>398</v>
      </c>
      <c r="AE117">
        <f>VLOOKUP($C117,'[8]LA - by responsible org'!$D$17:$I$170,4,FALSE)</f>
        <v>329</v>
      </c>
      <c r="AF117">
        <f>VLOOKUP($C117,'[8]LA - by responsible org'!$D$17:$I$170,5,FALSE)</f>
        <v>44</v>
      </c>
      <c r="AG117">
        <f>VLOOKUP($C117,'[8]LA - by responsible org'!$D$17:$I$170,6,FALSE)</f>
        <v>771</v>
      </c>
      <c r="AH117">
        <f>VLOOKUP($B117,'[9]LA - by responsible org'!$C$17:$I$170,4,FALSE)</f>
        <v>364</v>
      </c>
      <c r="AI117">
        <f>VLOOKUP($B117,'[9]LA - by responsible org'!$C$17:$I$170,5,FALSE)</f>
        <v>334</v>
      </c>
      <c r="AJ117">
        <f>VLOOKUP($B117,'[9]LA - by responsible org'!$C$17:$I$170,6,FALSE)</f>
        <v>44</v>
      </c>
      <c r="AK117">
        <f>VLOOKUP($B117,'[9]LA - by responsible org'!$C$17:$I$170,7,FALSE)</f>
        <v>742</v>
      </c>
    </row>
    <row r="118" spans="1:37" ht="15">
      <c r="A118" s="14" t="s">
        <v>172</v>
      </c>
      <c r="B118" s="14" t="s">
        <v>200</v>
      </c>
      <c r="C118" s="4" t="s">
        <v>201</v>
      </c>
      <c r="D118" s="4" t="s">
        <v>202</v>
      </c>
      <c r="E118" s="25">
        <f>VLOOKUP(B118,'[7]FullDashboard'!$C$4:$I$156,7,FALSE)</f>
        <v>119900</v>
      </c>
      <c r="F118" s="24">
        <f>VLOOKUP($C118,'[2]LA - by responsible org'!$D$14:$I$170,3,FALSE)</f>
        <v>193</v>
      </c>
      <c r="G118" s="24">
        <f>VLOOKUP($C118,'[2]LA - by responsible org'!$D$14:$I$170,4,FALSE)</f>
        <v>207</v>
      </c>
      <c r="H118" s="24">
        <f>VLOOKUP($C118,'[2]LA - by responsible org'!$D$14:$I$170,5,FALSE)</f>
        <v>0</v>
      </c>
      <c r="I118" s="24">
        <f>VLOOKUP($C118,'[2]LA - by responsible org'!$D$14:$I$170,6,FALSE)</f>
        <v>400</v>
      </c>
      <c r="J118" s="24">
        <f>VLOOKUP($C118,'[3]LA - by responsible org'!$D$14:$I$170,3,FALSE)</f>
        <v>148</v>
      </c>
      <c r="K118" s="24">
        <f>VLOOKUP($C118,'[3]LA - by responsible org'!$D$14:$I$170,4,FALSE)</f>
        <v>255</v>
      </c>
      <c r="L118" s="24">
        <f>VLOOKUP($C118,'[3]LA - by responsible org'!$D$14:$I$170,5,FALSE)</f>
        <v>0</v>
      </c>
      <c r="M118" s="24">
        <f>VLOOKUP($C118,'[3]LA - by responsible org'!$D$14:$I$170,6,FALSE)</f>
        <v>403</v>
      </c>
      <c r="N118" s="24">
        <f>VLOOKUP($C118,'[4]LA - by responsible org'!$D$14:$I$170,3,FALSE)</f>
        <v>153</v>
      </c>
      <c r="O118" s="24">
        <f>VLOOKUP($C118,'[4]LA - by responsible org'!$D$14:$I$170,4,FALSE)</f>
        <v>223</v>
      </c>
      <c r="P118" s="24">
        <f>VLOOKUP($C118,'[4]LA - by responsible org'!$D$14:$I$170,5,FALSE)</f>
        <v>0</v>
      </c>
      <c r="Q118" s="24">
        <f>VLOOKUP($C118,'[4]LA - by responsible org'!$D$14:$I$170,6,FALSE)</f>
        <v>376</v>
      </c>
      <c r="R118" s="24">
        <f>VLOOKUP($C118,'[5]LA - by responsible org'!$D$14:$I$170,3,FALSE)</f>
        <v>62</v>
      </c>
      <c r="S118" s="24">
        <f>VLOOKUP($C118,'[5]LA - by responsible org'!$D$14:$I$170,4,FALSE)</f>
        <v>85</v>
      </c>
      <c r="T118" s="24">
        <f>VLOOKUP($C118,'[5]LA - by responsible org'!$D$14:$I$170,5,FALSE)</f>
        <v>4</v>
      </c>
      <c r="U118" s="24">
        <f>VLOOKUP($C118,'[5]LA - by responsible org'!$D$14:$I$170,6,FALSE)</f>
        <v>151</v>
      </c>
      <c r="V118" s="24">
        <f>VLOOKUP($C118,'[6]LA - by responsible org'!$D$14:$I$170,3,FALSE)</f>
        <v>47</v>
      </c>
      <c r="W118" s="24">
        <f>VLOOKUP($C118,'[6]LA - by responsible org'!$D$14:$I$170,4,FALSE)</f>
        <v>73</v>
      </c>
      <c r="X118" s="24">
        <f>VLOOKUP($C118,'[6]LA - by responsible org'!$D$14:$I$170,5,FALSE)</f>
        <v>46</v>
      </c>
      <c r="Y118" s="24">
        <f>VLOOKUP($C118,'[6]LA - by responsible org'!$D$14:$I$170,6,FALSE)</f>
        <v>166</v>
      </c>
      <c r="Z118" s="5">
        <v>43</v>
      </c>
      <c r="AA118" s="22">
        <v>73</v>
      </c>
      <c r="AB118" s="22">
        <v>31</v>
      </c>
      <c r="AC118" s="5">
        <v>147</v>
      </c>
      <c r="AD118">
        <f>VLOOKUP($C118,'[8]LA - by responsible org'!$D$17:$I$170,3,FALSE)</f>
        <v>158</v>
      </c>
      <c r="AE118">
        <f>VLOOKUP($C118,'[8]LA - by responsible org'!$D$17:$I$170,4,FALSE)</f>
        <v>53</v>
      </c>
      <c r="AF118">
        <f>VLOOKUP($C118,'[8]LA - by responsible org'!$D$17:$I$170,5,FALSE)</f>
        <v>32</v>
      </c>
      <c r="AG118">
        <f>VLOOKUP($C118,'[8]LA - by responsible org'!$D$17:$I$170,6,FALSE)</f>
        <v>243</v>
      </c>
      <c r="AH118">
        <f>VLOOKUP($B118,'[9]LA - by responsible org'!$C$17:$I$170,4,FALSE)</f>
        <v>62</v>
      </c>
      <c r="AI118">
        <f>VLOOKUP($B118,'[9]LA - by responsible org'!$C$17:$I$170,5,FALSE)</f>
        <v>84</v>
      </c>
      <c r="AJ118">
        <f>VLOOKUP($B118,'[9]LA - by responsible org'!$C$17:$I$170,6,FALSE)</f>
        <v>57</v>
      </c>
      <c r="AK118">
        <f>VLOOKUP($B118,'[9]LA - by responsible org'!$C$17:$I$170,7,FALSE)</f>
        <v>203</v>
      </c>
    </row>
    <row r="119" spans="1:37" ht="15">
      <c r="A119" s="14" t="s">
        <v>279</v>
      </c>
      <c r="B119" s="14" t="s">
        <v>319</v>
      </c>
      <c r="C119" s="4" t="s">
        <v>320</v>
      </c>
      <c r="D119" s="4" t="s">
        <v>321</v>
      </c>
      <c r="E119" s="25">
        <f>VLOOKUP(B119,'[7]FullDashboard'!$C$4:$I$156,7,FALSE)</f>
        <v>204400</v>
      </c>
      <c r="F119" s="24">
        <f>VLOOKUP($C119,'[2]LA - by responsible org'!$D$14:$I$170,3,FALSE)</f>
        <v>581</v>
      </c>
      <c r="G119" s="24">
        <f>VLOOKUP($C119,'[2]LA - by responsible org'!$D$14:$I$170,4,FALSE)</f>
        <v>693</v>
      </c>
      <c r="H119" s="24">
        <f>VLOOKUP($C119,'[2]LA - by responsible org'!$D$14:$I$170,5,FALSE)</f>
        <v>87</v>
      </c>
      <c r="I119" s="24">
        <f>VLOOKUP($C119,'[2]LA - by responsible org'!$D$14:$I$170,6,FALSE)</f>
        <v>1361</v>
      </c>
      <c r="J119" s="24">
        <f>VLOOKUP($C119,'[3]LA - by responsible org'!$D$14:$I$170,3,FALSE)</f>
        <v>478</v>
      </c>
      <c r="K119" s="24">
        <f>VLOOKUP($C119,'[3]LA - by responsible org'!$D$14:$I$170,4,FALSE)</f>
        <v>695</v>
      </c>
      <c r="L119" s="24">
        <f>VLOOKUP($C119,'[3]LA - by responsible org'!$D$14:$I$170,5,FALSE)</f>
        <v>41</v>
      </c>
      <c r="M119" s="24">
        <f>VLOOKUP($C119,'[3]LA - by responsible org'!$D$14:$I$170,6,FALSE)</f>
        <v>1214</v>
      </c>
      <c r="N119" s="24">
        <f>VLOOKUP($C119,'[4]LA - by responsible org'!$D$14:$I$170,3,FALSE)</f>
        <v>528</v>
      </c>
      <c r="O119" s="24">
        <f>VLOOKUP($C119,'[4]LA - by responsible org'!$D$14:$I$170,4,FALSE)</f>
        <v>635</v>
      </c>
      <c r="P119" s="24">
        <f>VLOOKUP($C119,'[4]LA - by responsible org'!$D$14:$I$170,5,FALSE)</f>
        <v>129</v>
      </c>
      <c r="Q119" s="24">
        <f>VLOOKUP($C119,'[4]LA - by responsible org'!$D$14:$I$170,6,FALSE)</f>
        <v>1292</v>
      </c>
      <c r="R119" s="24">
        <f>VLOOKUP($C119,'[5]LA - by responsible org'!$D$14:$I$170,3,FALSE)</f>
        <v>528</v>
      </c>
      <c r="S119" s="24">
        <f>VLOOKUP($C119,'[5]LA - by responsible org'!$D$14:$I$170,4,FALSE)</f>
        <v>422</v>
      </c>
      <c r="T119" s="24">
        <f>VLOOKUP($C119,'[5]LA - by responsible org'!$D$14:$I$170,5,FALSE)</f>
        <v>124</v>
      </c>
      <c r="U119" s="24">
        <f>VLOOKUP($C119,'[5]LA - by responsible org'!$D$14:$I$170,6,FALSE)</f>
        <v>1074</v>
      </c>
      <c r="V119" s="24">
        <f>VLOOKUP($C119,'[6]LA - by responsible org'!$D$14:$I$170,3,FALSE)</f>
        <v>555</v>
      </c>
      <c r="W119" s="24">
        <f>VLOOKUP($C119,'[6]LA - by responsible org'!$D$14:$I$170,4,FALSE)</f>
        <v>614</v>
      </c>
      <c r="X119" s="24">
        <f>VLOOKUP($C119,'[6]LA - by responsible org'!$D$14:$I$170,5,FALSE)</f>
        <v>75</v>
      </c>
      <c r="Y119" s="24">
        <f>VLOOKUP($C119,'[6]LA - by responsible org'!$D$14:$I$170,6,FALSE)</f>
        <v>1244</v>
      </c>
      <c r="Z119" s="5">
        <v>501</v>
      </c>
      <c r="AA119" s="22">
        <v>521</v>
      </c>
      <c r="AB119" s="22">
        <v>57</v>
      </c>
      <c r="AC119" s="5">
        <v>1079</v>
      </c>
      <c r="AD119">
        <f>VLOOKUP($C119,'[8]LA - by responsible org'!$D$17:$I$170,3,FALSE)</f>
        <v>608</v>
      </c>
      <c r="AE119">
        <f>VLOOKUP($C119,'[8]LA - by responsible org'!$D$17:$I$170,4,FALSE)</f>
        <v>588</v>
      </c>
      <c r="AF119">
        <f>VLOOKUP($C119,'[8]LA - by responsible org'!$D$17:$I$170,5,FALSE)</f>
        <v>103</v>
      </c>
      <c r="AG119">
        <f>VLOOKUP($C119,'[8]LA - by responsible org'!$D$17:$I$170,6,FALSE)</f>
        <v>1299</v>
      </c>
      <c r="AH119">
        <f>VLOOKUP($B119,'[9]LA - by responsible org'!$C$17:$I$170,4,FALSE)</f>
        <v>640</v>
      </c>
      <c r="AI119">
        <f>VLOOKUP($B119,'[9]LA - by responsible org'!$C$17:$I$170,5,FALSE)</f>
        <v>687</v>
      </c>
      <c r="AJ119">
        <f>VLOOKUP($B119,'[9]LA - by responsible org'!$C$17:$I$170,6,FALSE)</f>
        <v>127</v>
      </c>
      <c r="AK119">
        <f>VLOOKUP($B119,'[9]LA - by responsible org'!$C$17:$I$170,7,FALSE)</f>
        <v>1454</v>
      </c>
    </row>
    <row r="120" spans="1:37" ht="15">
      <c r="A120" s="14" t="s">
        <v>38</v>
      </c>
      <c r="B120" s="14" t="s">
        <v>63</v>
      </c>
      <c r="C120" s="4" t="s">
        <v>64</v>
      </c>
      <c r="D120" s="4" t="s">
        <v>65</v>
      </c>
      <c r="E120" s="25">
        <f>VLOOKUP(B120,'[7]FullDashboard'!$C$4:$I$156,7,FALSE)</f>
        <v>141100</v>
      </c>
      <c r="F120" s="24">
        <f>VLOOKUP($C120,'[2]LA - by responsible org'!$D$14:$I$170,3,FALSE)</f>
        <v>300</v>
      </c>
      <c r="G120" s="24">
        <f>VLOOKUP($C120,'[2]LA - by responsible org'!$D$14:$I$170,4,FALSE)</f>
        <v>139</v>
      </c>
      <c r="H120" s="24">
        <f>VLOOKUP($C120,'[2]LA - by responsible org'!$D$14:$I$170,5,FALSE)</f>
        <v>10</v>
      </c>
      <c r="I120" s="24">
        <f>VLOOKUP($C120,'[2]LA - by responsible org'!$D$14:$I$170,6,FALSE)</f>
        <v>449</v>
      </c>
      <c r="J120" s="24">
        <f>VLOOKUP($C120,'[3]LA - by responsible org'!$D$14:$I$170,3,FALSE)</f>
        <v>241</v>
      </c>
      <c r="K120" s="24">
        <f>VLOOKUP($C120,'[3]LA - by responsible org'!$D$14:$I$170,4,FALSE)</f>
        <v>65</v>
      </c>
      <c r="L120" s="24">
        <f>VLOOKUP($C120,'[3]LA - by responsible org'!$D$14:$I$170,5,FALSE)</f>
        <v>11</v>
      </c>
      <c r="M120" s="24">
        <f>VLOOKUP($C120,'[3]LA - by responsible org'!$D$14:$I$170,6,FALSE)</f>
        <v>317</v>
      </c>
      <c r="N120" s="24">
        <f>VLOOKUP($C120,'[4]LA - by responsible org'!$D$14:$I$170,3,FALSE)</f>
        <v>346</v>
      </c>
      <c r="O120" s="24">
        <f>VLOOKUP($C120,'[4]LA - by responsible org'!$D$14:$I$170,4,FALSE)</f>
        <v>78</v>
      </c>
      <c r="P120" s="24">
        <f>VLOOKUP($C120,'[4]LA - by responsible org'!$D$14:$I$170,5,FALSE)</f>
        <v>0</v>
      </c>
      <c r="Q120" s="24">
        <f>VLOOKUP($C120,'[4]LA - by responsible org'!$D$14:$I$170,6,FALSE)</f>
        <v>424</v>
      </c>
      <c r="R120" s="24">
        <f>VLOOKUP($C120,'[5]LA - by responsible org'!$D$14:$I$170,3,FALSE)</f>
        <v>290</v>
      </c>
      <c r="S120" s="24">
        <f>VLOOKUP($C120,'[5]LA - by responsible org'!$D$14:$I$170,4,FALSE)</f>
        <v>36</v>
      </c>
      <c r="T120" s="24">
        <f>VLOOKUP($C120,'[5]LA - by responsible org'!$D$14:$I$170,5,FALSE)</f>
        <v>0</v>
      </c>
      <c r="U120" s="24">
        <f>VLOOKUP($C120,'[5]LA - by responsible org'!$D$14:$I$170,6,FALSE)</f>
        <v>326</v>
      </c>
      <c r="V120" s="24">
        <f>VLOOKUP($C120,'[6]LA - by responsible org'!$D$14:$I$170,3,FALSE)</f>
        <v>315</v>
      </c>
      <c r="W120" s="24">
        <f>VLOOKUP($C120,'[6]LA - by responsible org'!$D$14:$I$170,4,FALSE)</f>
        <v>25</v>
      </c>
      <c r="X120" s="24">
        <f>VLOOKUP($C120,'[6]LA - by responsible org'!$D$14:$I$170,5,FALSE)</f>
        <v>0</v>
      </c>
      <c r="Y120" s="24">
        <f>VLOOKUP($C120,'[6]LA - by responsible org'!$D$14:$I$170,6,FALSE)</f>
        <v>340</v>
      </c>
      <c r="Z120" s="5">
        <v>317</v>
      </c>
      <c r="AA120" s="22">
        <v>21</v>
      </c>
      <c r="AB120" s="22">
        <v>0</v>
      </c>
      <c r="AC120" s="5">
        <v>338</v>
      </c>
      <c r="AD120">
        <f>VLOOKUP($C120,'[8]LA - by responsible org'!$D$17:$I$170,3,FALSE)</f>
        <v>391</v>
      </c>
      <c r="AE120">
        <f>VLOOKUP($C120,'[8]LA - by responsible org'!$D$17:$I$170,4,FALSE)</f>
        <v>30</v>
      </c>
      <c r="AF120">
        <f>VLOOKUP($C120,'[8]LA - by responsible org'!$D$17:$I$170,5,FALSE)</f>
        <v>0</v>
      </c>
      <c r="AG120">
        <f>VLOOKUP($C120,'[8]LA - by responsible org'!$D$17:$I$170,6,FALSE)</f>
        <v>421</v>
      </c>
      <c r="AH120">
        <f>VLOOKUP($B120,'[9]LA - by responsible org'!$C$17:$I$170,4,FALSE)</f>
        <v>371</v>
      </c>
      <c r="AI120">
        <f>VLOOKUP($B120,'[9]LA - by responsible org'!$C$17:$I$170,5,FALSE)</f>
        <v>19</v>
      </c>
      <c r="AJ120">
        <f>VLOOKUP($B120,'[9]LA - by responsible org'!$C$17:$I$170,6,FALSE)</f>
        <v>0</v>
      </c>
      <c r="AK120">
        <f>VLOOKUP($B120,'[9]LA - by responsible org'!$C$17:$I$170,7,FALSE)</f>
        <v>390</v>
      </c>
    </row>
    <row r="121" spans="1:37" ht="15">
      <c r="A121" s="14" t="s">
        <v>72</v>
      </c>
      <c r="B121" s="14" t="s">
        <v>154</v>
      </c>
      <c r="C121" s="4" t="s">
        <v>155</v>
      </c>
      <c r="D121" s="4" t="s">
        <v>156</v>
      </c>
      <c r="E121" s="25">
        <f>VLOOKUP(B121,'[7]FullDashboard'!$C$4:$I$156,7,FALSE)</f>
        <v>249200</v>
      </c>
      <c r="F121" s="24">
        <f>VLOOKUP($C121,'[2]LA - by responsible org'!$D$14:$I$170,3,FALSE)</f>
        <v>242</v>
      </c>
      <c r="G121" s="24">
        <f>VLOOKUP($C121,'[2]LA - by responsible org'!$D$14:$I$170,4,FALSE)</f>
        <v>257</v>
      </c>
      <c r="H121" s="24">
        <f>VLOOKUP($C121,'[2]LA - by responsible org'!$D$14:$I$170,5,FALSE)</f>
        <v>28</v>
      </c>
      <c r="I121" s="24">
        <f>VLOOKUP($C121,'[2]LA - by responsible org'!$D$14:$I$170,6,FALSE)</f>
        <v>527</v>
      </c>
      <c r="J121" s="24">
        <f>VLOOKUP($C121,'[3]LA - by responsible org'!$D$14:$I$170,3,FALSE)</f>
        <v>325</v>
      </c>
      <c r="K121" s="24">
        <f>VLOOKUP($C121,'[3]LA - by responsible org'!$D$14:$I$170,4,FALSE)</f>
        <v>200</v>
      </c>
      <c r="L121" s="24">
        <f>VLOOKUP($C121,'[3]LA - by responsible org'!$D$14:$I$170,5,FALSE)</f>
        <v>5</v>
      </c>
      <c r="M121" s="24">
        <f>VLOOKUP($C121,'[3]LA - by responsible org'!$D$14:$I$170,6,FALSE)</f>
        <v>530</v>
      </c>
      <c r="N121" s="24">
        <f>VLOOKUP($C121,'[4]LA - by responsible org'!$D$14:$I$170,3,FALSE)</f>
        <v>297</v>
      </c>
      <c r="O121" s="24">
        <f>VLOOKUP($C121,'[4]LA - by responsible org'!$D$14:$I$170,4,FALSE)</f>
        <v>176</v>
      </c>
      <c r="P121" s="24">
        <f>VLOOKUP($C121,'[4]LA - by responsible org'!$D$14:$I$170,5,FALSE)</f>
        <v>0</v>
      </c>
      <c r="Q121" s="24">
        <f>VLOOKUP($C121,'[4]LA - by responsible org'!$D$14:$I$170,6,FALSE)</f>
        <v>473</v>
      </c>
      <c r="R121" s="24">
        <f>VLOOKUP($C121,'[5]LA - by responsible org'!$D$14:$I$170,3,FALSE)</f>
        <v>342</v>
      </c>
      <c r="S121" s="24">
        <f>VLOOKUP($C121,'[5]LA - by responsible org'!$D$14:$I$170,4,FALSE)</f>
        <v>132</v>
      </c>
      <c r="T121" s="24">
        <f>VLOOKUP($C121,'[5]LA - by responsible org'!$D$14:$I$170,5,FALSE)</f>
        <v>0</v>
      </c>
      <c r="U121" s="24">
        <f>VLOOKUP($C121,'[5]LA - by responsible org'!$D$14:$I$170,6,FALSE)</f>
        <v>474</v>
      </c>
      <c r="V121" s="24">
        <f>VLOOKUP($C121,'[6]LA - by responsible org'!$D$14:$I$170,3,FALSE)</f>
        <v>236</v>
      </c>
      <c r="W121" s="24">
        <f>VLOOKUP($C121,'[6]LA - by responsible org'!$D$14:$I$170,4,FALSE)</f>
        <v>100</v>
      </c>
      <c r="X121" s="24">
        <f>VLOOKUP($C121,'[6]LA - by responsible org'!$D$14:$I$170,5,FALSE)</f>
        <v>7</v>
      </c>
      <c r="Y121" s="24">
        <f>VLOOKUP($C121,'[6]LA - by responsible org'!$D$14:$I$170,6,FALSE)</f>
        <v>343</v>
      </c>
      <c r="Z121" s="5">
        <v>251</v>
      </c>
      <c r="AA121" s="22">
        <v>45</v>
      </c>
      <c r="AB121" s="22">
        <v>21</v>
      </c>
      <c r="AC121" s="5">
        <v>317</v>
      </c>
      <c r="AD121">
        <f>VLOOKUP($C121,'[8]LA - by responsible org'!$D$17:$I$170,3,FALSE)</f>
        <v>236</v>
      </c>
      <c r="AE121">
        <f>VLOOKUP($C121,'[8]LA - by responsible org'!$D$17:$I$170,4,FALSE)</f>
        <v>69</v>
      </c>
      <c r="AF121">
        <f>VLOOKUP($C121,'[8]LA - by responsible org'!$D$17:$I$170,5,FALSE)</f>
        <v>0</v>
      </c>
      <c r="AG121">
        <f>VLOOKUP($C121,'[8]LA - by responsible org'!$D$17:$I$170,6,FALSE)</f>
        <v>305</v>
      </c>
      <c r="AH121">
        <f>VLOOKUP($B121,'[9]LA - by responsible org'!$C$17:$I$170,4,FALSE)</f>
        <v>181</v>
      </c>
      <c r="AI121">
        <f>VLOOKUP($B121,'[9]LA - by responsible org'!$C$17:$I$170,5,FALSE)</f>
        <v>73</v>
      </c>
      <c r="AJ121">
        <f>VLOOKUP($B121,'[9]LA - by responsible org'!$C$17:$I$170,6,FALSE)</f>
        <v>0</v>
      </c>
      <c r="AK121">
        <f>VLOOKUP($B121,'[9]LA - by responsible org'!$C$17:$I$170,7,FALSE)</f>
        <v>254</v>
      </c>
    </row>
    <row r="122" spans="1:37" ht="15">
      <c r="A122" s="14" t="s">
        <v>209</v>
      </c>
      <c r="B122" s="14" t="s">
        <v>258</v>
      </c>
      <c r="C122" s="4" t="s">
        <v>259</v>
      </c>
      <c r="D122" s="4" t="s">
        <v>260</v>
      </c>
      <c r="E122" s="25">
        <f>VLOOKUP(B122,'[7]FullDashboard'!$C$4:$I$156,7,FALSE)</f>
        <v>142100</v>
      </c>
      <c r="F122" s="24">
        <f>VLOOKUP($C122,'[2]LA - by responsible org'!$D$14:$I$170,3,FALSE)</f>
        <v>179</v>
      </c>
      <c r="G122" s="24">
        <f>VLOOKUP($C122,'[2]LA - by responsible org'!$D$14:$I$170,4,FALSE)</f>
        <v>82</v>
      </c>
      <c r="H122" s="24">
        <f>VLOOKUP($C122,'[2]LA - by responsible org'!$D$14:$I$170,5,FALSE)</f>
        <v>0</v>
      </c>
      <c r="I122" s="24">
        <f>VLOOKUP($C122,'[2]LA - by responsible org'!$D$14:$I$170,6,FALSE)</f>
        <v>261</v>
      </c>
      <c r="J122" s="24">
        <f>VLOOKUP($C122,'[3]LA - by responsible org'!$D$14:$I$170,3,FALSE)</f>
        <v>304</v>
      </c>
      <c r="K122" s="24">
        <f>VLOOKUP($C122,'[3]LA - by responsible org'!$D$14:$I$170,4,FALSE)</f>
        <v>78</v>
      </c>
      <c r="L122" s="24">
        <f>VLOOKUP($C122,'[3]LA - by responsible org'!$D$14:$I$170,5,FALSE)</f>
        <v>15</v>
      </c>
      <c r="M122" s="24">
        <f>VLOOKUP($C122,'[3]LA - by responsible org'!$D$14:$I$170,6,FALSE)</f>
        <v>397</v>
      </c>
      <c r="N122" s="24">
        <f>VLOOKUP($C122,'[4]LA - by responsible org'!$D$14:$I$170,3,FALSE)</f>
        <v>280</v>
      </c>
      <c r="O122" s="24">
        <f>VLOOKUP($C122,'[4]LA - by responsible org'!$D$14:$I$170,4,FALSE)</f>
        <v>65</v>
      </c>
      <c r="P122" s="24">
        <f>VLOOKUP($C122,'[4]LA - by responsible org'!$D$14:$I$170,5,FALSE)</f>
        <v>9</v>
      </c>
      <c r="Q122" s="24">
        <f>VLOOKUP($C122,'[4]LA - by responsible org'!$D$14:$I$170,6,FALSE)</f>
        <v>354</v>
      </c>
      <c r="R122" s="24">
        <f>VLOOKUP($C122,'[5]LA - by responsible org'!$D$14:$I$170,3,FALSE)</f>
        <v>251</v>
      </c>
      <c r="S122" s="24">
        <f>VLOOKUP($C122,'[5]LA - by responsible org'!$D$14:$I$170,4,FALSE)</f>
        <v>62</v>
      </c>
      <c r="T122" s="24">
        <f>VLOOKUP($C122,'[5]LA - by responsible org'!$D$14:$I$170,5,FALSE)</f>
        <v>31</v>
      </c>
      <c r="U122" s="24">
        <f>VLOOKUP($C122,'[5]LA - by responsible org'!$D$14:$I$170,6,FALSE)</f>
        <v>344</v>
      </c>
      <c r="V122" s="24">
        <f>VLOOKUP($C122,'[6]LA - by responsible org'!$D$14:$I$170,3,FALSE)</f>
        <v>263</v>
      </c>
      <c r="W122" s="24">
        <f>VLOOKUP($C122,'[6]LA - by responsible org'!$D$14:$I$170,4,FALSE)</f>
        <v>81</v>
      </c>
      <c r="X122" s="24">
        <f>VLOOKUP($C122,'[6]LA - by responsible org'!$D$14:$I$170,5,FALSE)</f>
        <v>31</v>
      </c>
      <c r="Y122" s="24">
        <f>VLOOKUP($C122,'[6]LA - by responsible org'!$D$14:$I$170,6,FALSE)</f>
        <v>375</v>
      </c>
      <c r="Z122" s="5">
        <v>323</v>
      </c>
      <c r="AA122" s="22">
        <v>188</v>
      </c>
      <c r="AB122" s="22">
        <v>62</v>
      </c>
      <c r="AC122" s="5">
        <v>573</v>
      </c>
      <c r="AD122">
        <f>VLOOKUP($C122,'[8]LA - by responsible org'!$D$17:$I$170,3,FALSE)</f>
        <v>266</v>
      </c>
      <c r="AE122">
        <f>VLOOKUP($C122,'[8]LA - by responsible org'!$D$17:$I$170,4,FALSE)</f>
        <v>179</v>
      </c>
      <c r="AF122">
        <f>VLOOKUP($C122,'[8]LA - by responsible org'!$D$17:$I$170,5,FALSE)</f>
        <v>8</v>
      </c>
      <c r="AG122">
        <f>VLOOKUP($C122,'[8]LA - by responsible org'!$D$17:$I$170,6,FALSE)</f>
        <v>453</v>
      </c>
      <c r="AH122">
        <f>VLOOKUP($B122,'[9]LA - by responsible org'!$C$17:$I$170,4,FALSE)</f>
        <v>328</v>
      </c>
      <c r="AI122">
        <f>VLOOKUP($B122,'[9]LA - by responsible org'!$C$17:$I$170,5,FALSE)</f>
        <v>117</v>
      </c>
      <c r="AJ122">
        <f>VLOOKUP($B122,'[9]LA - by responsible org'!$C$17:$I$170,6,FALSE)</f>
        <v>27</v>
      </c>
      <c r="AK122">
        <f>VLOOKUP($B122,'[9]LA - by responsible org'!$C$17:$I$170,7,FALSE)</f>
        <v>472</v>
      </c>
    </row>
    <row r="123" spans="1:37" ht="15">
      <c r="A123" s="14" t="s">
        <v>383</v>
      </c>
      <c r="B123" s="14" t="s">
        <v>405</v>
      </c>
      <c r="C123" s="4" t="s">
        <v>406</v>
      </c>
      <c r="D123" s="4" t="s">
        <v>407</v>
      </c>
      <c r="E123" s="25">
        <f>VLOOKUP(B123,'[7]FullDashboard'!$C$4:$I$156,7,FALSE)</f>
        <v>698300</v>
      </c>
      <c r="F123" s="24">
        <f>VLOOKUP($C123,'[2]LA - by responsible org'!$D$14:$I$170,3,FALSE)</f>
        <v>1687</v>
      </c>
      <c r="G123" s="24">
        <f>VLOOKUP($C123,'[2]LA - by responsible org'!$D$14:$I$170,4,FALSE)</f>
        <v>1971</v>
      </c>
      <c r="H123" s="24">
        <f>VLOOKUP($C123,'[2]LA - by responsible org'!$D$14:$I$170,5,FALSE)</f>
        <v>152</v>
      </c>
      <c r="I123" s="24">
        <f>VLOOKUP($C123,'[2]LA - by responsible org'!$D$14:$I$170,6,FALSE)</f>
        <v>3810</v>
      </c>
      <c r="J123" s="24">
        <f>VLOOKUP($C123,'[3]LA - by responsible org'!$D$14:$I$170,3,FALSE)</f>
        <v>2025</v>
      </c>
      <c r="K123" s="24">
        <f>VLOOKUP($C123,'[3]LA - by responsible org'!$D$14:$I$170,4,FALSE)</f>
        <v>1833</v>
      </c>
      <c r="L123" s="24">
        <f>VLOOKUP($C123,'[3]LA - by responsible org'!$D$14:$I$170,5,FALSE)</f>
        <v>144</v>
      </c>
      <c r="M123" s="24">
        <f>VLOOKUP($C123,'[3]LA - by responsible org'!$D$14:$I$170,6,FALSE)</f>
        <v>4002</v>
      </c>
      <c r="N123" s="24">
        <f>VLOOKUP($C123,'[4]LA - by responsible org'!$D$14:$I$170,3,FALSE)</f>
        <v>1899</v>
      </c>
      <c r="O123" s="24">
        <f>VLOOKUP($C123,'[4]LA - by responsible org'!$D$14:$I$170,4,FALSE)</f>
        <v>2037</v>
      </c>
      <c r="P123" s="24">
        <f>VLOOKUP($C123,'[4]LA - by responsible org'!$D$14:$I$170,5,FALSE)</f>
        <v>131</v>
      </c>
      <c r="Q123" s="24">
        <f>VLOOKUP($C123,'[4]LA - by responsible org'!$D$14:$I$170,6,FALSE)</f>
        <v>4067</v>
      </c>
      <c r="R123" s="24">
        <f>VLOOKUP($C123,'[5]LA - by responsible org'!$D$14:$I$170,3,FALSE)</f>
        <v>1782</v>
      </c>
      <c r="S123" s="24">
        <f>VLOOKUP($C123,'[5]LA - by responsible org'!$D$14:$I$170,4,FALSE)</f>
        <v>1867</v>
      </c>
      <c r="T123" s="24">
        <f>VLOOKUP($C123,'[5]LA - by responsible org'!$D$14:$I$170,5,FALSE)</f>
        <v>123</v>
      </c>
      <c r="U123" s="24">
        <f>VLOOKUP($C123,'[5]LA - by responsible org'!$D$14:$I$170,6,FALSE)</f>
        <v>3772</v>
      </c>
      <c r="V123" s="24">
        <f>VLOOKUP($C123,'[6]LA - by responsible org'!$D$14:$I$170,3,FALSE)</f>
        <v>1638</v>
      </c>
      <c r="W123" s="24">
        <f>VLOOKUP($C123,'[6]LA - by responsible org'!$D$14:$I$170,4,FALSE)</f>
        <v>1680</v>
      </c>
      <c r="X123" s="24">
        <f>VLOOKUP($C123,'[6]LA - by responsible org'!$D$14:$I$170,5,FALSE)</f>
        <v>81</v>
      </c>
      <c r="Y123" s="24">
        <f>VLOOKUP($C123,'[6]LA - by responsible org'!$D$14:$I$170,6,FALSE)</f>
        <v>3399</v>
      </c>
      <c r="Z123" s="5">
        <v>1630</v>
      </c>
      <c r="AA123" s="22">
        <v>1808</v>
      </c>
      <c r="AB123" s="22">
        <v>97</v>
      </c>
      <c r="AC123" s="5">
        <v>3535</v>
      </c>
      <c r="AD123">
        <f>VLOOKUP($C123,'[8]LA - by responsible org'!$D$17:$I$170,3,FALSE)</f>
        <v>1939</v>
      </c>
      <c r="AE123">
        <f>VLOOKUP($C123,'[8]LA - by responsible org'!$D$17:$I$170,4,FALSE)</f>
        <v>1839</v>
      </c>
      <c r="AF123">
        <f>VLOOKUP($C123,'[8]LA - by responsible org'!$D$17:$I$170,5,FALSE)</f>
        <v>101</v>
      </c>
      <c r="AG123">
        <f>VLOOKUP($C123,'[8]LA - by responsible org'!$D$17:$I$170,6,FALSE)</f>
        <v>3879</v>
      </c>
      <c r="AH123">
        <f>VLOOKUP($B123,'[9]LA - by responsible org'!$C$17:$I$170,4,FALSE)</f>
        <v>1774</v>
      </c>
      <c r="AI123">
        <f>VLOOKUP($B123,'[9]LA - by responsible org'!$C$17:$I$170,5,FALSE)</f>
        <v>1740</v>
      </c>
      <c r="AJ123">
        <f>VLOOKUP($B123,'[9]LA - by responsible org'!$C$17:$I$170,6,FALSE)</f>
        <v>141</v>
      </c>
      <c r="AK123">
        <f>VLOOKUP($B123,'[9]LA - by responsible org'!$C$17:$I$170,7,FALSE)</f>
        <v>3655</v>
      </c>
    </row>
    <row r="124" spans="1:37" ht="15">
      <c r="A124" s="14" t="s">
        <v>209</v>
      </c>
      <c r="B124" s="14" t="s">
        <v>261</v>
      </c>
      <c r="C124" s="4" t="s">
        <v>262</v>
      </c>
      <c r="D124" s="4" t="s">
        <v>263</v>
      </c>
      <c r="E124" s="25">
        <f>VLOOKUP(B124,'[7]FullDashboard'!$C$4:$I$156,7,FALSE)</f>
        <v>228200</v>
      </c>
      <c r="F124" s="24">
        <f>VLOOKUP($C124,'[2]LA - by responsible org'!$D$14:$I$170,3,FALSE)</f>
        <v>542</v>
      </c>
      <c r="G124" s="24">
        <f>VLOOKUP($C124,'[2]LA - by responsible org'!$D$14:$I$170,4,FALSE)</f>
        <v>1064</v>
      </c>
      <c r="H124" s="24">
        <f>VLOOKUP($C124,'[2]LA - by responsible org'!$D$14:$I$170,5,FALSE)</f>
        <v>122</v>
      </c>
      <c r="I124" s="24">
        <f>VLOOKUP($C124,'[2]LA - by responsible org'!$D$14:$I$170,6,FALSE)</f>
        <v>1728</v>
      </c>
      <c r="J124" s="24">
        <f>VLOOKUP($C124,'[3]LA - by responsible org'!$D$14:$I$170,3,FALSE)</f>
        <v>216</v>
      </c>
      <c r="K124" s="24">
        <f>VLOOKUP($C124,'[3]LA - by responsible org'!$D$14:$I$170,4,FALSE)</f>
        <v>580</v>
      </c>
      <c r="L124" s="24">
        <f>VLOOKUP($C124,'[3]LA - by responsible org'!$D$14:$I$170,5,FALSE)</f>
        <v>64</v>
      </c>
      <c r="M124" s="24">
        <f>VLOOKUP($C124,'[3]LA - by responsible org'!$D$14:$I$170,6,FALSE)</f>
        <v>860</v>
      </c>
      <c r="N124" s="24">
        <f>VLOOKUP($C124,'[4]LA - by responsible org'!$D$14:$I$170,3,FALSE)</f>
        <v>213</v>
      </c>
      <c r="O124" s="24">
        <f>VLOOKUP($C124,'[4]LA - by responsible org'!$D$14:$I$170,4,FALSE)</f>
        <v>600</v>
      </c>
      <c r="P124" s="24">
        <f>VLOOKUP($C124,'[4]LA - by responsible org'!$D$14:$I$170,5,FALSE)</f>
        <v>46</v>
      </c>
      <c r="Q124" s="24">
        <f>VLOOKUP($C124,'[4]LA - by responsible org'!$D$14:$I$170,6,FALSE)</f>
        <v>859</v>
      </c>
      <c r="R124" s="24">
        <f>VLOOKUP($C124,'[5]LA - by responsible org'!$D$14:$I$170,3,FALSE)</f>
        <v>266</v>
      </c>
      <c r="S124" s="24">
        <f>VLOOKUP($C124,'[5]LA - by responsible org'!$D$14:$I$170,4,FALSE)</f>
        <v>687</v>
      </c>
      <c r="T124" s="24">
        <f>VLOOKUP($C124,'[5]LA - by responsible org'!$D$14:$I$170,5,FALSE)</f>
        <v>49</v>
      </c>
      <c r="U124" s="24">
        <f>VLOOKUP($C124,'[5]LA - by responsible org'!$D$14:$I$170,6,FALSE)</f>
        <v>1002</v>
      </c>
      <c r="V124" s="24">
        <f>VLOOKUP($C124,'[6]LA - by responsible org'!$D$14:$I$170,3,FALSE)</f>
        <v>352</v>
      </c>
      <c r="W124" s="24">
        <f>VLOOKUP($C124,'[6]LA - by responsible org'!$D$14:$I$170,4,FALSE)</f>
        <v>767</v>
      </c>
      <c r="X124" s="24">
        <f>VLOOKUP($C124,'[6]LA - by responsible org'!$D$14:$I$170,5,FALSE)</f>
        <v>23</v>
      </c>
      <c r="Y124" s="24">
        <f>VLOOKUP($C124,'[6]LA - by responsible org'!$D$14:$I$170,6,FALSE)</f>
        <v>1142</v>
      </c>
      <c r="Z124" s="5">
        <v>328</v>
      </c>
      <c r="AA124" s="22">
        <v>711</v>
      </c>
      <c r="AB124" s="22">
        <v>39</v>
      </c>
      <c r="AC124" s="5">
        <v>1078</v>
      </c>
      <c r="AD124">
        <f>VLOOKUP($C124,'[8]LA - by responsible org'!$D$17:$I$170,3,FALSE)</f>
        <v>489</v>
      </c>
      <c r="AE124">
        <f>VLOOKUP($C124,'[8]LA - by responsible org'!$D$17:$I$170,4,FALSE)</f>
        <v>774</v>
      </c>
      <c r="AF124">
        <f>VLOOKUP($C124,'[8]LA - by responsible org'!$D$17:$I$170,5,FALSE)</f>
        <v>62</v>
      </c>
      <c r="AG124">
        <f>VLOOKUP($C124,'[8]LA - by responsible org'!$D$17:$I$170,6,FALSE)</f>
        <v>1325</v>
      </c>
      <c r="AH124">
        <f>VLOOKUP($B124,'[9]LA - by responsible org'!$C$17:$I$170,4,FALSE)</f>
        <v>473</v>
      </c>
      <c r="AI124">
        <f>VLOOKUP($B124,'[9]LA - by responsible org'!$C$17:$I$170,5,FALSE)</f>
        <v>602</v>
      </c>
      <c r="AJ124">
        <f>VLOOKUP($B124,'[9]LA - by responsible org'!$C$17:$I$170,6,FALSE)</f>
        <v>49</v>
      </c>
      <c r="AK124">
        <f>VLOOKUP($B124,'[9]LA - by responsible org'!$C$17:$I$170,7,FALSE)</f>
        <v>1124</v>
      </c>
    </row>
    <row r="125" spans="1:37" ht="15">
      <c r="A125" s="14" t="s">
        <v>172</v>
      </c>
      <c r="B125" s="14" t="s">
        <v>203</v>
      </c>
      <c r="C125" s="4" t="s">
        <v>204</v>
      </c>
      <c r="D125" s="4" t="s">
        <v>205</v>
      </c>
      <c r="E125" s="25">
        <f>VLOOKUP(B125,'[7]FullDashboard'!$C$4:$I$156,7,FALSE)</f>
        <v>152700</v>
      </c>
      <c r="F125" s="24">
        <f>VLOOKUP($C125,'[2]LA - by responsible org'!$D$14:$I$170,3,FALSE)</f>
        <v>192</v>
      </c>
      <c r="G125" s="24">
        <f>VLOOKUP($C125,'[2]LA - by responsible org'!$D$14:$I$170,4,FALSE)</f>
        <v>24</v>
      </c>
      <c r="H125" s="24">
        <f>VLOOKUP($C125,'[2]LA - by responsible org'!$D$14:$I$170,5,FALSE)</f>
        <v>0</v>
      </c>
      <c r="I125" s="24">
        <f>VLOOKUP($C125,'[2]LA - by responsible org'!$D$14:$I$170,6,FALSE)</f>
        <v>216</v>
      </c>
      <c r="J125" s="24">
        <f>VLOOKUP($C125,'[3]LA - by responsible org'!$D$14:$I$170,3,FALSE)</f>
        <v>326</v>
      </c>
      <c r="K125" s="24">
        <f>VLOOKUP($C125,'[3]LA - by responsible org'!$D$14:$I$170,4,FALSE)</f>
        <v>38</v>
      </c>
      <c r="L125" s="24">
        <f>VLOOKUP($C125,'[3]LA - by responsible org'!$D$14:$I$170,5,FALSE)</f>
        <v>0</v>
      </c>
      <c r="M125" s="24">
        <f>VLOOKUP($C125,'[3]LA - by responsible org'!$D$14:$I$170,6,FALSE)</f>
        <v>364</v>
      </c>
      <c r="N125" s="24">
        <f>VLOOKUP($C125,'[4]LA - by responsible org'!$D$14:$I$170,3,FALSE)</f>
        <v>370</v>
      </c>
      <c r="O125" s="24">
        <f>VLOOKUP($C125,'[4]LA - by responsible org'!$D$14:$I$170,4,FALSE)</f>
        <v>51</v>
      </c>
      <c r="P125" s="24">
        <f>VLOOKUP($C125,'[4]LA - by responsible org'!$D$14:$I$170,5,FALSE)</f>
        <v>4</v>
      </c>
      <c r="Q125" s="24">
        <f>VLOOKUP($C125,'[4]LA - by responsible org'!$D$14:$I$170,6,FALSE)</f>
        <v>425</v>
      </c>
      <c r="R125" s="24">
        <f>VLOOKUP($C125,'[5]LA - by responsible org'!$D$14:$I$170,3,FALSE)</f>
        <v>382</v>
      </c>
      <c r="S125" s="24">
        <f>VLOOKUP($C125,'[5]LA - by responsible org'!$D$14:$I$170,4,FALSE)</f>
        <v>50</v>
      </c>
      <c r="T125" s="24">
        <f>VLOOKUP($C125,'[5]LA - by responsible org'!$D$14:$I$170,5,FALSE)</f>
        <v>0</v>
      </c>
      <c r="U125" s="24">
        <f>VLOOKUP($C125,'[5]LA - by responsible org'!$D$14:$I$170,6,FALSE)</f>
        <v>432</v>
      </c>
      <c r="V125" s="24">
        <f>VLOOKUP($C125,'[6]LA - by responsible org'!$D$14:$I$170,3,FALSE)</f>
        <v>285</v>
      </c>
      <c r="W125" s="24">
        <f>VLOOKUP($C125,'[6]LA - by responsible org'!$D$14:$I$170,4,FALSE)</f>
        <v>31</v>
      </c>
      <c r="X125" s="24">
        <f>VLOOKUP($C125,'[6]LA - by responsible org'!$D$14:$I$170,5,FALSE)</f>
        <v>0</v>
      </c>
      <c r="Y125" s="24">
        <f>VLOOKUP($C125,'[6]LA - by responsible org'!$D$14:$I$170,6,FALSE)</f>
        <v>316</v>
      </c>
      <c r="Z125" s="5">
        <v>244</v>
      </c>
      <c r="AA125" s="22">
        <v>16</v>
      </c>
      <c r="AB125" s="22">
        <v>1</v>
      </c>
      <c r="AC125" s="5">
        <v>261</v>
      </c>
      <c r="AD125">
        <f>VLOOKUP($C125,'[8]LA - by responsible org'!$D$17:$I$170,3,FALSE)</f>
        <v>238</v>
      </c>
      <c r="AE125">
        <f>VLOOKUP($C125,'[8]LA - by responsible org'!$D$17:$I$170,4,FALSE)</f>
        <v>35</v>
      </c>
      <c r="AF125">
        <f>VLOOKUP($C125,'[8]LA - by responsible org'!$D$17:$I$170,5,FALSE)</f>
        <v>0</v>
      </c>
      <c r="AG125">
        <f>VLOOKUP($C125,'[8]LA - by responsible org'!$D$17:$I$170,6,FALSE)</f>
        <v>273</v>
      </c>
      <c r="AH125">
        <f>VLOOKUP($B125,'[9]LA - by responsible org'!$C$17:$I$170,4,FALSE)</f>
        <v>296</v>
      </c>
      <c r="AI125">
        <f>VLOOKUP($B125,'[9]LA - by responsible org'!$C$17:$I$170,5,FALSE)</f>
        <v>35</v>
      </c>
      <c r="AJ125">
        <f>VLOOKUP($B125,'[9]LA - by responsible org'!$C$17:$I$170,6,FALSE)</f>
        <v>0</v>
      </c>
      <c r="AK125">
        <f>VLOOKUP($B125,'[9]LA - by responsible org'!$C$17:$I$170,7,FALSE)</f>
        <v>331</v>
      </c>
    </row>
    <row r="126" spans="1:37" ht="15">
      <c r="A126" s="14" t="s">
        <v>383</v>
      </c>
      <c r="B126" s="14" t="s">
        <v>408</v>
      </c>
      <c r="C126" s="4" t="s">
        <v>409</v>
      </c>
      <c r="D126" s="4" t="s">
        <v>410</v>
      </c>
      <c r="E126" s="25">
        <f>VLOOKUP(B126,'[7]FullDashboard'!$C$4:$I$156,7,FALSE)</f>
        <v>196500</v>
      </c>
      <c r="F126" s="24">
        <f>VLOOKUP($C126,'[2]LA - by responsible org'!$D$14:$I$170,3,FALSE)</f>
        <v>1762</v>
      </c>
      <c r="G126" s="24">
        <f>VLOOKUP($C126,'[2]LA - by responsible org'!$D$14:$I$170,4,FALSE)</f>
        <v>401</v>
      </c>
      <c r="H126" s="24">
        <f>VLOOKUP($C126,'[2]LA - by responsible org'!$D$14:$I$170,5,FALSE)</f>
        <v>82</v>
      </c>
      <c r="I126" s="24">
        <f>VLOOKUP($C126,'[2]LA - by responsible org'!$D$14:$I$170,6,FALSE)</f>
        <v>2245</v>
      </c>
      <c r="J126" s="24">
        <f>VLOOKUP($C126,'[3]LA - by responsible org'!$D$14:$I$170,3,FALSE)</f>
        <v>1486</v>
      </c>
      <c r="K126" s="24">
        <f>VLOOKUP($C126,'[3]LA - by responsible org'!$D$14:$I$170,4,FALSE)</f>
        <v>336</v>
      </c>
      <c r="L126" s="24">
        <f>VLOOKUP($C126,'[3]LA - by responsible org'!$D$14:$I$170,5,FALSE)</f>
        <v>90</v>
      </c>
      <c r="M126" s="24">
        <f>VLOOKUP($C126,'[3]LA - by responsible org'!$D$14:$I$170,6,FALSE)</f>
        <v>1912</v>
      </c>
      <c r="N126" s="24">
        <f>VLOOKUP($C126,'[4]LA - by responsible org'!$D$14:$I$170,3,FALSE)</f>
        <v>1306</v>
      </c>
      <c r="O126" s="24">
        <f>VLOOKUP($C126,'[4]LA - by responsible org'!$D$14:$I$170,4,FALSE)</f>
        <v>185</v>
      </c>
      <c r="P126" s="24">
        <f>VLOOKUP($C126,'[4]LA - by responsible org'!$D$14:$I$170,5,FALSE)</f>
        <v>24</v>
      </c>
      <c r="Q126" s="24">
        <f>VLOOKUP($C126,'[4]LA - by responsible org'!$D$14:$I$170,6,FALSE)</f>
        <v>1515</v>
      </c>
      <c r="R126" s="24">
        <f>VLOOKUP($C126,'[5]LA - by responsible org'!$D$14:$I$170,3,FALSE)</f>
        <v>1392</v>
      </c>
      <c r="S126" s="24">
        <f>VLOOKUP($C126,'[5]LA - by responsible org'!$D$14:$I$170,4,FALSE)</f>
        <v>291</v>
      </c>
      <c r="T126" s="24">
        <f>VLOOKUP($C126,'[5]LA - by responsible org'!$D$14:$I$170,5,FALSE)</f>
        <v>79</v>
      </c>
      <c r="U126" s="24">
        <f>VLOOKUP($C126,'[5]LA - by responsible org'!$D$14:$I$170,6,FALSE)</f>
        <v>1762</v>
      </c>
      <c r="V126" s="24">
        <f>VLOOKUP($C126,'[6]LA - by responsible org'!$D$14:$I$170,3,FALSE)</f>
        <v>1342</v>
      </c>
      <c r="W126" s="24">
        <f>VLOOKUP($C126,'[6]LA - by responsible org'!$D$14:$I$170,4,FALSE)</f>
        <v>488</v>
      </c>
      <c r="X126" s="24">
        <f>VLOOKUP($C126,'[6]LA - by responsible org'!$D$14:$I$170,5,FALSE)</f>
        <v>118</v>
      </c>
      <c r="Y126" s="24">
        <f>VLOOKUP($C126,'[6]LA - by responsible org'!$D$14:$I$170,6,FALSE)</f>
        <v>1948</v>
      </c>
      <c r="Z126" s="5">
        <v>1726</v>
      </c>
      <c r="AA126" s="22">
        <v>459</v>
      </c>
      <c r="AB126" s="22">
        <v>90</v>
      </c>
      <c r="AC126" s="5">
        <v>2275</v>
      </c>
      <c r="AD126">
        <f>VLOOKUP($C126,'[8]LA - by responsible org'!$D$17:$I$170,3,FALSE)</f>
        <v>1528</v>
      </c>
      <c r="AE126">
        <f>VLOOKUP($C126,'[8]LA - by responsible org'!$D$17:$I$170,4,FALSE)</f>
        <v>287</v>
      </c>
      <c r="AF126">
        <f>VLOOKUP($C126,'[8]LA - by responsible org'!$D$17:$I$170,5,FALSE)</f>
        <v>69</v>
      </c>
      <c r="AG126">
        <f>VLOOKUP($C126,'[8]LA - by responsible org'!$D$17:$I$170,6,FALSE)</f>
        <v>1884</v>
      </c>
      <c r="AH126">
        <f>VLOOKUP($B126,'[9]LA - by responsible org'!$C$17:$I$170,4,FALSE)</f>
        <v>1136</v>
      </c>
      <c r="AI126">
        <f>VLOOKUP($B126,'[9]LA - by responsible org'!$C$17:$I$170,5,FALSE)</f>
        <v>110</v>
      </c>
      <c r="AJ126">
        <f>VLOOKUP($B126,'[9]LA - by responsible org'!$C$17:$I$170,6,FALSE)</f>
        <v>65</v>
      </c>
      <c r="AK126">
        <f>VLOOKUP($B126,'[9]LA - by responsible org'!$C$17:$I$170,7,FALSE)</f>
        <v>1311</v>
      </c>
    </row>
    <row r="127" spans="1:37" ht="15">
      <c r="A127" s="14" t="s">
        <v>38</v>
      </c>
      <c r="B127" s="14" t="s">
        <v>66</v>
      </c>
      <c r="C127" s="4" t="s">
        <v>67</v>
      </c>
      <c r="D127" s="4" t="s">
        <v>68</v>
      </c>
      <c r="E127" s="25">
        <f>VLOOKUP(B127,'[7]FullDashboard'!$C$4:$I$156,7,FALSE)</f>
        <v>593100</v>
      </c>
      <c r="F127" s="24">
        <f>VLOOKUP($C127,'[2]LA - by responsible org'!$D$14:$I$170,3,FALSE)</f>
        <v>1306</v>
      </c>
      <c r="G127" s="24">
        <f>VLOOKUP($C127,'[2]LA - by responsible org'!$D$14:$I$170,4,FALSE)</f>
        <v>1420</v>
      </c>
      <c r="H127" s="24">
        <f>VLOOKUP($C127,'[2]LA - by responsible org'!$D$14:$I$170,5,FALSE)</f>
        <v>84</v>
      </c>
      <c r="I127" s="24">
        <f>VLOOKUP($C127,'[2]LA - by responsible org'!$D$14:$I$170,6,FALSE)</f>
        <v>2810</v>
      </c>
      <c r="J127" s="24">
        <f>VLOOKUP($C127,'[3]LA - by responsible org'!$D$14:$I$170,3,FALSE)</f>
        <v>1236</v>
      </c>
      <c r="K127" s="24">
        <f>VLOOKUP($C127,'[3]LA - by responsible org'!$D$14:$I$170,4,FALSE)</f>
        <v>1337</v>
      </c>
      <c r="L127" s="24">
        <f>VLOOKUP($C127,'[3]LA - by responsible org'!$D$14:$I$170,5,FALSE)</f>
        <v>66</v>
      </c>
      <c r="M127" s="24">
        <f>VLOOKUP($C127,'[3]LA - by responsible org'!$D$14:$I$170,6,FALSE)</f>
        <v>2639</v>
      </c>
      <c r="N127" s="24">
        <f>VLOOKUP($C127,'[4]LA - by responsible org'!$D$14:$I$170,3,FALSE)</f>
        <v>1440</v>
      </c>
      <c r="O127" s="24">
        <f>VLOOKUP($C127,'[4]LA - by responsible org'!$D$14:$I$170,4,FALSE)</f>
        <v>1125</v>
      </c>
      <c r="P127" s="24">
        <f>VLOOKUP($C127,'[4]LA - by responsible org'!$D$14:$I$170,5,FALSE)</f>
        <v>234</v>
      </c>
      <c r="Q127" s="24">
        <f>VLOOKUP($C127,'[4]LA - by responsible org'!$D$14:$I$170,6,FALSE)</f>
        <v>2799</v>
      </c>
      <c r="R127" s="24">
        <f>VLOOKUP($C127,'[5]LA - by responsible org'!$D$14:$I$170,3,FALSE)</f>
        <v>1368</v>
      </c>
      <c r="S127" s="24">
        <f>VLOOKUP($C127,'[5]LA - by responsible org'!$D$14:$I$170,4,FALSE)</f>
        <v>907</v>
      </c>
      <c r="T127" s="24">
        <f>VLOOKUP($C127,'[5]LA - by responsible org'!$D$14:$I$170,5,FALSE)</f>
        <v>373</v>
      </c>
      <c r="U127" s="24">
        <f>VLOOKUP($C127,'[5]LA - by responsible org'!$D$14:$I$170,6,FALSE)</f>
        <v>2648</v>
      </c>
      <c r="V127" s="24">
        <f>VLOOKUP($C127,'[6]LA - by responsible org'!$D$14:$I$170,3,FALSE)</f>
        <v>1403</v>
      </c>
      <c r="W127" s="24">
        <f>VLOOKUP($C127,'[6]LA - by responsible org'!$D$14:$I$170,4,FALSE)</f>
        <v>942</v>
      </c>
      <c r="X127" s="24">
        <f>VLOOKUP($C127,'[6]LA - by responsible org'!$D$14:$I$170,5,FALSE)</f>
        <v>483</v>
      </c>
      <c r="Y127" s="24">
        <f>VLOOKUP($C127,'[6]LA - by responsible org'!$D$14:$I$170,6,FALSE)</f>
        <v>2828</v>
      </c>
      <c r="Z127" s="5">
        <v>1081</v>
      </c>
      <c r="AA127" s="22">
        <v>1011</v>
      </c>
      <c r="AB127" s="22">
        <v>416</v>
      </c>
      <c r="AC127" s="5">
        <v>2508</v>
      </c>
      <c r="AD127">
        <f>VLOOKUP($C127,'[8]LA - by responsible org'!$D$17:$I$170,3,FALSE)</f>
        <v>1216</v>
      </c>
      <c r="AE127">
        <f>VLOOKUP($C127,'[8]LA - by responsible org'!$D$17:$I$170,4,FALSE)</f>
        <v>966</v>
      </c>
      <c r="AF127">
        <f>VLOOKUP($C127,'[8]LA - by responsible org'!$D$17:$I$170,5,FALSE)</f>
        <v>418</v>
      </c>
      <c r="AG127">
        <f>VLOOKUP($C127,'[8]LA - by responsible org'!$D$17:$I$170,6,FALSE)</f>
        <v>2600</v>
      </c>
      <c r="AH127">
        <f>VLOOKUP($B127,'[9]LA - by responsible org'!$C$17:$I$170,4,FALSE)</f>
        <v>1154</v>
      </c>
      <c r="AI127">
        <f>VLOOKUP($B127,'[9]LA - by responsible org'!$C$17:$I$170,5,FALSE)</f>
        <v>1074</v>
      </c>
      <c r="AJ127">
        <f>VLOOKUP($B127,'[9]LA - by responsible org'!$C$17:$I$170,6,FALSE)</f>
        <v>431</v>
      </c>
      <c r="AK127">
        <f>VLOOKUP($B127,'[9]LA - by responsible org'!$C$17:$I$170,7,FALSE)</f>
        <v>2659</v>
      </c>
    </row>
    <row r="128" spans="1:37" ht="15">
      <c r="A128" s="14" t="s">
        <v>172</v>
      </c>
      <c r="B128" s="14" t="s">
        <v>206</v>
      </c>
      <c r="C128" s="4" t="s">
        <v>207</v>
      </c>
      <c r="D128" s="4" t="s">
        <v>208</v>
      </c>
      <c r="E128" s="25">
        <f>VLOOKUP(B128,'[7]FullDashboard'!$C$4:$I$156,7,FALSE)</f>
        <v>223700</v>
      </c>
      <c r="F128" s="24">
        <f>VLOOKUP($C128,'[2]LA - by responsible org'!$D$14:$I$170,3,FALSE)</f>
        <v>115</v>
      </c>
      <c r="G128" s="24">
        <f>VLOOKUP($C128,'[2]LA - by responsible org'!$D$14:$I$170,4,FALSE)</f>
        <v>91</v>
      </c>
      <c r="H128" s="24">
        <f>VLOOKUP($C128,'[2]LA - by responsible org'!$D$14:$I$170,5,FALSE)</f>
        <v>0</v>
      </c>
      <c r="I128" s="24">
        <f>VLOOKUP($C128,'[2]LA - by responsible org'!$D$14:$I$170,6,FALSE)</f>
        <v>206</v>
      </c>
      <c r="J128" s="24">
        <f>VLOOKUP($C128,'[3]LA - by responsible org'!$D$14:$I$170,3,FALSE)</f>
        <v>72</v>
      </c>
      <c r="K128" s="24">
        <f>VLOOKUP($C128,'[3]LA - by responsible org'!$D$14:$I$170,4,FALSE)</f>
        <v>48</v>
      </c>
      <c r="L128" s="24">
        <f>VLOOKUP($C128,'[3]LA - by responsible org'!$D$14:$I$170,5,FALSE)</f>
        <v>0</v>
      </c>
      <c r="M128" s="24">
        <f>VLOOKUP($C128,'[3]LA - by responsible org'!$D$14:$I$170,6,FALSE)</f>
        <v>120</v>
      </c>
      <c r="N128" s="24">
        <f>VLOOKUP($C128,'[4]LA - by responsible org'!$D$14:$I$170,3,FALSE)</f>
        <v>171</v>
      </c>
      <c r="O128" s="24">
        <f>VLOOKUP($C128,'[4]LA - by responsible org'!$D$14:$I$170,4,FALSE)</f>
        <v>70</v>
      </c>
      <c r="P128" s="24">
        <f>VLOOKUP($C128,'[4]LA - by responsible org'!$D$14:$I$170,5,FALSE)</f>
        <v>0</v>
      </c>
      <c r="Q128" s="24">
        <f>VLOOKUP($C128,'[4]LA - by responsible org'!$D$14:$I$170,6,FALSE)</f>
        <v>241</v>
      </c>
      <c r="R128" s="24">
        <f>VLOOKUP($C128,'[5]LA - by responsible org'!$D$14:$I$170,3,FALSE)</f>
        <v>111</v>
      </c>
      <c r="S128" s="24">
        <f>VLOOKUP($C128,'[5]LA - by responsible org'!$D$14:$I$170,4,FALSE)</f>
        <v>33</v>
      </c>
      <c r="T128" s="24">
        <f>VLOOKUP($C128,'[5]LA - by responsible org'!$D$14:$I$170,5,FALSE)</f>
        <v>0</v>
      </c>
      <c r="U128" s="24">
        <f>VLOOKUP($C128,'[5]LA - by responsible org'!$D$14:$I$170,6,FALSE)</f>
        <v>144</v>
      </c>
      <c r="V128" s="24">
        <f>VLOOKUP($C128,'[6]LA - by responsible org'!$D$14:$I$170,3,FALSE)</f>
        <v>52</v>
      </c>
      <c r="W128" s="24">
        <f>VLOOKUP($C128,'[6]LA - by responsible org'!$D$14:$I$170,4,FALSE)</f>
        <v>57</v>
      </c>
      <c r="X128" s="24">
        <f>VLOOKUP($C128,'[6]LA - by responsible org'!$D$14:$I$170,5,FALSE)</f>
        <v>0</v>
      </c>
      <c r="Y128" s="24">
        <f>VLOOKUP($C128,'[6]LA - by responsible org'!$D$14:$I$170,6,FALSE)</f>
        <v>109</v>
      </c>
      <c r="Z128" s="5">
        <v>42</v>
      </c>
      <c r="AA128" s="22">
        <v>34</v>
      </c>
      <c r="AB128" s="22">
        <v>0</v>
      </c>
      <c r="AC128" s="5">
        <v>76</v>
      </c>
      <c r="AD128">
        <f>VLOOKUP($C128,'[8]LA - by responsible org'!$D$17:$I$170,3,FALSE)</f>
        <v>201</v>
      </c>
      <c r="AE128">
        <f>VLOOKUP($C128,'[8]LA - by responsible org'!$D$17:$I$170,4,FALSE)</f>
        <v>48</v>
      </c>
      <c r="AF128">
        <f>VLOOKUP($C128,'[8]LA - by responsible org'!$D$17:$I$170,5,FALSE)</f>
        <v>0</v>
      </c>
      <c r="AG128">
        <f>VLOOKUP($C128,'[8]LA - by responsible org'!$D$17:$I$170,6,FALSE)</f>
        <v>249</v>
      </c>
      <c r="AH128">
        <f>VLOOKUP($B128,'[9]LA - by responsible org'!$C$17:$I$170,4,FALSE)</f>
        <v>87</v>
      </c>
      <c r="AI128">
        <f>VLOOKUP($B128,'[9]LA - by responsible org'!$C$17:$I$170,5,FALSE)</f>
        <v>55</v>
      </c>
      <c r="AJ128">
        <f>VLOOKUP($B128,'[9]LA - by responsible org'!$C$17:$I$170,6,FALSE)</f>
        <v>0</v>
      </c>
      <c r="AK128">
        <f>VLOOKUP($B128,'[9]LA - by responsible org'!$C$17:$I$170,7,FALSE)</f>
        <v>142</v>
      </c>
    </row>
    <row r="129" spans="1:37" ht="15">
      <c r="A129" s="14" t="s">
        <v>279</v>
      </c>
      <c r="B129" s="14" t="s">
        <v>322</v>
      </c>
      <c r="C129" s="4" t="s">
        <v>323</v>
      </c>
      <c r="D129" s="4" t="s">
        <v>324</v>
      </c>
      <c r="E129" s="25">
        <f>VLOOKUP(B129,'[7]FullDashboard'!$C$4:$I$156,7,FALSE)</f>
        <v>917600</v>
      </c>
      <c r="F129" s="24">
        <f>VLOOKUP($C129,'[2]LA - by responsible org'!$D$14:$I$170,3,FALSE)</f>
        <v>1821</v>
      </c>
      <c r="G129" s="24">
        <f>VLOOKUP($C129,'[2]LA - by responsible org'!$D$14:$I$170,4,FALSE)</f>
        <v>761</v>
      </c>
      <c r="H129" s="24">
        <f>VLOOKUP($C129,'[2]LA - by responsible org'!$D$14:$I$170,5,FALSE)</f>
        <v>123</v>
      </c>
      <c r="I129" s="24">
        <f>VLOOKUP($C129,'[2]LA - by responsible org'!$D$14:$I$170,6,FALSE)</f>
        <v>2705</v>
      </c>
      <c r="J129" s="24">
        <f>VLOOKUP($C129,'[3]LA - by responsible org'!$D$14:$I$170,3,FALSE)</f>
        <v>2212</v>
      </c>
      <c r="K129" s="24">
        <f>VLOOKUP($C129,'[3]LA - by responsible org'!$D$14:$I$170,4,FALSE)</f>
        <v>983</v>
      </c>
      <c r="L129" s="24">
        <f>VLOOKUP($C129,'[3]LA - by responsible org'!$D$14:$I$170,5,FALSE)</f>
        <v>79</v>
      </c>
      <c r="M129" s="24">
        <f>VLOOKUP($C129,'[3]LA - by responsible org'!$D$14:$I$170,6,FALSE)</f>
        <v>3274</v>
      </c>
      <c r="N129" s="24">
        <f>VLOOKUP($C129,'[4]LA - by responsible org'!$D$14:$I$170,3,FALSE)</f>
        <v>2628</v>
      </c>
      <c r="O129" s="24">
        <f>VLOOKUP($C129,'[4]LA - by responsible org'!$D$14:$I$170,4,FALSE)</f>
        <v>603</v>
      </c>
      <c r="P129" s="24">
        <f>VLOOKUP($C129,'[4]LA - by responsible org'!$D$14:$I$170,5,FALSE)</f>
        <v>72</v>
      </c>
      <c r="Q129" s="24">
        <f>VLOOKUP($C129,'[4]LA - by responsible org'!$D$14:$I$170,6,FALSE)</f>
        <v>3303</v>
      </c>
      <c r="R129" s="24">
        <f>VLOOKUP($C129,'[5]LA - by responsible org'!$D$14:$I$170,3,FALSE)</f>
        <v>1878</v>
      </c>
      <c r="S129" s="24">
        <f>VLOOKUP($C129,'[5]LA - by responsible org'!$D$14:$I$170,4,FALSE)</f>
        <v>615</v>
      </c>
      <c r="T129" s="24">
        <f>VLOOKUP($C129,'[5]LA - by responsible org'!$D$14:$I$170,5,FALSE)</f>
        <v>117</v>
      </c>
      <c r="U129" s="24">
        <f>VLOOKUP($C129,'[5]LA - by responsible org'!$D$14:$I$170,6,FALSE)</f>
        <v>2610</v>
      </c>
      <c r="V129" s="24">
        <f>VLOOKUP($C129,'[6]LA - by responsible org'!$D$14:$I$170,3,FALSE)</f>
        <v>1645</v>
      </c>
      <c r="W129" s="24">
        <f>VLOOKUP($C129,'[6]LA - by responsible org'!$D$14:$I$170,4,FALSE)</f>
        <v>555</v>
      </c>
      <c r="X129" s="24">
        <f>VLOOKUP($C129,'[6]LA - by responsible org'!$D$14:$I$170,5,FALSE)</f>
        <v>231</v>
      </c>
      <c r="Y129" s="24">
        <f>VLOOKUP($C129,'[6]LA - by responsible org'!$D$14:$I$170,6,FALSE)</f>
        <v>2431</v>
      </c>
      <c r="Z129" s="5">
        <v>2254</v>
      </c>
      <c r="AA129" s="22">
        <v>617</v>
      </c>
      <c r="AB129" s="22">
        <v>166</v>
      </c>
      <c r="AC129" s="5">
        <v>3037</v>
      </c>
      <c r="AD129">
        <f>VLOOKUP($C129,'[8]LA - by responsible org'!$D$17:$I$170,3,FALSE)</f>
        <v>2291</v>
      </c>
      <c r="AE129">
        <f>VLOOKUP($C129,'[8]LA - by responsible org'!$D$17:$I$170,4,FALSE)</f>
        <v>841</v>
      </c>
      <c r="AF129">
        <f>VLOOKUP($C129,'[8]LA - by responsible org'!$D$17:$I$170,5,FALSE)</f>
        <v>261</v>
      </c>
      <c r="AG129">
        <f>VLOOKUP($C129,'[8]LA - by responsible org'!$D$17:$I$170,6,FALSE)</f>
        <v>3393</v>
      </c>
      <c r="AH129">
        <f>VLOOKUP($B129,'[9]LA - by responsible org'!$C$17:$I$170,4,FALSE)</f>
        <v>2048</v>
      </c>
      <c r="AI129">
        <f>VLOOKUP($B129,'[9]LA - by responsible org'!$C$17:$I$170,5,FALSE)</f>
        <v>668</v>
      </c>
      <c r="AJ129">
        <f>VLOOKUP($B129,'[9]LA - by responsible org'!$C$17:$I$170,6,FALSE)</f>
        <v>106</v>
      </c>
      <c r="AK129">
        <f>VLOOKUP($B129,'[9]LA - by responsible org'!$C$17:$I$170,7,FALSE)</f>
        <v>2822</v>
      </c>
    </row>
    <row r="130" spans="1:37" ht="15">
      <c r="A130" s="14" t="s">
        <v>72</v>
      </c>
      <c r="B130" s="14" t="s">
        <v>157</v>
      </c>
      <c r="C130" s="4" t="s">
        <v>158</v>
      </c>
      <c r="D130" s="4" t="s">
        <v>159</v>
      </c>
      <c r="E130" s="25">
        <f>VLOOKUP(B130,'[7]FullDashboard'!$C$4:$I$156,7,FALSE)</f>
        <v>155300</v>
      </c>
      <c r="F130" s="24">
        <f>VLOOKUP($C130,'[2]LA - by responsible org'!$D$14:$I$170,3,FALSE)</f>
        <v>148</v>
      </c>
      <c r="G130" s="24">
        <f>VLOOKUP($C130,'[2]LA - by responsible org'!$D$14:$I$170,4,FALSE)</f>
        <v>141</v>
      </c>
      <c r="H130" s="24">
        <f>VLOOKUP($C130,'[2]LA - by responsible org'!$D$14:$I$170,5,FALSE)</f>
        <v>0</v>
      </c>
      <c r="I130" s="24">
        <f>VLOOKUP($C130,'[2]LA - by responsible org'!$D$14:$I$170,6,FALSE)</f>
        <v>289</v>
      </c>
      <c r="J130" s="24">
        <f>VLOOKUP($C130,'[3]LA - by responsible org'!$D$14:$I$170,3,FALSE)</f>
        <v>136</v>
      </c>
      <c r="K130" s="24">
        <f>VLOOKUP($C130,'[3]LA - by responsible org'!$D$14:$I$170,4,FALSE)</f>
        <v>94</v>
      </c>
      <c r="L130" s="24">
        <f>VLOOKUP($C130,'[3]LA - by responsible org'!$D$14:$I$170,5,FALSE)</f>
        <v>0</v>
      </c>
      <c r="M130" s="24">
        <f>VLOOKUP($C130,'[3]LA - by responsible org'!$D$14:$I$170,6,FALSE)</f>
        <v>230</v>
      </c>
      <c r="N130" s="24">
        <f>VLOOKUP($C130,'[4]LA - by responsible org'!$D$14:$I$170,3,FALSE)</f>
        <v>103</v>
      </c>
      <c r="O130" s="24">
        <f>VLOOKUP($C130,'[4]LA - by responsible org'!$D$14:$I$170,4,FALSE)</f>
        <v>43</v>
      </c>
      <c r="P130" s="24">
        <f>VLOOKUP($C130,'[4]LA - by responsible org'!$D$14:$I$170,5,FALSE)</f>
        <v>0</v>
      </c>
      <c r="Q130" s="24">
        <f>VLOOKUP($C130,'[4]LA - by responsible org'!$D$14:$I$170,6,FALSE)</f>
        <v>146</v>
      </c>
      <c r="R130" s="24">
        <f>VLOOKUP($C130,'[5]LA - by responsible org'!$D$14:$I$170,3,FALSE)</f>
        <v>105</v>
      </c>
      <c r="S130" s="24">
        <f>VLOOKUP($C130,'[5]LA - by responsible org'!$D$14:$I$170,4,FALSE)</f>
        <v>113</v>
      </c>
      <c r="T130" s="24">
        <f>VLOOKUP($C130,'[5]LA - by responsible org'!$D$14:$I$170,5,FALSE)</f>
        <v>0</v>
      </c>
      <c r="U130" s="24">
        <f>VLOOKUP($C130,'[5]LA - by responsible org'!$D$14:$I$170,6,FALSE)</f>
        <v>218</v>
      </c>
      <c r="V130" s="24">
        <f>VLOOKUP($C130,'[6]LA - by responsible org'!$D$14:$I$170,3,FALSE)</f>
        <v>151</v>
      </c>
      <c r="W130" s="24">
        <f>VLOOKUP($C130,'[6]LA - by responsible org'!$D$14:$I$170,4,FALSE)</f>
        <v>160</v>
      </c>
      <c r="X130" s="24">
        <f>VLOOKUP($C130,'[6]LA - by responsible org'!$D$14:$I$170,5,FALSE)</f>
        <v>0</v>
      </c>
      <c r="Y130" s="24">
        <f>VLOOKUP($C130,'[6]LA - by responsible org'!$D$14:$I$170,6,FALSE)</f>
        <v>311</v>
      </c>
      <c r="Z130" s="5">
        <v>169</v>
      </c>
      <c r="AA130" s="22">
        <v>179</v>
      </c>
      <c r="AB130" s="22">
        <v>0</v>
      </c>
      <c r="AC130" s="5">
        <v>348</v>
      </c>
      <c r="AD130">
        <f>VLOOKUP($C130,'[8]LA - by responsible org'!$D$17:$I$170,3,FALSE)</f>
        <v>136</v>
      </c>
      <c r="AE130">
        <f>VLOOKUP($C130,'[8]LA - by responsible org'!$D$17:$I$170,4,FALSE)</f>
        <v>172</v>
      </c>
      <c r="AF130">
        <f>VLOOKUP($C130,'[8]LA - by responsible org'!$D$17:$I$170,5,FALSE)</f>
        <v>0</v>
      </c>
      <c r="AG130">
        <f>VLOOKUP($C130,'[8]LA - by responsible org'!$D$17:$I$170,6,FALSE)</f>
        <v>308</v>
      </c>
      <c r="AH130">
        <f>VLOOKUP($B130,'[9]LA - by responsible org'!$C$17:$I$170,4,FALSE)</f>
        <v>113</v>
      </c>
      <c r="AI130">
        <f>VLOOKUP($B130,'[9]LA - by responsible org'!$C$17:$I$170,5,FALSE)</f>
        <v>142</v>
      </c>
      <c r="AJ130">
        <f>VLOOKUP($B130,'[9]LA - by responsible org'!$C$17:$I$170,6,FALSE)</f>
        <v>0</v>
      </c>
      <c r="AK130">
        <f>VLOOKUP($B130,'[9]LA - by responsible org'!$C$17:$I$170,7,FALSE)</f>
        <v>255</v>
      </c>
    </row>
    <row r="131" spans="1:37" ht="15">
      <c r="A131" s="14" t="s">
        <v>337</v>
      </c>
      <c r="B131" s="14" t="s">
        <v>374</v>
      </c>
      <c r="C131" s="4" t="s">
        <v>375</v>
      </c>
      <c r="D131" s="4" t="s">
        <v>376</v>
      </c>
      <c r="E131" s="25">
        <f>VLOOKUP(B131,'[7]FullDashboard'!$C$4:$I$156,7,FALSE)</f>
        <v>168400</v>
      </c>
      <c r="F131" s="24">
        <f>VLOOKUP($C131,'[2]LA - by responsible org'!$D$14:$I$170,3,FALSE)</f>
        <v>239</v>
      </c>
      <c r="G131" s="24">
        <f>VLOOKUP($C131,'[2]LA - by responsible org'!$D$14:$I$170,4,FALSE)</f>
        <v>201</v>
      </c>
      <c r="H131" s="24">
        <f>VLOOKUP($C131,'[2]LA - by responsible org'!$D$14:$I$170,5,FALSE)</f>
        <v>56</v>
      </c>
      <c r="I131" s="24">
        <f>VLOOKUP($C131,'[2]LA - by responsible org'!$D$14:$I$170,6,FALSE)</f>
        <v>496</v>
      </c>
      <c r="J131" s="24">
        <f>VLOOKUP($C131,'[3]LA - by responsible org'!$D$14:$I$170,3,FALSE)</f>
        <v>426</v>
      </c>
      <c r="K131" s="24">
        <f>VLOOKUP($C131,'[3]LA - by responsible org'!$D$14:$I$170,4,FALSE)</f>
        <v>239</v>
      </c>
      <c r="L131" s="24">
        <f>VLOOKUP($C131,'[3]LA - by responsible org'!$D$14:$I$170,5,FALSE)</f>
        <v>5</v>
      </c>
      <c r="M131" s="24">
        <f>VLOOKUP($C131,'[3]LA - by responsible org'!$D$14:$I$170,6,FALSE)</f>
        <v>670</v>
      </c>
      <c r="N131" s="24">
        <f>VLOOKUP($C131,'[4]LA - by responsible org'!$D$14:$I$170,3,FALSE)</f>
        <v>382</v>
      </c>
      <c r="O131" s="24">
        <f>VLOOKUP($C131,'[4]LA - by responsible org'!$D$14:$I$170,4,FALSE)</f>
        <v>283</v>
      </c>
      <c r="P131" s="24">
        <f>VLOOKUP($C131,'[4]LA - by responsible org'!$D$14:$I$170,5,FALSE)</f>
        <v>15</v>
      </c>
      <c r="Q131" s="24">
        <f>VLOOKUP($C131,'[4]LA - by responsible org'!$D$14:$I$170,6,FALSE)</f>
        <v>680</v>
      </c>
      <c r="R131" s="24">
        <f>VLOOKUP($C131,'[5]LA - by responsible org'!$D$14:$I$170,3,FALSE)</f>
        <v>410</v>
      </c>
      <c r="S131" s="24">
        <f>VLOOKUP($C131,'[5]LA - by responsible org'!$D$14:$I$170,4,FALSE)</f>
        <v>524</v>
      </c>
      <c r="T131" s="24">
        <f>VLOOKUP($C131,'[5]LA - by responsible org'!$D$14:$I$170,5,FALSE)</f>
        <v>59</v>
      </c>
      <c r="U131" s="24">
        <f>VLOOKUP($C131,'[5]LA - by responsible org'!$D$14:$I$170,6,FALSE)</f>
        <v>993</v>
      </c>
      <c r="V131" s="24">
        <f>VLOOKUP($C131,'[6]LA - by responsible org'!$D$14:$I$170,3,FALSE)</f>
        <v>441</v>
      </c>
      <c r="W131" s="24">
        <f>VLOOKUP($C131,'[6]LA - by responsible org'!$D$14:$I$170,4,FALSE)</f>
        <v>501</v>
      </c>
      <c r="X131" s="24">
        <f>VLOOKUP($C131,'[6]LA - by responsible org'!$D$14:$I$170,5,FALSE)</f>
        <v>80</v>
      </c>
      <c r="Y131" s="24">
        <f>VLOOKUP($C131,'[6]LA - by responsible org'!$D$14:$I$170,6,FALSE)</f>
        <v>1022</v>
      </c>
      <c r="Z131" s="5">
        <v>681</v>
      </c>
      <c r="AA131" s="22">
        <v>453</v>
      </c>
      <c r="AB131" s="22">
        <v>0</v>
      </c>
      <c r="AC131" s="5">
        <v>1134</v>
      </c>
      <c r="AD131">
        <f>VLOOKUP($C131,'[8]LA - by responsible org'!$D$17:$I$170,3,FALSE)</f>
        <v>470</v>
      </c>
      <c r="AE131">
        <f>VLOOKUP($C131,'[8]LA - by responsible org'!$D$17:$I$170,4,FALSE)</f>
        <v>203</v>
      </c>
      <c r="AF131">
        <f>VLOOKUP($C131,'[8]LA - by responsible org'!$D$17:$I$170,5,FALSE)</f>
        <v>1</v>
      </c>
      <c r="AG131">
        <f>VLOOKUP($C131,'[8]LA - by responsible org'!$D$17:$I$170,6,FALSE)</f>
        <v>674</v>
      </c>
      <c r="AH131">
        <f>VLOOKUP($B131,'[9]LA - by responsible org'!$C$17:$I$170,4,FALSE)</f>
        <v>468</v>
      </c>
      <c r="AI131">
        <f>VLOOKUP($B131,'[9]LA - by responsible org'!$C$17:$I$170,5,FALSE)</f>
        <v>182</v>
      </c>
      <c r="AJ131">
        <f>VLOOKUP($B131,'[9]LA - by responsible org'!$C$17:$I$170,6,FALSE)</f>
        <v>0</v>
      </c>
      <c r="AK131">
        <f>VLOOKUP($B131,'[9]LA - by responsible org'!$C$17:$I$170,7,FALSE)</f>
        <v>650</v>
      </c>
    </row>
    <row r="132" spans="1:37" ht="15">
      <c r="A132" s="14" t="s">
        <v>209</v>
      </c>
      <c r="B132" s="14" t="s">
        <v>264</v>
      </c>
      <c r="C132" s="4" t="s">
        <v>265</v>
      </c>
      <c r="D132" s="4" t="s">
        <v>266</v>
      </c>
      <c r="E132" s="25">
        <f>VLOOKUP(B132,'[7]FullDashboard'!$C$4:$I$156,7,FALSE)</f>
        <v>173800</v>
      </c>
      <c r="F132" s="24">
        <f>VLOOKUP($C132,'[2]LA - by responsible org'!$D$14:$I$170,3,FALSE)</f>
        <v>466</v>
      </c>
      <c r="G132" s="24">
        <f>VLOOKUP($C132,'[2]LA - by responsible org'!$D$14:$I$170,4,FALSE)</f>
        <v>747</v>
      </c>
      <c r="H132" s="24">
        <f>VLOOKUP($C132,'[2]LA - by responsible org'!$D$14:$I$170,5,FALSE)</f>
        <v>3</v>
      </c>
      <c r="I132" s="24">
        <f>VLOOKUP($C132,'[2]LA - by responsible org'!$D$14:$I$170,6,FALSE)</f>
        <v>1216</v>
      </c>
      <c r="J132" s="24">
        <f>VLOOKUP($C132,'[3]LA - by responsible org'!$D$14:$I$170,3,FALSE)</f>
        <v>494</v>
      </c>
      <c r="K132" s="24">
        <f>VLOOKUP($C132,'[3]LA - by responsible org'!$D$14:$I$170,4,FALSE)</f>
        <v>408</v>
      </c>
      <c r="L132" s="24">
        <f>VLOOKUP($C132,'[3]LA - by responsible org'!$D$14:$I$170,5,FALSE)</f>
        <v>35</v>
      </c>
      <c r="M132" s="24">
        <f>VLOOKUP($C132,'[3]LA - by responsible org'!$D$14:$I$170,6,FALSE)</f>
        <v>937</v>
      </c>
      <c r="N132" s="24">
        <f>VLOOKUP($C132,'[4]LA - by responsible org'!$D$14:$I$170,3,FALSE)</f>
        <v>451</v>
      </c>
      <c r="O132" s="24">
        <f>VLOOKUP($C132,'[4]LA - by responsible org'!$D$14:$I$170,4,FALSE)</f>
        <v>339</v>
      </c>
      <c r="P132" s="24">
        <f>VLOOKUP($C132,'[4]LA - by responsible org'!$D$14:$I$170,5,FALSE)</f>
        <v>6</v>
      </c>
      <c r="Q132" s="24">
        <f>VLOOKUP($C132,'[4]LA - by responsible org'!$D$14:$I$170,6,FALSE)</f>
        <v>796</v>
      </c>
      <c r="R132" s="24">
        <f>VLOOKUP($C132,'[5]LA - by responsible org'!$D$14:$I$170,3,FALSE)</f>
        <v>391</v>
      </c>
      <c r="S132" s="24">
        <f>VLOOKUP($C132,'[5]LA - by responsible org'!$D$14:$I$170,4,FALSE)</f>
        <v>400</v>
      </c>
      <c r="T132" s="24">
        <f>VLOOKUP($C132,'[5]LA - by responsible org'!$D$14:$I$170,5,FALSE)</f>
        <v>6</v>
      </c>
      <c r="U132" s="24">
        <f>VLOOKUP($C132,'[5]LA - by responsible org'!$D$14:$I$170,6,FALSE)</f>
        <v>797</v>
      </c>
      <c r="V132" s="24">
        <f>VLOOKUP($C132,'[6]LA - by responsible org'!$D$14:$I$170,3,FALSE)</f>
        <v>343</v>
      </c>
      <c r="W132" s="24">
        <f>VLOOKUP($C132,'[6]LA - by responsible org'!$D$14:$I$170,4,FALSE)</f>
        <v>357</v>
      </c>
      <c r="X132" s="24">
        <f>VLOOKUP($C132,'[6]LA - by responsible org'!$D$14:$I$170,5,FALSE)</f>
        <v>0</v>
      </c>
      <c r="Y132" s="24">
        <f>VLOOKUP($C132,'[6]LA - by responsible org'!$D$14:$I$170,6,FALSE)</f>
        <v>700</v>
      </c>
      <c r="Z132" s="5">
        <v>317</v>
      </c>
      <c r="AA132" s="22">
        <v>543</v>
      </c>
      <c r="AB132" s="22">
        <v>0</v>
      </c>
      <c r="AC132" s="5">
        <v>860</v>
      </c>
      <c r="AD132">
        <f>VLOOKUP($C132,'[8]LA - by responsible org'!$D$17:$I$170,3,FALSE)</f>
        <v>462</v>
      </c>
      <c r="AE132">
        <f>VLOOKUP($C132,'[8]LA - by responsible org'!$D$17:$I$170,4,FALSE)</f>
        <v>615</v>
      </c>
      <c r="AF132">
        <f>VLOOKUP($C132,'[8]LA - by responsible org'!$D$17:$I$170,5,FALSE)</f>
        <v>0</v>
      </c>
      <c r="AG132">
        <f>VLOOKUP($C132,'[8]LA - by responsible org'!$D$17:$I$170,6,FALSE)</f>
        <v>1077</v>
      </c>
      <c r="AH132">
        <f>VLOOKUP($B132,'[9]LA - by responsible org'!$C$17:$I$170,4,FALSE)</f>
        <v>497</v>
      </c>
      <c r="AI132">
        <f>VLOOKUP($B132,'[9]LA - by responsible org'!$C$17:$I$170,5,FALSE)</f>
        <v>342</v>
      </c>
      <c r="AJ132">
        <f>VLOOKUP($B132,'[9]LA - by responsible org'!$C$17:$I$170,6,FALSE)</f>
        <v>0</v>
      </c>
      <c r="AK132">
        <f>VLOOKUP($B132,'[9]LA - by responsible org'!$C$17:$I$170,7,FALSE)</f>
        <v>839</v>
      </c>
    </row>
    <row r="133" spans="1:37" ht="15">
      <c r="A133" s="14" t="s">
        <v>383</v>
      </c>
      <c r="B133" s="14" t="s">
        <v>411</v>
      </c>
      <c r="C133" s="4" t="s">
        <v>412</v>
      </c>
      <c r="D133" s="4" t="s">
        <v>413</v>
      </c>
      <c r="E133" s="25">
        <f>VLOOKUP(B133,'[7]FullDashboard'!$C$4:$I$156,7,FALSE)</f>
        <v>133600</v>
      </c>
      <c r="F133" s="24">
        <f>VLOOKUP($C133,'[2]LA - by responsible org'!$D$14:$I$170,3,FALSE)</f>
        <v>123</v>
      </c>
      <c r="G133" s="24">
        <f>VLOOKUP($C133,'[2]LA - by responsible org'!$D$14:$I$170,4,FALSE)</f>
        <v>140</v>
      </c>
      <c r="H133" s="24">
        <f>VLOOKUP($C133,'[2]LA - by responsible org'!$D$14:$I$170,5,FALSE)</f>
        <v>48</v>
      </c>
      <c r="I133" s="24">
        <f>VLOOKUP($C133,'[2]LA - by responsible org'!$D$14:$I$170,6,FALSE)</f>
        <v>311</v>
      </c>
      <c r="J133" s="24">
        <f>VLOOKUP($C133,'[3]LA - by responsible org'!$D$14:$I$170,3,FALSE)</f>
        <v>186</v>
      </c>
      <c r="K133" s="24">
        <f>VLOOKUP($C133,'[3]LA - by responsible org'!$D$14:$I$170,4,FALSE)</f>
        <v>27</v>
      </c>
      <c r="L133" s="24">
        <f>VLOOKUP($C133,'[3]LA - by responsible org'!$D$14:$I$170,5,FALSE)</f>
        <v>93</v>
      </c>
      <c r="M133" s="24">
        <f>VLOOKUP($C133,'[3]LA - by responsible org'!$D$14:$I$170,6,FALSE)</f>
        <v>306</v>
      </c>
      <c r="N133" s="24">
        <f>VLOOKUP($C133,'[4]LA - by responsible org'!$D$14:$I$170,3,FALSE)</f>
        <v>169</v>
      </c>
      <c r="O133" s="24">
        <f>VLOOKUP($C133,'[4]LA - by responsible org'!$D$14:$I$170,4,FALSE)</f>
        <v>36</v>
      </c>
      <c r="P133" s="24">
        <f>VLOOKUP($C133,'[4]LA - by responsible org'!$D$14:$I$170,5,FALSE)</f>
        <v>65</v>
      </c>
      <c r="Q133" s="24">
        <f>VLOOKUP($C133,'[4]LA - by responsible org'!$D$14:$I$170,6,FALSE)</f>
        <v>270</v>
      </c>
      <c r="R133" s="24">
        <f>VLOOKUP($C133,'[5]LA - by responsible org'!$D$14:$I$170,3,FALSE)</f>
        <v>168</v>
      </c>
      <c r="S133" s="24">
        <f>VLOOKUP($C133,'[5]LA - by responsible org'!$D$14:$I$170,4,FALSE)</f>
        <v>79</v>
      </c>
      <c r="T133" s="24">
        <f>VLOOKUP($C133,'[5]LA - by responsible org'!$D$14:$I$170,5,FALSE)</f>
        <v>47</v>
      </c>
      <c r="U133" s="24">
        <f>VLOOKUP($C133,'[5]LA - by responsible org'!$D$14:$I$170,6,FALSE)</f>
        <v>294</v>
      </c>
      <c r="V133" s="24">
        <f>VLOOKUP($C133,'[6]LA - by responsible org'!$D$14:$I$170,3,FALSE)</f>
        <v>157</v>
      </c>
      <c r="W133" s="24">
        <f>VLOOKUP($C133,'[6]LA - by responsible org'!$D$14:$I$170,4,FALSE)</f>
        <v>111</v>
      </c>
      <c r="X133" s="24">
        <f>VLOOKUP($C133,'[6]LA - by responsible org'!$D$14:$I$170,5,FALSE)</f>
        <v>60</v>
      </c>
      <c r="Y133" s="24">
        <f>VLOOKUP($C133,'[6]LA - by responsible org'!$D$14:$I$170,6,FALSE)</f>
        <v>328</v>
      </c>
      <c r="Z133" s="5">
        <v>109</v>
      </c>
      <c r="AA133" s="22">
        <v>122</v>
      </c>
      <c r="AB133" s="22">
        <v>73</v>
      </c>
      <c r="AC133" s="5">
        <v>304</v>
      </c>
      <c r="AD133">
        <f>VLOOKUP($C133,'[8]LA - by responsible org'!$D$17:$I$170,3,FALSE)</f>
        <v>141</v>
      </c>
      <c r="AE133">
        <f>VLOOKUP($C133,'[8]LA - by responsible org'!$D$17:$I$170,4,FALSE)</f>
        <v>72</v>
      </c>
      <c r="AF133">
        <f>VLOOKUP($C133,'[8]LA - by responsible org'!$D$17:$I$170,5,FALSE)</f>
        <v>80</v>
      </c>
      <c r="AG133">
        <f>VLOOKUP($C133,'[8]LA - by responsible org'!$D$17:$I$170,6,FALSE)</f>
        <v>293</v>
      </c>
      <c r="AH133">
        <f>VLOOKUP($B133,'[9]LA - by responsible org'!$C$17:$I$170,4,FALSE)</f>
        <v>153</v>
      </c>
      <c r="AI133">
        <f>VLOOKUP($B133,'[9]LA - by responsible org'!$C$17:$I$170,5,FALSE)</f>
        <v>58</v>
      </c>
      <c r="AJ133">
        <f>VLOOKUP($B133,'[9]LA - by responsible org'!$C$17:$I$170,6,FALSE)</f>
        <v>48</v>
      </c>
      <c r="AK133">
        <f>VLOOKUP($B133,'[9]LA - by responsible org'!$C$17:$I$170,7,FALSE)</f>
        <v>259</v>
      </c>
    </row>
    <row r="134" spans="1:37" ht="15">
      <c r="A134" s="14" t="s">
        <v>38</v>
      </c>
      <c r="B134" s="14" t="s">
        <v>69</v>
      </c>
      <c r="C134" s="4" t="s">
        <v>70</v>
      </c>
      <c r="D134" s="4" t="s">
        <v>71</v>
      </c>
      <c r="E134" s="25">
        <f>VLOOKUP(B134,'[7]FullDashboard'!$C$4:$I$156,7,FALSE)</f>
        <v>125100</v>
      </c>
      <c r="F134" s="24">
        <f>VLOOKUP($C134,'[2]LA - by responsible org'!$D$14:$I$170,3,FALSE)</f>
        <v>163</v>
      </c>
      <c r="G134" s="24">
        <f>VLOOKUP($C134,'[2]LA - by responsible org'!$D$14:$I$170,4,FALSE)</f>
        <v>242</v>
      </c>
      <c r="H134" s="24">
        <f>VLOOKUP($C134,'[2]LA - by responsible org'!$D$14:$I$170,5,FALSE)</f>
        <v>21</v>
      </c>
      <c r="I134" s="24">
        <f>VLOOKUP($C134,'[2]LA - by responsible org'!$D$14:$I$170,6,FALSE)</f>
        <v>426</v>
      </c>
      <c r="J134" s="24">
        <f>VLOOKUP($C134,'[3]LA - by responsible org'!$D$14:$I$170,3,FALSE)</f>
        <v>212</v>
      </c>
      <c r="K134" s="24">
        <f>VLOOKUP($C134,'[3]LA - by responsible org'!$D$14:$I$170,4,FALSE)</f>
        <v>157</v>
      </c>
      <c r="L134" s="24">
        <f>VLOOKUP($C134,'[3]LA - by responsible org'!$D$14:$I$170,5,FALSE)</f>
        <v>93</v>
      </c>
      <c r="M134" s="24">
        <f>VLOOKUP($C134,'[3]LA - by responsible org'!$D$14:$I$170,6,FALSE)</f>
        <v>462</v>
      </c>
      <c r="N134" s="24">
        <f>VLOOKUP($C134,'[4]LA - by responsible org'!$D$14:$I$170,3,FALSE)</f>
        <v>162</v>
      </c>
      <c r="O134" s="24">
        <f>VLOOKUP($C134,'[4]LA - by responsible org'!$D$14:$I$170,4,FALSE)</f>
        <v>126</v>
      </c>
      <c r="P134" s="24">
        <f>VLOOKUP($C134,'[4]LA - by responsible org'!$D$14:$I$170,5,FALSE)</f>
        <v>89</v>
      </c>
      <c r="Q134" s="24">
        <f>VLOOKUP($C134,'[4]LA - by responsible org'!$D$14:$I$170,6,FALSE)</f>
        <v>377</v>
      </c>
      <c r="R134" s="24">
        <f>VLOOKUP($C134,'[5]LA - by responsible org'!$D$14:$I$170,3,FALSE)</f>
        <v>144</v>
      </c>
      <c r="S134" s="24">
        <f>VLOOKUP($C134,'[5]LA - by responsible org'!$D$14:$I$170,4,FALSE)</f>
        <v>121</v>
      </c>
      <c r="T134" s="24">
        <f>VLOOKUP($C134,'[5]LA - by responsible org'!$D$14:$I$170,5,FALSE)</f>
        <v>39</v>
      </c>
      <c r="U134" s="24">
        <f>VLOOKUP($C134,'[5]LA - by responsible org'!$D$14:$I$170,6,FALSE)</f>
        <v>304</v>
      </c>
      <c r="V134" s="24">
        <f>VLOOKUP($C134,'[6]LA - by responsible org'!$D$14:$I$170,3,FALSE)</f>
        <v>134</v>
      </c>
      <c r="W134" s="24">
        <f>VLOOKUP($C134,'[6]LA - by responsible org'!$D$14:$I$170,4,FALSE)</f>
        <v>110</v>
      </c>
      <c r="X134" s="24">
        <f>VLOOKUP($C134,'[6]LA - by responsible org'!$D$14:$I$170,5,FALSE)</f>
        <v>35</v>
      </c>
      <c r="Y134" s="24">
        <f>VLOOKUP($C134,'[6]LA - by responsible org'!$D$14:$I$170,6,FALSE)</f>
        <v>279</v>
      </c>
      <c r="Z134" s="5">
        <v>170</v>
      </c>
      <c r="AA134" s="22">
        <v>207</v>
      </c>
      <c r="AB134" s="22">
        <v>1</v>
      </c>
      <c r="AC134" s="5">
        <v>378</v>
      </c>
      <c r="AD134">
        <f>VLOOKUP($C134,'[8]LA - by responsible org'!$D$17:$I$170,3,FALSE)</f>
        <v>186</v>
      </c>
      <c r="AE134">
        <f>VLOOKUP($C134,'[8]LA - by responsible org'!$D$17:$I$170,4,FALSE)</f>
        <v>94</v>
      </c>
      <c r="AF134">
        <f>VLOOKUP($C134,'[8]LA - by responsible org'!$D$17:$I$170,5,FALSE)</f>
        <v>11</v>
      </c>
      <c r="AG134">
        <f>VLOOKUP($C134,'[8]LA - by responsible org'!$D$17:$I$170,6,FALSE)</f>
        <v>291</v>
      </c>
      <c r="AH134">
        <f>VLOOKUP($B134,'[9]LA - by responsible org'!$C$17:$I$170,4,FALSE)</f>
        <v>253</v>
      </c>
      <c r="AI134">
        <f>VLOOKUP($B134,'[9]LA - by responsible org'!$C$17:$I$170,5,FALSE)</f>
        <v>46</v>
      </c>
      <c r="AJ134">
        <f>VLOOKUP($B134,'[9]LA - by responsible org'!$C$17:$I$170,6,FALSE)</f>
        <v>0</v>
      </c>
      <c r="AK134">
        <f>VLOOKUP($B134,'[9]LA - by responsible org'!$C$17:$I$170,7,FALSE)</f>
        <v>299</v>
      </c>
    </row>
    <row r="135" spans="1:37" ht="15">
      <c r="A135" s="14" t="s">
        <v>337</v>
      </c>
      <c r="B135" s="14" t="s">
        <v>377</v>
      </c>
      <c r="C135" s="4" t="s">
        <v>378</v>
      </c>
      <c r="D135" s="4" t="s">
        <v>379</v>
      </c>
      <c r="E135" s="25">
        <f>VLOOKUP(B135,'[7]FullDashboard'!$C$4:$I$156,7,FALSE)</f>
        <v>108500</v>
      </c>
      <c r="F135" s="24">
        <f>VLOOKUP($C135,'[2]LA - by responsible org'!$D$14:$I$170,3,FALSE)</f>
        <v>120</v>
      </c>
      <c r="G135" s="24">
        <f>VLOOKUP($C135,'[2]LA - by responsible org'!$D$14:$I$170,4,FALSE)</f>
        <v>93</v>
      </c>
      <c r="H135" s="24">
        <f>VLOOKUP($C135,'[2]LA - by responsible org'!$D$14:$I$170,5,FALSE)</f>
        <v>11</v>
      </c>
      <c r="I135" s="24">
        <f>VLOOKUP($C135,'[2]LA - by responsible org'!$D$14:$I$170,6,FALSE)</f>
        <v>224</v>
      </c>
      <c r="J135" s="24">
        <f>VLOOKUP($C135,'[3]LA - by responsible org'!$D$14:$I$170,3,FALSE)</f>
        <v>104</v>
      </c>
      <c r="K135" s="24">
        <f>VLOOKUP($C135,'[3]LA - by responsible org'!$D$14:$I$170,4,FALSE)</f>
        <v>177</v>
      </c>
      <c r="L135" s="24">
        <f>VLOOKUP($C135,'[3]LA - by responsible org'!$D$14:$I$170,5,FALSE)</f>
        <v>2</v>
      </c>
      <c r="M135" s="24">
        <f>VLOOKUP($C135,'[3]LA - by responsible org'!$D$14:$I$170,6,FALSE)</f>
        <v>283</v>
      </c>
      <c r="N135" s="24">
        <f>VLOOKUP($C135,'[4]LA - by responsible org'!$D$14:$I$170,3,FALSE)</f>
        <v>137</v>
      </c>
      <c r="O135" s="24">
        <f>VLOOKUP($C135,'[4]LA - by responsible org'!$D$14:$I$170,4,FALSE)</f>
        <v>73</v>
      </c>
      <c r="P135" s="24">
        <f>VLOOKUP($C135,'[4]LA - by responsible org'!$D$14:$I$170,5,FALSE)</f>
        <v>0</v>
      </c>
      <c r="Q135" s="24">
        <f>VLOOKUP($C135,'[4]LA - by responsible org'!$D$14:$I$170,6,FALSE)</f>
        <v>210</v>
      </c>
      <c r="R135" s="24">
        <f>VLOOKUP($C135,'[5]LA - by responsible org'!$D$14:$I$170,3,FALSE)</f>
        <v>127</v>
      </c>
      <c r="S135" s="24">
        <f>VLOOKUP($C135,'[5]LA - by responsible org'!$D$14:$I$170,4,FALSE)</f>
        <v>40</v>
      </c>
      <c r="T135" s="24">
        <f>VLOOKUP($C135,'[5]LA - by responsible org'!$D$14:$I$170,5,FALSE)</f>
        <v>0</v>
      </c>
      <c r="U135" s="24">
        <f>VLOOKUP($C135,'[5]LA - by responsible org'!$D$14:$I$170,6,FALSE)</f>
        <v>167</v>
      </c>
      <c r="V135" s="24">
        <f>VLOOKUP($C135,'[6]LA - by responsible org'!$D$14:$I$170,3,FALSE)</f>
        <v>217</v>
      </c>
      <c r="W135" s="24">
        <f>VLOOKUP($C135,'[6]LA - by responsible org'!$D$14:$I$170,4,FALSE)</f>
        <v>18</v>
      </c>
      <c r="X135" s="24">
        <f>VLOOKUP($C135,'[6]LA - by responsible org'!$D$14:$I$170,5,FALSE)</f>
        <v>0</v>
      </c>
      <c r="Y135" s="24">
        <f>VLOOKUP($C135,'[6]LA - by responsible org'!$D$14:$I$170,6,FALSE)</f>
        <v>235</v>
      </c>
      <c r="Z135" s="5">
        <v>183</v>
      </c>
      <c r="AA135" s="22">
        <v>26</v>
      </c>
      <c r="AB135" s="22">
        <v>0</v>
      </c>
      <c r="AC135" s="5">
        <v>209</v>
      </c>
      <c r="AD135">
        <f>VLOOKUP($C135,'[8]LA - by responsible org'!$D$17:$I$170,3,FALSE)</f>
        <v>266</v>
      </c>
      <c r="AE135">
        <f>VLOOKUP($C135,'[8]LA - by responsible org'!$D$17:$I$170,4,FALSE)</f>
        <v>45</v>
      </c>
      <c r="AF135">
        <f>VLOOKUP($C135,'[8]LA - by responsible org'!$D$17:$I$170,5,FALSE)</f>
        <v>32</v>
      </c>
      <c r="AG135">
        <f>VLOOKUP($C135,'[8]LA - by responsible org'!$D$17:$I$170,6,FALSE)</f>
        <v>343</v>
      </c>
      <c r="AH135">
        <f>VLOOKUP($B135,'[9]LA - by responsible org'!$C$17:$I$170,4,FALSE)</f>
        <v>283</v>
      </c>
      <c r="AI135">
        <f>VLOOKUP($B135,'[9]LA - by responsible org'!$C$17:$I$170,5,FALSE)</f>
        <v>87</v>
      </c>
      <c r="AJ135">
        <f>VLOOKUP($B135,'[9]LA - by responsible org'!$C$17:$I$170,6,FALSE)</f>
        <v>35</v>
      </c>
      <c r="AK135">
        <f>VLOOKUP($B135,'[9]LA - by responsible org'!$C$17:$I$170,7,FALSE)</f>
        <v>405</v>
      </c>
    </row>
    <row r="136" spans="1:37" ht="15">
      <c r="A136" s="14" t="s">
        <v>72</v>
      </c>
      <c r="B136" s="14" t="s">
        <v>160</v>
      </c>
      <c r="C136" s="4" t="s">
        <v>161</v>
      </c>
      <c r="D136" s="4" t="s">
        <v>162</v>
      </c>
      <c r="E136" s="25">
        <f>VLOOKUP(B136,'[7]FullDashboard'!$C$4:$I$156,7,FALSE)</f>
        <v>237700</v>
      </c>
      <c r="F136" s="24">
        <f>VLOOKUP($C136,'[2]LA - by responsible org'!$D$14:$I$170,3,FALSE)</f>
        <v>299</v>
      </c>
      <c r="G136" s="24">
        <f>VLOOKUP($C136,'[2]LA - by responsible org'!$D$14:$I$170,4,FALSE)</f>
        <v>77</v>
      </c>
      <c r="H136" s="24">
        <f>VLOOKUP($C136,'[2]LA - by responsible org'!$D$14:$I$170,5,FALSE)</f>
        <v>0</v>
      </c>
      <c r="I136" s="24">
        <f>VLOOKUP($C136,'[2]LA - by responsible org'!$D$14:$I$170,6,FALSE)</f>
        <v>376</v>
      </c>
      <c r="J136" s="24">
        <f>VLOOKUP($C136,'[3]LA - by responsible org'!$D$14:$I$170,3,FALSE)</f>
        <v>297</v>
      </c>
      <c r="K136" s="24">
        <f>VLOOKUP($C136,'[3]LA - by responsible org'!$D$14:$I$170,4,FALSE)</f>
        <v>51</v>
      </c>
      <c r="L136" s="24">
        <f>VLOOKUP($C136,'[3]LA - by responsible org'!$D$14:$I$170,5,FALSE)</f>
        <v>2</v>
      </c>
      <c r="M136" s="24">
        <f>VLOOKUP($C136,'[3]LA - by responsible org'!$D$14:$I$170,6,FALSE)</f>
        <v>350</v>
      </c>
      <c r="N136" s="24">
        <f>VLOOKUP($C136,'[4]LA - by responsible org'!$D$14:$I$170,3,FALSE)</f>
        <v>404</v>
      </c>
      <c r="O136" s="24">
        <f>VLOOKUP($C136,'[4]LA - by responsible org'!$D$14:$I$170,4,FALSE)</f>
        <v>16</v>
      </c>
      <c r="P136" s="24">
        <f>VLOOKUP($C136,'[4]LA - by responsible org'!$D$14:$I$170,5,FALSE)</f>
        <v>25</v>
      </c>
      <c r="Q136" s="24">
        <f>VLOOKUP($C136,'[4]LA - by responsible org'!$D$14:$I$170,6,FALSE)</f>
        <v>445</v>
      </c>
      <c r="R136" s="24">
        <f>VLOOKUP($C136,'[5]LA - by responsible org'!$D$14:$I$170,3,FALSE)</f>
        <v>271</v>
      </c>
      <c r="S136" s="24">
        <f>VLOOKUP($C136,'[5]LA - by responsible org'!$D$14:$I$170,4,FALSE)</f>
        <v>28</v>
      </c>
      <c r="T136" s="24">
        <f>VLOOKUP($C136,'[5]LA - by responsible org'!$D$14:$I$170,5,FALSE)</f>
        <v>31</v>
      </c>
      <c r="U136" s="24">
        <f>VLOOKUP($C136,'[5]LA - by responsible org'!$D$14:$I$170,6,FALSE)</f>
        <v>330</v>
      </c>
      <c r="V136" s="24">
        <f>VLOOKUP($C136,'[6]LA - by responsible org'!$D$14:$I$170,3,FALSE)</f>
        <v>319</v>
      </c>
      <c r="W136" s="24">
        <f>VLOOKUP($C136,'[6]LA - by responsible org'!$D$14:$I$170,4,FALSE)</f>
        <v>53</v>
      </c>
      <c r="X136" s="24">
        <f>VLOOKUP($C136,'[6]LA - by responsible org'!$D$14:$I$170,5,FALSE)</f>
        <v>130</v>
      </c>
      <c r="Y136" s="24">
        <f>VLOOKUP($C136,'[6]LA - by responsible org'!$D$14:$I$170,6,FALSE)</f>
        <v>502</v>
      </c>
      <c r="Z136" s="5">
        <v>277</v>
      </c>
      <c r="AA136" s="22">
        <v>123</v>
      </c>
      <c r="AB136" s="22">
        <v>180</v>
      </c>
      <c r="AC136" s="5">
        <v>580</v>
      </c>
      <c r="AD136">
        <f>VLOOKUP($C136,'[8]LA - by responsible org'!$D$17:$I$170,3,FALSE)</f>
        <v>398</v>
      </c>
      <c r="AE136">
        <f>VLOOKUP($C136,'[8]LA - by responsible org'!$D$17:$I$170,4,FALSE)</f>
        <v>101</v>
      </c>
      <c r="AF136">
        <f>VLOOKUP($C136,'[8]LA - by responsible org'!$D$17:$I$170,5,FALSE)</f>
        <v>137</v>
      </c>
      <c r="AG136">
        <f>VLOOKUP($C136,'[8]LA - by responsible org'!$D$17:$I$170,6,FALSE)</f>
        <v>636</v>
      </c>
      <c r="AH136">
        <f>VLOOKUP($B136,'[9]LA - by responsible org'!$C$17:$I$170,4,FALSE)</f>
        <v>305</v>
      </c>
      <c r="AI136">
        <f>VLOOKUP($B136,'[9]LA - by responsible org'!$C$17:$I$170,5,FALSE)</f>
        <v>99</v>
      </c>
      <c r="AJ136">
        <f>VLOOKUP($B136,'[9]LA - by responsible org'!$C$17:$I$170,6,FALSE)</f>
        <v>85</v>
      </c>
      <c r="AK136">
        <f>VLOOKUP($B136,'[9]LA - by responsible org'!$C$17:$I$170,7,FALSE)</f>
        <v>489</v>
      </c>
    </row>
    <row r="137" spans="1:37" ht="15">
      <c r="A137" s="14" t="s">
        <v>209</v>
      </c>
      <c r="B137" s="14" t="s">
        <v>267</v>
      </c>
      <c r="C137" s="4" t="s">
        <v>268</v>
      </c>
      <c r="D137" s="4" t="s">
        <v>269</v>
      </c>
      <c r="E137" s="25">
        <f>VLOOKUP(B137,'[7]FullDashboard'!$C$4:$I$156,7,FALSE)</f>
        <v>179700</v>
      </c>
      <c r="F137" s="24">
        <f>VLOOKUP($C137,'[2]LA - by responsible org'!$D$14:$I$170,3,FALSE)</f>
        <v>1019</v>
      </c>
      <c r="G137" s="24">
        <f>VLOOKUP($C137,'[2]LA - by responsible org'!$D$14:$I$170,4,FALSE)</f>
        <v>1148</v>
      </c>
      <c r="H137" s="24">
        <f>VLOOKUP($C137,'[2]LA - by responsible org'!$D$14:$I$170,5,FALSE)</f>
        <v>156</v>
      </c>
      <c r="I137" s="24">
        <f>VLOOKUP($C137,'[2]LA - by responsible org'!$D$14:$I$170,6,FALSE)</f>
        <v>2323</v>
      </c>
      <c r="J137" s="24">
        <f>VLOOKUP($C137,'[3]LA - by responsible org'!$D$14:$I$170,3,FALSE)</f>
        <v>745</v>
      </c>
      <c r="K137" s="24">
        <f>VLOOKUP($C137,'[3]LA - by responsible org'!$D$14:$I$170,4,FALSE)</f>
        <v>1134</v>
      </c>
      <c r="L137" s="24">
        <f>VLOOKUP($C137,'[3]LA - by responsible org'!$D$14:$I$170,5,FALSE)</f>
        <v>59</v>
      </c>
      <c r="M137" s="24">
        <f>VLOOKUP($C137,'[3]LA - by responsible org'!$D$14:$I$170,6,FALSE)</f>
        <v>1938</v>
      </c>
      <c r="N137" s="24">
        <f>VLOOKUP($C137,'[4]LA - by responsible org'!$D$14:$I$170,3,FALSE)</f>
        <v>550</v>
      </c>
      <c r="O137" s="24">
        <f>VLOOKUP($C137,'[4]LA - by responsible org'!$D$14:$I$170,4,FALSE)</f>
        <v>827</v>
      </c>
      <c r="P137" s="24">
        <f>VLOOKUP($C137,'[4]LA - by responsible org'!$D$14:$I$170,5,FALSE)</f>
        <v>32</v>
      </c>
      <c r="Q137" s="24">
        <f>VLOOKUP($C137,'[4]LA - by responsible org'!$D$14:$I$170,6,FALSE)</f>
        <v>1409</v>
      </c>
      <c r="R137" s="24">
        <f>VLOOKUP($C137,'[5]LA - by responsible org'!$D$14:$I$170,3,FALSE)</f>
        <v>508</v>
      </c>
      <c r="S137" s="24">
        <f>VLOOKUP($C137,'[5]LA - by responsible org'!$D$14:$I$170,4,FALSE)</f>
        <v>758</v>
      </c>
      <c r="T137" s="24">
        <f>VLOOKUP($C137,'[5]LA - by responsible org'!$D$14:$I$170,5,FALSE)</f>
        <v>44</v>
      </c>
      <c r="U137" s="24">
        <f>VLOOKUP($C137,'[5]LA - by responsible org'!$D$14:$I$170,6,FALSE)</f>
        <v>1310</v>
      </c>
      <c r="V137" s="24">
        <f>VLOOKUP($C137,'[6]LA - by responsible org'!$D$14:$I$170,3,FALSE)</f>
        <v>651</v>
      </c>
      <c r="W137" s="24">
        <f>VLOOKUP($C137,'[6]LA - by responsible org'!$D$14:$I$170,4,FALSE)</f>
        <v>697</v>
      </c>
      <c r="X137" s="24">
        <f>VLOOKUP($C137,'[6]LA - by responsible org'!$D$14:$I$170,5,FALSE)</f>
        <v>41</v>
      </c>
      <c r="Y137" s="24">
        <f>VLOOKUP($C137,'[6]LA - by responsible org'!$D$14:$I$170,6,FALSE)</f>
        <v>1389</v>
      </c>
      <c r="Z137" s="5">
        <v>698</v>
      </c>
      <c r="AA137" s="22">
        <v>720</v>
      </c>
      <c r="AB137" s="22">
        <v>0</v>
      </c>
      <c r="AC137" s="5">
        <v>1418</v>
      </c>
      <c r="AD137">
        <f>VLOOKUP($C137,'[8]LA - by responsible org'!$D$17:$I$170,3,FALSE)</f>
        <v>715</v>
      </c>
      <c r="AE137">
        <f>VLOOKUP($C137,'[8]LA - by responsible org'!$D$17:$I$170,4,FALSE)</f>
        <v>905</v>
      </c>
      <c r="AF137">
        <f>VLOOKUP($C137,'[8]LA - by responsible org'!$D$17:$I$170,5,FALSE)</f>
        <v>0</v>
      </c>
      <c r="AG137">
        <f>VLOOKUP($C137,'[8]LA - by responsible org'!$D$17:$I$170,6,FALSE)</f>
        <v>1620</v>
      </c>
      <c r="AH137">
        <f>VLOOKUP($B137,'[9]LA - by responsible org'!$C$17:$I$170,4,FALSE)</f>
        <v>716</v>
      </c>
      <c r="AI137">
        <f>VLOOKUP($B137,'[9]LA - by responsible org'!$C$17:$I$170,5,FALSE)</f>
        <v>824</v>
      </c>
      <c r="AJ137">
        <f>VLOOKUP($B137,'[9]LA - by responsible org'!$C$17:$I$170,6,FALSE)</f>
        <v>4</v>
      </c>
      <c r="AK137">
        <f>VLOOKUP($B137,'[9]LA - by responsible org'!$C$17:$I$170,7,FALSE)</f>
        <v>1544</v>
      </c>
    </row>
    <row r="138" spans="1:37" ht="15">
      <c r="A138" s="14" t="s">
        <v>426</v>
      </c>
      <c r="B138" s="14" t="s">
        <v>466</v>
      </c>
      <c r="C138" s="4" t="s">
        <v>467</v>
      </c>
      <c r="D138" s="4" t="s">
        <v>468</v>
      </c>
      <c r="E138" s="25">
        <f>VLOOKUP(B138,'[7]FullDashboard'!$C$4:$I$156,7,FALSE)</f>
        <v>266400</v>
      </c>
      <c r="F138" s="24">
        <f>VLOOKUP($C138,'[2]LA - by responsible org'!$D$14:$I$170,3,FALSE)</f>
        <v>903</v>
      </c>
      <c r="G138" s="24">
        <f>VLOOKUP($C138,'[2]LA - by responsible org'!$D$14:$I$170,4,FALSE)</f>
        <v>23</v>
      </c>
      <c r="H138" s="24">
        <f>VLOOKUP($C138,'[2]LA - by responsible org'!$D$14:$I$170,5,FALSE)</f>
        <v>0</v>
      </c>
      <c r="I138" s="24">
        <f>VLOOKUP($C138,'[2]LA - by responsible org'!$D$14:$I$170,6,FALSE)</f>
        <v>926</v>
      </c>
      <c r="J138" s="24">
        <f>VLOOKUP($C138,'[3]LA - by responsible org'!$D$14:$I$170,3,FALSE)</f>
        <v>1084</v>
      </c>
      <c r="K138" s="24">
        <f>VLOOKUP($C138,'[3]LA - by responsible org'!$D$14:$I$170,4,FALSE)</f>
        <v>19</v>
      </c>
      <c r="L138" s="24">
        <f>VLOOKUP($C138,'[3]LA - by responsible org'!$D$14:$I$170,5,FALSE)</f>
        <v>0</v>
      </c>
      <c r="M138" s="24">
        <f>VLOOKUP($C138,'[3]LA - by responsible org'!$D$14:$I$170,6,FALSE)</f>
        <v>1103</v>
      </c>
      <c r="N138" s="24">
        <f>VLOOKUP($C138,'[4]LA - by responsible org'!$D$14:$I$170,3,FALSE)</f>
        <v>654</v>
      </c>
      <c r="O138" s="24">
        <f>VLOOKUP($C138,'[4]LA - by responsible org'!$D$14:$I$170,4,FALSE)</f>
        <v>2</v>
      </c>
      <c r="P138" s="24">
        <f>VLOOKUP($C138,'[4]LA - by responsible org'!$D$14:$I$170,5,FALSE)</f>
        <v>0</v>
      </c>
      <c r="Q138" s="24">
        <f>VLOOKUP($C138,'[4]LA - by responsible org'!$D$14:$I$170,6,FALSE)</f>
        <v>656</v>
      </c>
      <c r="R138" s="24">
        <f>VLOOKUP($C138,'[5]LA - by responsible org'!$D$14:$I$170,3,FALSE)</f>
        <v>748</v>
      </c>
      <c r="S138" s="24">
        <f>VLOOKUP($C138,'[5]LA - by responsible org'!$D$14:$I$170,4,FALSE)</f>
        <v>18</v>
      </c>
      <c r="T138" s="24">
        <f>VLOOKUP($C138,'[5]LA - by responsible org'!$D$14:$I$170,5,FALSE)</f>
        <v>0</v>
      </c>
      <c r="U138" s="24">
        <f>VLOOKUP($C138,'[5]LA - by responsible org'!$D$14:$I$170,6,FALSE)</f>
        <v>766</v>
      </c>
      <c r="V138" s="24">
        <f>VLOOKUP($C138,'[6]LA - by responsible org'!$D$14:$I$170,3,FALSE)</f>
        <v>897</v>
      </c>
      <c r="W138" s="24">
        <f>VLOOKUP($C138,'[6]LA - by responsible org'!$D$14:$I$170,4,FALSE)</f>
        <v>45</v>
      </c>
      <c r="X138" s="24">
        <f>VLOOKUP($C138,'[6]LA - by responsible org'!$D$14:$I$170,5,FALSE)</f>
        <v>0</v>
      </c>
      <c r="Y138" s="24">
        <f>VLOOKUP($C138,'[6]LA - by responsible org'!$D$14:$I$170,6,FALSE)</f>
        <v>942</v>
      </c>
      <c r="Z138" s="5">
        <v>935</v>
      </c>
      <c r="AA138" s="22">
        <v>8</v>
      </c>
      <c r="AB138" s="22">
        <v>0</v>
      </c>
      <c r="AC138" s="5">
        <v>943</v>
      </c>
      <c r="AD138">
        <f>VLOOKUP($C138,'[8]LA - by responsible org'!$D$17:$I$170,3,FALSE)</f>
        <v>622</v>
      </c>
      <c r="AE138">
        <f>VLOOKUP($C138,'[8]LA - by responsible org'!$D$17:$I$170,4,FALSE)</f>
        <v>2</v>
      </c>
      <c r="AF138">
        <f>VLOOKUP($C138,'[8]LA - by responsible org'!$D$17:$I$170,5,FALSE)</f>
        <v>0</v>
      </c>
      <c r="AG138">
        <f>VLOOKUP($C138,'[8]LA - by responsible org'!$D$17:$I$170,6,FALSE)</f>
        <v>624</v>
      </c>
      <c r="AH138">
        <f>VLOOKUP($B138,'[9]LA - by responsible org'!$C$17:$I$170,4,FALSE)</f>
        <v>886</v>
      </c>
      <c r="AI138">
        <f>VLOOKUP($B138,'[9]LA - by responsible org'!$C$17:$I$170,5,FALSE)</f>
        <v>22</v>
      </c>
      <c r="AJ138">
        <f>VLOOKUP($B138,'[9]LA - by responsible org'!$C$17:$I$170,6,FALSE)</f>
        <v>14</v>
      </c>
      <c r="AK138">
        <f>VLOOKUP($B138,'[9]LA - by responsible org'!$C$17:$I$170,7,FALSE)</f>
        <v>922</v>
      </c>
    </row>
    <row r="139" spans="1:37" ht="15">
      <c r="A139" s="14" t="s">
        <v>383</v>
      </c>
      <c r="B139" s="14" t="s">
        <v>414</v>
      </c>
      <c r="C139" s="4" t="s">
        <v>415</v>
      </c>
      <c r="D139" s="4" t="s">
        <v>416</v>
      </c>
      <c r="E139" s="25">
        <f>VLOOKUP(B139,'[7]FullDashboard'!$C$4:$I$156,7,FALSE)</f>
        <v>212600</v>
      </c>
      <c r="F139" s="24">
        <f>VLOOKUP($C139,'[2]LA - by responsible org'!$D$14:$I$170,3,FALSE)</f>
        <v>122</v>
      </c>
      <c r="G139" s="24">
        <f>VLOOKUP($C139,'[2]LA - by responsible org'!$D$14:$I$170,4,FALSE)</f>
        <v>319</v>
      </c>
      <c r="H139" s="24">
        <f>VLOOKUP($C139,'[2]LA - by responsible org'!$D$14:$I$170,5,FALSE)</f>
        <v>0</v>
      </c>
      <c r="I139" s="24">
        <f>VLOOKUP($C139,'[2]LA - by responsible org'!$D$14:$I$170,6,FALSE)</f>
        <v>441</v>
      </c>
      <c r="J139" s="24">
        <f>VLOOKUP($C139,'[3]LA - by responsible org'!$D$14:$I$170,3,FALSE)</f>
        <v>291</v>
      </c>
      <c r="K139" s="24">
        <f>VLOOKUP($C139,'[3]LA - by responsible org'!$D$14:$I$170,4,FALSE)</f>
        <v>405</v>
      </c>
      <c r="L139" s="24">
        <f>VLOOKUP($C139,'[3]LA - by responsible org'!$D$14:$I$170,5,FALSE)</f>
        <v>7</v>
      </c>
      <c r="M139" s="24">
        <f>VLOOKUP($C139,'[3]LA - by responsible org'!$D$14:$I$170,6,FALSE)</f>
        <v>703</v>
      </c>
      <c r="N139" s="24">
        <f>VLOOKUP($C139,'[4]LA - by responsible org'!$D$14:$I$170,3,FALSE)</f>
        <v>240</v>
      </c>
      <c r="O139" s="24">
        <f>VLOOKUP($C139,'[4]LA - by responsible org'!$D$14:$I$170,4,FALSE)</f>
        <v>305</v>
      </c>
      <c r="P139" s="24">
        <f>VLOOKUP($C139,'[4]LA - by responsible org'!$D$14:$I$170,5,FALSE)</f>
        <v>6</v>
      </c>
      <c r="Q139" s="24">
        <f>VLOOKUP($C139,'[4]LA - by responsible org'!$D$14:$I$170,6,FALSE)</f>
        <v>551</v>
      </c>
      <c r="R139" s="24">
        <f>VLOOKUP($C139,'[5]LA - by responsible org'!$D$14:$I$170,3,FALSE)</f>
        <v>186</v>
      </c>
      <c r="S139" s="24">
        <f>VLOOKUP($C139,'[5]LA - by responsible org'!$D$14:$I$170,4,FALSE)</f>
        <v>371</v>
      </c>
      <c r="T139" s="24">
        <f>VLOOKUP($C139,'[5]LA - by responsible org'!$D$14:$I$170,5,FALSE)</f>
        <v>42</v>
      </c>
      <c r="U139" s="24">
        <f>VLOOKUP($C139,'[5]LA - by responsible org'!$D$14:$I$170,6,FALSE)</f>
        <v>599</v>
      </c>
      <c r="V139" s="24">
        <f>VLOOKUP($C139,'[6]LA - by responsible org'!$D$14:$I$170,3,FALSE)</f>
        <v>301</v>
      </c>
      <c r="W139" s="24">
        <f>VLOOKUP($C139,'[6]LA - by responsible org'!$D$14:$I$170,4,FALSE)</f>
        <v>305</v>
      </c>
      <c r="X139" s="24">
        <f>VLOOKUP($C139,'[6]LA - by responsible org'!$D$14:$I$170,5,FALSE)</f>
        <v>62</v>
      </c>
      <c r="Y139" s="24">
        <f>VLOOKUP($C139,'[6]LA - by responsible org'!$D$14:$I$170,6,FALSE)</f>
        <v>668</v>
      </c>
      <c r="Z139" s="5">
        <v>253</v>
      </c>
      <c r="AA139" s="22">
        <v>310</v>
      </c>
      <c r="AB139" s="22">
        <v>42</v>
      </c>
      <c r="AC139" s="5">
        <v>605</v>
      </c>
      <c r="AD139">
        <f>VLOOKUP($C139,'[8]LA - by responsible org'!$D$17:$I$170,3,FALSE)</f>
        <v>305</v>
      </c>
      <c r="AE139">
        <f>VLOOKUP($C139,'[8]LA - by responsible org'!$D$17:$I$170,4,FALSE)</f>
        <v>318</v>
      </c>
      <c r="AF139">
        <f>VLOOKUP($C139,'[8]LA - by responsible org'!$D$17:$I$170,5,FALSE)</f>
        <v>55</v>
      </c>
      <c r="AG139">
        <f>VLOOKUP($C139,'[8]LA - by responsible org'!$D$17:$I$170,6,FALSE)</f>
        <v>678</v>
      </c>
      <c r="AH139">
        <f>VLOOKUP($B139,'[9]LA - by responsible org'!$C$17:$I$170,4,FALSE)</f>
        <v>212</v>
      </c>
      <c r="AI139">
        <f>VLOOKUP($B139,'[9]LA - by responsible org'!$C$17:$I$170,5,FALSE)</f>
        <v>317</v>
      </c>
      <c r="AJ139">
        <f>VLOOKUP($B139,'[9]LA - by responsible org'!$C$17:$I$170,6,FALSE)</f>
        <v>26</v>
      </c>
      <c r="AK139">
        <f>VLOOKUP($B139,'[9]LA - by responsible org'!$C$17:$I$170,7,FALSE)</f>
        <v>555</v>
      </c>
    </row>
    <row r="140" spans="1:37" ht="15">
      <c r="A140" s="14" t="s">
        <v>72</v>
      </c>
      <c r="B140" s="14" t="s">
        <v>163</v>
      </c>
      <c r="C140" s="4" t="s">
        <v>164</v>
      </c>
      <c r="D140" s="4" t="s">
        <v>165</v>
      </c>
      <c r="E140" s="25">
        <f>VLOOKUP(B140,'[7]FullDashboard'!$C$4:$I$156,7,FALSE)</f>
        <v>209600</v>
      </c>
      <c r="F140" s="24">
        <f>VLOOKUP($C140,'[2]LA - by responsible org'!$D$14:$I$170,3,FALSE)</f>
        <v>156</v>
      </c>
      <c r="G140" s="24">
        <f>VLOOKUP($C140,'[2]LA - by responsible org'!$D$14:$I$170,4,FALSE)</f>
        <v>163</v>
      </c>
      <c r="H140" s="24">
        <f>VLOOKUP($C140,'[2]LA - by responsible org'!$D$14:$I$170,5,FALSE)</f>
        <v>66</v>
      </c>
      <c r="I140" s="24">
        <f>VLOOKUP($C140,'[2]LA - by responsible org'!$D$14:$I$170,6,FALSE)</f>
        <v>385</v>
      </c>
      <c r="J140" s="24">
        <f>VLOOKUP($C140,'[3]LA - by responsible org'!$D$14:$I$170,3,FALSE)</f>
        <v>199</v>
      </c>
      <c r="K140" s="24">
        <f>VLOOKUP($C140,'[3]LA - by responsible org'!$D$14:$I$170,4,FALSE)</f>
        <v>185</v>
      </c>
      <c r="L140" s="24">
        <f>VLOOKUP($C140,'[3]LA - by responsible org'!$D$14:$I$170,5,FALSE)</f>
        <v>110</v>
      </c>
      <c r="M140" s="24">
        <f>VLOOKUP($C140,'[3]LA - by responsible org'!$D$14:$I$170,6,FALSE)</f>
        <v>494</v>
      </c>
      <c r="N140" s="24">
        <f>VLOOKUP($C140,'[4]LA - by responsible org'!$D$14:$I$170,3,FALSE)</f>
        <v>250</v>
      </c>
      <c r="O140" s="24">
        <f>VLOOKUP($C140,'[4]LA - by responsible org'!$D$14:$I$170,4,FALSE)</f>
        <v>198</v>
      </c>
      <c r="P140" s="24">
        <f>VLOOKUP($C140,'[4]LA - by responsible org'!$D$14:$I$170,5,FALSE)</f>
        <v>116</v>
      </c>
      <c r="Q140" s="24">
        <f>VLOOKUP($C140,'[4]LA - by responsible org'!$D$14:$I$170,6,FALSE)</f>
        <v>564</v>
      </c>
      <c r="R140" s="24">
        <f>VLOOKUP($C140,'[5]LA - by responsible org'!$D$14:$I$170,3,FALSE)</f>
        <v>279</v>
      </c>
      <c r="S140" s="24">
        <f>VLOOKUP($C140,'[5]LA - by responsible org'!$D$14:$I$170,4,FALSE)</f>
        <v>212</v>
      </c>
      <c r="T140" s="24">
        <f>VLOOKUP($C140,'[5]LA - by responsible org'!$D$14:$I$170,5,FALSE)</f>
        <v>16</v>
      </c>
      <c r="U140" s="24">
        <f>VLOOKUP($C140,'[5]LA - by responsible org'!$D$14:$I$170,6,FALSE)</f>
        <v>507</v>
      </c>
      <c r="V140" s="24">
        <f>VLOOKUP($C140,'[6]LA - by responsible org'!$D$14:$I$170,3,FALSE)</f>
        <v>285</v>
      </c>
      <c r="W140" s="24">
        <f>VLOOKUP($C140,'[6]LA - by responsible org'!$D$14:$I$170,4,FALSE)</f>
        <v>384</v>
      </c>
      <c r="X140" s="24">
        <f>VLOOKUP($C140,'[6]LA - by responsible org'!$D$14:$I$170,5,FALSE)</f>
        <v>0</v>
      </c>
      <c r="Y140" s="24">
        <f>VLOOKUP($C140,'[6]LA - by responsible org'!$D$14:$I$170,6,FALSE)</f>
        <v>669</v>
      </c>
      <c r="Z140" s="5">
        <v>240</v>
      </c>
      <c r="AA140" s="22">
        <v>279</v>
      </c>
      <c r="AB140" s="22">
        <v>0</v>
      </c>
      <c r="AC140" s="5">
        <v>519</v>
      </c>
      <c r="AD140">
        <f>VLOOKUP($C140,'[8]LA - by responsible org'!$D$17:$I$170,3,FALSE)</f>
        <v>182</v>
      </c>
      <c r="AE140">
        <f>VLOOKUP($C140,'[8]LA - by responsible org'!$D$17:$I$170,4,FALSE)</f>
        <v>212</v>
      </c>
      <c r="AF140">
        <f>VLOOKUP($C140,'[8]LA - by responsible org'!$D$17:$I$170,5,FALSE)</f>
        <v>31</v>
      </c>
      <c r="AG140">
        <f>VLOOKUP($C140,'[8]LA - by responsible org'!$D$17:$I$170,6,FALSE)</f>
        <v>425</v>
      </c>
      <c r="AH140">
        <f>VLOOKUP($B140,'[9]LA - by responsible org'!$C$17:$I$170,4,FALSE)</f>
        <v>137</v>
      </c>
      <c r="AI140">
        <f>VLOOKUP($B140,'[9]LA - by responsible org'!$C$17:$I$170,5,FALSE)</f>
        <v>302</v>
      </c>
      <c r="AJ140">
        <f>VLOOKUP($B140,'[9]LA - by responsible org'!$C$17:$I$170,6,FALSE)</f>
        <v>30</v>
      </c>
      <c r="AK140">
        <f>VLOOKUP($B140,'[9]LA - by responsible org'!$C$17:$I$170,7,FALSE)</f>
        <v>469</v>
      </c>
    </row>
    <row r="141" spans="1:37" ht="15">
      <c r="A141" s="14" t="s">
        <v>72</v>
      </c>
      <c r="B141" s="14" t="s">
        <v>166</v>
      </c>
      <c r="C141" s="4" t="s">
        <v>167</v>
      </c>
      <c r="D141" s="4" t="s">
        <v>168</v>
      </c>
      <c r="E141" s="25">
        <f>VLOOKUP(B141,'[7]FullDashboard'!$C$4:$I$156,7,FALSE)</f>
        <v>254100</v>
      </c>
      <c r="F141" s="24">
        <f>VLOOKUP($C141,'[2]LA - by responsible org'!$D$14:$I$170,3,FALSE)</f>
        <v>223</v>
      </c>
      <c r="G141" s="24">
        <f>VLOOKUP($C141,'[2]LA - by responsible org'!$D$14:$I$170,4,FALSE)</f>
        <v>95</v>
      </c>
      <c r="H141" s="24">
        <f>VLOOKUP($C141,'[2]LA - by responsible org'!$D$14:$I$170,5,FALSE)</f>
        <v>0</v>
      </c>
      <c r="I141" s="24">
        <f>VLOOKUP($C141,'[2]LA - by responsible org'!$D$14:$I$170,6,FALSE)</f>
        <v>318</v>
      </c>
      <c r="J141" s="24">
        <f>VLOOKUP($C141,'[3]LA - by responsible org'!$D$14:$I$170,3,FALSE)</f>
        <v>155</v>
      </c>
      <c r="K141" s="24">
        <f>VLOOKUP($C141,'[3]LA - by responsible org'!$D$14:$I$170,4,FALSE)</f>
        <v>97</v>
      </c>
      <c r="L141" s="24">
        <f>VLOOKUP($C141,'[3]LA - by responsible org'!$D$14:$I$170,5,FALSE)</f>
        <v>0</v>
      </c>
      <c r="M141" s="24">
        <f>VLOOKUP($C141,'[3]LA - by responsible org'!$D$14:$I$170,6,FALSE)</f>
        <v>252</v>
      </c>
      <c r="N141" s="24">
        <f>VLOOKUP($C141,'[4]LA - by responsible org'!$D$14:$I$170,3,FALSE)</f>
        <v>239</v>
      </c>
      <c r="O141" s="24">
        <f>VLOOKUP($C141,'[4]LA - by responsible org'!$D$14:$I$170,4,FALSE)</f>
        <v>144</v>
      </c>
      <c r="P141" s="24">
        <f>VLOOKUP($C141,'[4]LA - by responsible org'!$D$14:$I$170,5,FALSE)</f>
        <v>0</v>
      </c>
      <c r="Q141" s="24">
        <f>VLOOKUP($C141,'[4]LA - by responsible org'!$D$14:$I$170,6,FALSE)</f>
        <v>383</v>
      </c>
      <c r="R141" s="24">
        <f>VLOOKUP($C141,'[5]LA - by responsible org'!$D$14:$I$170,3,FALSE)</f>
        <v>365</v>
      </c>
      <c r="S141" s="24">
        <f>VLOOKUP($C141,'[5]LA - by responsible org'!$D$14:$I$170,4,FALSE)</f>
        <v>94</v>
      </c>
      <c r="T141" s="24">
        <f>VLOOKUP($C141,'[5]LA - by responsible org'!$D$14:$I$170,5,FALSE)</f>
        <v>0</v>
      </c>
      <c r="U141" s="24">
        <f>VLOOKUP($C141,'[5]LA - by responsible org'!$D$14:$I$170,6,FALSE)</f>
        <v>459</v>
      </c>
      <c r="V141" s="24">
        <f>VLOOKUP($C141,'[6]LA - by responsible org'!$D$14:$I$170,3,FALSE)</f>
        <v>252</v>
      </c>
      <c r="W141" s="24">
        <f>VLOOKUP($C141,'[6]LA - by responsible org'!$D$14:$I$170,4,FALSE)</f>
        <v>40</v>
      </c>
      <c r="X141" s="24">
        <f>VLOOKUP($C141,'[6]LA - by responsible org'!$D$14:$I$170,5,FALSE)</f>
        <v>0</v>
      </c>
      <c r="Y141" s="24">
        <f>VLOOKUP($C141,'[6]LA - by responsible org'!$D$14:$I$170,6,FALSE)</f>
        <v>292</v>
      </c>
      <c r="Z141" s="5">
        <v>308</v>
      </c>
      <c r="AA141" s="22">
        <v>46</v>
      </c>
      <c r="AB141" s="22">
        <v>0</v>
      </c>
      <c r="AC141" s="5">
        <v>354</v>
      </c>
      <c r="AD141">
        <f>VLOOKUP($C141,'[8]LA - by responsible org'!$D$17:$I$170,3,FALSE)</f>
        <v>366</v>
      </c>
      <c r="AE141">
        <f>VLOOKUP($C141,'[8]LA - by responsible org'!$D$17:$I$170,4,FALSE)</f>
        <v>63</v>
      </c>
      <c r="AF141">
        <f>VLOOKUP($C141,'[8]LA - by responsible org'!$D$17:$I$170,5,FALSE)</f>
        <v>0</v>
      </c>
      <c r="AG141">
        <f>VLOOKUP($C141,'[8]LA - by responsible org'!$D$17:$I$170,6,FALSE)</f>
        <v>429</v>
      </c>
      <c r="AH141">
        <f>VLOOKUP($B141,'[9]LA - by responsible org'!$C$17:$I$170,4,FALSE)</f>
        <v>350</v>
      </c>
      <c r="AI141">
        <f>VLOOKUP($B141,'[9]LA - by responsible org'!$C$17:$I$170,5,FALSE)</f>
        <v>68</v>
      </c>
      <c r="AJ141">
        <f>VLOOKUP($B141,'[9]LA - by responsible org'!$C$17:$I$170,6,FALSE)</f>
        <v>0</v>
      </c>
      <c r="AK141">
        <f>VLOOKUP($B141,'[9]LA - by responsible org'!$C$17:$I$170,7,FALSE)</f>
        <v>418</v>
      </c>
    </row>
    <row r="142" spans="1:37" ht="15">
      <c r="A142" s="14" t="s">
        <v>209</v>
      </c>
      <c r="B142" s="14" t="s">
        <v>270</v>
      </c>
      <c r="C142" s="4" t="s">
        <v>271</v>
      </c>
      <c r="D142" s="4" t="s">
        <v>272</v>
      </c>
      <c r="E142" s="25">
        <f>VLOOKUP(B142,'[7]FullDashboard'!$C$4:$I$156,7,FALSE)</f>
        <v>164100</v>
      </c>
      <c r="F142" s="24">
        <f>VLOOKUP($C142,'[2]LA - by responsible org'!$D$14:$I$170,3,FALSE)</f>
        <v>314</v>
      </c>
      <c r="G142" s="24">
        <f>VLOOKUP($C142,'[2]LA - by responsible org'!$D$14:$I$170,4,FALSE)</f>
        <v>151</v>
      </c>
      <c r="H142" s="24">
        <f>VLOOKUP($C142,'[2]LA - by responsible org'!$D$14:$I$170,5,FALSE)</f>
        <v>0</v>
      </c>
      <c r="I142" s="24">
        <f>VLOOKUP($C142,'[2]LA - by responsible org'!$D$14:$I$170,6,FALSE)</f>
        <v>465</v>
      </c>
      <c r="J142" s="24">
        <f>VLOOKUP($C142,'[3]LA - by responsible org'!$D$14:$I$170,3,FALSE)</f>
        <v>253</v>
      </c>
      <c r="K142" s="24">
        <f>VLOOKUP($C142,'[3]LA - by responsible org'!$D$14:$I$170,4,FALSE)</f>
        <v>153</v>
      </c>
      <c r="L142" s="24">
        <f>VLOOKUP($C142,'[3]LA - by responsible org'!$D$14:$I$170,5,FALSE)</f>
        <v>17</v>
      </c>
      <c r="M142" s="24">
        <f>VLOOKUP($C142,'[3]LA - by responsible org'!$D$14:$I$170,6,FALSE)</f>
        <v>423</v>
      </c>
      <c r="N142" s="24">
        <f>VLOOKUP($C142,'[4]LA - by responsible org'!$D$14:$I$170,3,FALSE)</f>
        <v>533</v>
      </c>
      <c r="O142" s="24">
        <f>VLOOKUP($C142,'[4]LA - by responsible org'!$D$14:$I$170,4,FALSE)</f>
        <v>193</v>
      </c>
      <c r="P142" s="24">
        <f>VLOOKUP($C142,'[4]LA - by responsible org'!$D$14:$I$170,5,FALSE)</f>
        <v>0</v>
      </c>
      <c r="Q142" s="24">
        <f>VLOOKUP($C142,'[4]LA - by responsible org'!$D$14:$I$170,6,FALSE)</f>
        <v>726</v>
      </c>
      <c r="R142" s="24">
        <f>VLOOKUP($C142,'[5]LA - by responsible org'!$D$14:$I$170,3,FALSE)</f>
        <v>370</v>
      </c>
      <c r="S142" s="24">
        <f>VLOOKUP($C142,'[5]LA - by responsible org'!$D$14:$I$170,4,FALSE)</f>
        <v>197</v>
      </c>
      <c r="T142" s="24">
        <f>VLOOKUP($C142,'[5]LA - by responsible org'!$D$14:$I$170,5,FALSE)</f>
        <v>0</v>
      </c>
      <c r="U142" s="24">
        <f>VLOOKUP($C142,'[5]LA - by responsible org'!$D$14:$I$170,6,FALSE)</f>
        <v>567</v>
      </c>
      <c r="V142" s="24">
        <f>VLOOKUP($C142,'[6]LA - by responsible org'!$D$14:$I$170,3,FALSE)</f>
        <v>216</v>
      </c>
      <c r="W142" s="24">
        <f>VLOOKUP($C142,'[6]LA - by responsible org'!$D$14:$I$170,4,FALSE)</f>
        <v>324</v>
      </c>
      <c r="X142" s="24">
        <f>VLOOKUP($C142,'[6]LA - by responsible org'!$D$14:$I$170,5,FALSE)</f>
        <v>0</v>
      </c>
      <c r="Y142" s="24">
        <f>VLOOKUP($C142,'[6]LA - by responsible org'!$D$14:$I$170,6,FALSE)</f>
        <v>540</v>
      </c>
      <c r="Z142" s="5">
        <v>290</v>
      </c>
      <c r="AA142" s="22">
        <v>201</v>
      </c>
      <c r="AB142" s="22">
        <v>33</v>
      </c>
      <c r="AC142" s="5">
        <v>524</v>
      </c>
      <c r="AD142">
        <f>VLOOKUP($C142,'[8]LA - by responsible org'!$D$17:$I$170,3,FALSE)</f>
        <v>316</v>
      </c>
      <c r="AE142">
        <f>VLOOKUP($C142,'[8]LA - by responsible org'!$D$17:$I$170,4,FALSE)</f>
        <v>271</v>
      </c>
      <c r="AF142">
        <f>VLOOKUP($C142,'[8]LA - by responsible org'!$D$17:$I$170,5,FALSE)</f>
        <v>62</v>
      </c>
      <c r="AG142">
        <f>VLOOKUP($C142,'[8]LA - by responsible org'!$D$17:$I$170,6,FALSE)</f>
        <v>649</v>
      </c>
      <c r="AH142">
        <f>VLOOKUP($B142,'[9]LA - by responsible org'!$C$17:$I$170,4,FALSE)</f>
        <v>350</v>
      </c>
      <c r="AI142">
        <f>VLOOKUP($B142,'[9]LA - by responsible org'!$C$17:$I$170,5,FALSE)</f>
        <v>276</v>
      </c>
      <c r="AJ142">
        <f>VLOOKUP($B142,'[9]LA - by responsible org'!$C$17:$I$170,6,FALSE)</f>
        <v>66</v>
      </c>
      <c r="AK142">
        <f>VLOOKUP($B142,'[9]LA - by responsible org'!$C$17:$I$170,7,FALSE)</f>
        <v>692</v>
      </c>
    </row>
    <row r="143" spans="1:37" ht="15">
      <c r="A143" s="14" t="s">
        <v>383</v>
      </c>
      <c r="B143" s="14" t="s">
        <v>417</v>
      </c>
      <c r="C143" s="4" t="s">
        <v>418</v>
      </c>
      <c r="D143" s="4" t="s">
        <v>419</v>
      </c>
      <c r="E143" s="25">
        <f>VLOOKUP(B143,'[7]FullDashboard'!$C$4:$I$156,7,FALSE)</f>
        <v>443600</v>
      </c>
      <c r="F143" s="24">
        <f>VLOOKUP($C143,'[2]LA - by responsible org'!$D$14:$I$170,3,FALSE)</f>
        <v>1124</v>
      </c>
      <c r="G143" s="24">
        <f>VLOOKUP($C143,'[2]LA - by responsible org'!$D$14:$I$170,4,FALSE)</f>
        <v>1537</v>
      </c>
      <c r="H143" s="24">
        <f>VLOOKUP($C143,'[2]LA - by responsible org'!$D$14:$I$170,5,FALSE)</f>
        <v>46</v>
      </c>
      <c r="I143" s="24">
        <f>VLOOKUP($C143,'[2]LA - by responsible org'!$D$14:$I$170,6,FALSE)</f>
        <v>2707</v>
      </c>
      <c r="J143" s="24">
        <f>VLOOKUP($C143,'[3]LA - by responsible org'!$D$14:$I$170,3,FALSE)</f>
        <v>1336</v>
      </c>
      <c r="K143" s="24">
        <f>VLOOKUP($C143,'[3]LA - by responsible org'!$D$14:$I$170,4,FALSE)</f>
        <v>1304</v>
      </c>
      <c r="L143" s="24">
        <f>VLOOKUP($C143,'[3]LA - by responsible org'!$D$14:$I$170,5,FALSE)</f>
        <v>11</v>
      </c>
      <c r="M143" s="24">
        <f>VLOOKUP($C143,'[3]LA - by responsible org'!$D$14:$I$170,6,FALSE)</f>
        <v>2651</v>
      </c>
      <c r="N143" s="24">
        <f>VLOOKUP($C143,'[4]LA - by responsible org'!$D$14:$I$170,3,FALSE)</f>
        <v>805</v>
      </c>
      <c r="O143" s="24">
        <f>VLOOKUP($C143,'[4]LA - by responsible org'!$D$14:$I$170,4,FALSE)</f>
        <v>1496</v>
      </c>
      <c r="P143" s="24">
        <f>VLOOKUP($C143,'[4]LA - by responsible org'!$D$14:$I$170,5,FALSE)</f>
        <v>12</v>
      </c>
      <c r="Q143" s="24">
        <f>VLOOKUP($C143,'[4]LA - by responsible org'!$D$14:$I$170,6,FALSE)</f>
        <v>2313</v>
      </c>
      <c r="R143" s="24">
        <f>VLOOKUP($C143,'[5]LA - by responsible org'!$D$14:$I$170,3,FALSE)</f>
        <v>899</v>
      </c>
      <c r="S143" s="24">
        <f>VLOOKUP($C143,'[5]LA - by responsible org'!$D$14:$I$170,4,FALSE)</f>
        <v>1565</v>
      </c>
      <c r="T143" s="24">
        <f>VLOOKUP($C143,'[5]LA - by responsible org'!$D$14:$I$170,5,FALSE)</f>
        <v>33</v>
      </c>
      <c r="U143" s="24">
        <f>VLOOKUP($C143,'[5]LA - by responsible org'!$D$14:$I$170,6,FALSE)</f>
        <v>2497</v>
      </c>
      <c r="V143" s="24">
        <f>VLOOKUP($C143,'[6]LA - by responsible org'!$D$14:$I$170,3,FALSE)</f>
        <v>1069</v>
      </c>
      <c r="W143" s="24">
        <f>VLOOKUP($C143,'[6]LA - by responsible org'!$D$14:$I$170,4,FALSE)</f>
        <v>1416</v>
      </c>
      <c r="X143" s="24">
        <f>VLOOKUP($C143,'[6]LA - by responsible org'!$D$14:$I$170,5,FALSE)</f>
        <v>78</v>
      </c>
      <c r="Y143" s="24">
        <f>VLOOKUP($C143,'[6]LA - by responsible org'!$D$14:$I$170,6,FALSE)</f>
        <v>2563</v>
      </c>
      <c r="Z143" s="5">
        <v>1208</v>
      </c>
      <c r="AA143" s="22">
        <v>1339</v>
      </c>
      <c r="AB143" s="22">
        <v>22</v>
      </c>
      <c r="AC143" s="5">
        <v>2569</v>
      </c>
      <c r="AD143">
        <f>VLOOKUP($C143,'[8]LA - by responsible org'!$D$17:$I$170,3,FALSE)</f>
        <v>720</v>
      </c>
      <c r="AE143">
        <f>VLOOKUP($C143,'[8]LA - by responsible org'!$D$17:$I$170,4,FALSE)</f>
        <v>1219</v>
      </c>
      <c r="AF143">
        <f>VLOOKUP($C143,'[8]LA - by responsible org'!$D$17:$I$170,5,FALSE)</f>
        <v>31</v>
      </c>
      <c r="AG143">
        <f>VLOOKUP($C143,'[8]LA - by responsible org'!$D$17:$I$170,6,FALSE)</f>
        <v>1970</v>
      </c>
      <c r="AH143">
        <f>VLOOKUP($B143,'[9]LA - by responsible org'!$C$17:$I$170,4,FALSE)</f>
        <v>738</v>
      </c>
      <c r="AI143">
        <f>VLOOKUP($B143,'[9]LA - by responsible org'!$C$17:$I$170,5,FALSE)</f>
        <v>1169</v>
      </c>
      <c r="AJ143">
        <f>VLOOKUP($B143,'[9]LA - by responsible org'!$C$17:$I$170,6,FALSE)</f>
        <v>0</v>
      </c>
      <c r="AK143">
        <f>VLOOKUP($B143,'[9]LA - by responsible org'!$C$17:$I$170,7,FALSE)</f>
        <v>1907</v>
      </c>
    </row>
    <row r="144" spans="1:37" ht="15">
      <c r="A144" s="14" t="s">
        <v>279</v>
      </c>
      <c r="B144" s="14" t="s">
        <v>325</v>
      </c>
      <c r="C144" s="4" t="s">
        <v>326</v>
      </c>
      <c r="D144" s="4" t="s">
        <v>327</v>
      </c>
      <c r="E144" s="25">
        <f>VLOOKUP(B144,'[7]FullDashboard'!$C$4:$I$156,7,FALSE)</f>
        <v>120900</v>
      </c>
      <c r="F144" s="24">
        <f>VLOOKUP($C144,'[2]LA - by responsible org'!$D$14:$I$170,3,FALSE)</f>
        <v>350</v>
      </c>
      <c r="G144" s="24">
        <f>VLOOKUP($C144,'[2]LA - by responsible org'!$D$14:$I$170,4,FALSE)</f>
        <v>361</v>
      </c>
      <c r="H144" s="24">
        <f>VLOOKUP($C144,'[2]LA - by responsible org'!$D$14:$I$170,5,FALSE)</f>
        <v>92</v>
      </c>
      <c r="I144" s="24">
        <f>VLOOKUP($C144,'[2]LA - by responsible org'!$D$14:$I$170,6,FALSE)</f>
        <v>803</v>
      </c>
      <c r="J144" s="24">
        <f>VLOOKUP($C144,'[3]LA - by responsible org'!$D$14:$I$170,3,FALSE)</f>
        <v>340</v>
      </c>
      <c r="K144" s="24">
        <f>VLOOKUP($C144,'[3]LA - by responsible org'!$D$14:$I$170,4,FALSE)</f>
        <v>278</v>
      </c>
      <c r="L144" s="24">
        <f>VLOOKUP($C144,'[3]LA - by responsible org'!$D$14:$I$170,5,FALSE)</f>
        <v>190</v>
      </c>
      <c r="M144" s="24">
        <f>VLOOKUP($C144,'[3]LA - by responsible org'!$D$14:$I$170,6,FALSE)</f>
        <v>808</v>
      </c>
      <c r="N144" s="24">
        <f>VLOOKUP($C144,'[4]LA - by responsible org'!$D$14:$I$170,3,FALSE)</f>
        <v>296</v>
      </c>
      <c r="O144" s="24">
        <f>VLOOKUP($C144,'[4]LA - by responsible org'!$D$14:$I$170,4,FALSE)</f>
        <v>240</v>
      </c>
      <c r="P144" s="24">
        <f>VLOOKUP($C144,'[4]LA - by responsible org'!$D$14:$I$170,5,FALSE)</f>
        <v>414</v>
      </c>
      <c r="Q144" s="24">
        <f>VLOOKUP($C144,'[4]LA - by responsible org'!$D$14:$I$170,6,FALSE)</f>
        <v>950</v>
      </c>
      <c r="R144" s="24">
        <f>VLOOKUP($C144,'[5]LA - by responsible org'!$D$14:$I$170,3,FALSE)</f>
        <v>347</v>
      </c>
      <c r="S144" s="24">
        <f>VLOOKUP($C144,'[5]LA - by responsible org'!$D$14:$I$170,4,FALSE)</f>
        <v>87</v>
      </c>
      <c r="T144" s="24">
        <f>VLOOKUP($C144,'[5]LA - by responsible org'!$D$14:$I$170,5,FALSE)</f>
        <v>387</v>
      </c>
      <c r="U144" s="24">
        <f>VLOOKUP($C144,'[5]LA - by responsible org'!$D$14:$I$170,6,FALSE)</f>
        <v>821</v>
      </c>
      <c r="V144" s="24">
        <f>VLOOKUP($C144,'[6]LA - by responsible org'!$D$14:$I$170,3,FALSE)</f>
        <v>360</v>
      </c>
      <c r="W144" s="24">
        <f>VLOOKUP($C144,'[6]LA - by responsible org'!$D$14:$I$170,4,FALSE)</f>
        <v>221</v>
      </c>
      <c r="X144" s="24">
        <f>VLOOKUP($C144,'[6]LA - by responsible org'!$D$14:$I$170,5,FALSE)</f>
        <v>152</v>
      </c>
      <c r="Y144" s="24">
        <f>VLOOKUP($C144,'[6]LA - by responsible org'!$D$14:$I$170,6,FALSE)</f>
        <v>733</v>
      </c>
      <c r="Z144" s="5">
        <v>232</v>
      </c>
      <c r="AA144" s="22">
        <v>197</v>
      </c>
      <c r="AB144" s="22">
        <v>308</v>
      </c>
      <c r="AC144" s="5">
        <v>737</v>
      </c>
      <c r="AD144">
        <f>VLOOKUP($C144,'[8]LA - by responsible org'!$D$17:$I$170,3,FALSE)</f>
        <v>200</v>
      </c>
      <c r="AE144">
        <f>VLOOKUP($C144,'[8]LA - by responsible org'!$D$17:$I$170,4,FALSE)</f>
        <v>150</v>
      </c>
      <c r="AF144">
        <f>VLOOKUP($C144,'[8]LA - by responsible org'!$D$17:$I$170,5,FALSE)</f>
        <v>258</v>
      </c>
      <c r="AG144">
        <f>VLOOKUP($C144,'[8]LA - by responsible org'!$D$17:$I$170,6,FALSE)</f>
        <v>608</v>
      </c>
      <c r="AH144">
        <f>VLOOKUP($B144,'[9]LA - by responsible org'!$C$17:$I$170,4,FALSE)</f>
        <v>259</v>
      </c>
      <c r="AI144">
        <f>VLOOKUP($B144,'[9]LA - by responsible org'!$C$17:$I$170,5,FALSE)</f>
        <v>158</v>
      </c>
      <c r="AJ144">
        <f>VLOOKUP($B144,'[9]LA - by responsible org'!$C$17:$I$170,6,FALSE)</f>
        <v>196</v>
      </c>
      <c r="AK144">
        <f>VLOOKUP($B144,'[9]LA - by responsible org'!$C$17:$I$170,7,FALSE)</f>
        <v>613</v>
      </c>
    </row>
    <row r="145" spans="1:37" ht="15">
      <c r="A145" s="14" t="s">
        <v>279</v>
      </c>
      <c r="B145" s="14" t="s">
        <v>328</v>
      </c>
      <c r="C145" s="4" t="s">
        <v>329</v>
      </c>
      <c r="D145" s="4" t="s">
        <v>330</v>
      </c>
      <c r="E145" s="25">
        <f>VLOOKUP(B145,'[7]FullDashboard'!$C$4:$I$156,7,FALSE)</f>
        <v>672000</v>
      </c>
      <c r="F145" s="24">
        <f>VLOOKUP($C145,'[2]LA - by responsible org'!$D$14:$I$170,3,FALSE)</f>
        <v>2468</v>
      </c>
      <c r="G145" s="24">
        <f>VLOOKUP($C145,'[2]LA - by responsible org'!$D$14:$I$170,4,FALSE)</f>
        <v>811</v>
      </c>
      <c r="H145" s="24">
        <f>VLOOKUP($C145,'[2]LA - by responsible org'!$D$14:$I$170,5,FALSE)</f>
        <v>205</v>
      </c>
      <c r="I145" s="24">
        <f>VLOOKUP($C145,'[2]LA - by responsible org'!$D$14:$I$170,6,FALSE)</f>
        <v>3484</v>
      </c>
      <c r="J145" s="24">
        <f>VLOOKUP($C145,'[3]LA - by responsible org'!$D$14:$I$170,3,FALSE)</f>
        <v>2474</v>
      </c>
      <c r="K145" s="24">
        <f>VLOOKUP($C145,'[3]LA - by responsible org'!$D$14:$I$170,4,FALSE)</f>
        <v>969</v>
      </c>
      <c r="L145" s="24">
        <f>VLOOKUP($C145,'[3]LA - by responsible org'!$D$14:$I$170,5,FALSE)</f>
        <v>115</v>
      </c>
      <c r="M145" s="24">
        <f>VLOOKUP($C145,'[3]LA - by responsible org'!$D$14:$I$170,6,FALSE)</f>
        <v>3558</v>
      </c>
      <c r="N145" s="24">
        <f>VLOOKUP($C145,'[4]LA - by responsible org'!$D$14:$I$170,3,FALSE)</f>
        <v>2212</v>
      </c>
      <c r="O145" s="24">
        <f>VLOOKUP($C145,'[4]LA - by responsible org'!$D$14:$I$170,4,FALSE)</f>
        <v>797</v>
      </c>
      <c r="P145" s="24">
        <f>VLOOKUP($C145,'[4]LA - by responsible org'!$D$14:$I$170,5,FALSE)</f>
        <v>81</v>
      </c>
      <c r="Q145" s="24">
        <f>VLOOKUP($C145,'[4]LA - by responsible org'!$D$14:$I$170,6,FALSE)</f>
        <v>3090</v>
      </c>
      <c r="R145" s="24">
        <f>VLOOKUP($C145,'[5]LA - by responsible org'!$D$14:$I$170,3,FALSE)</f>
        <v>2054</v>
      </c>
      <c r="S145" s="24">
        <f>VLOOKUP($C145,'[5]LA - by responsible org'!$D$14:$I$170,4,FALSE)</f>
        <v>686</v>
      </c>
      <c r="T145" s="24">
        <f>VLOOKUP($C145,'[5]LA - by responsible org'!$D$14:$I$170,5,FALSE)</f>
        <v>69</v>
      </c>
      <c r="U145" s="24">
        <f>VLOOKUP($C145,'[5]LA - by responsible org'!$D$14:$I$170,6,FALSE)</f>
        <v>2809</v>
      </c>
      <c r="V145" s="24">
        <f>VLOOKUP($C145,'[6]LA - by responsible org'!$D$14:$I$170,3,FALSE)</f>
        <v>2108</v>
      </c>
      <c r="W145" s="24">
        <f>VLOOKUP($C145,'[6]LA - by responsible org'!$D$14:$I$170,4,FALSE)</f>
        <v>770</v>
      </c>
      <c r="X145" s="24">
        <f>VLOOKUP($C145,'[6]LA - by responsible org'!$D$14:$I$170,5,FALSE)</f>
        <v>50</v>
      </c>
      <c r="Y145" s="24">
        <f>VLOOKUP($C145,'[6]LA - by responsible org'!$D$14:$I$170,6,FALSE)</f>
        <v>2928</v>
      </c>
      <c r="Z145" s="5">
        <v>2399</v>
      </c>
      <c r="AA145" s="22">
        <v>831</v>
      </c>
      <c r="AB145" s="22">
        <v>47</v>
      </c>
      <c r="AC145" s="5">
        <v>3277</v>
      </c>
      <c r="AD145">
        <f>VLOOKUP($C145,'[8]LA - by responsible org'!$D$17:$I$170,3,FALSE)</f>
        <v>2482</v>
      </c>
      <c r="AE145">
        <f>VLOOKUP($C145,'[8]LA - by responsible org'!$D$17:$I$170,4,FALSE)</f>
        <v>1121</v>
      </c>
      <c r="AF145">
        <f>VLOOKUP($C145,'[8]LA - by responsible org'!$D$17:$I$170,5,FALSE)</f>
        <v>89</v>
      </c>
      <c r="AG145">
        <f>VLOOKUP($C145,'[8]LA - by responsible org'!$D$17:$I$170,6,FALSE)</f>
        <v>3692</v>
      </c>
      <c r="AH145">
        <f>VLOOKUP($B145,'[9]LA - by responsible org'!$C$17:$I$170,4,FALSE)</f>
        <v>2734</v>
      </c>
      <c r="AI145">
        <f>VLOOKUP($B145,'[9]LA - by responsible org'!$C$17:$I$170,5,FALSE)</f>
        <v>852</v>
      </c>
      <c r="AJ145">
        <f>VLOOKUP($B145,'[9]LA - by responsible org'!$C$17:$I$170,6,FALSE)</f>
        <v>120</v>
      </c>
      <c r="AK145">
        <f>VLOOKUP($B145,'[9]LA - by responsible org'!$C$17:$I$170,7,FALSE)</f>
        <v>3706</v>
      </c>
    </row>
    <row r="146" spans="1:37" ht="15">
      <c r="A146" s="14" t="s">
        <v>72</v>
      </c>
      <c r="B146" s="14" t="s">
        <v>169</v>
      </c>
      <c r="C146" s="4" t="s">
        <v>170</v>
      </c>
      <c r="D146" s="4" t="s">
        <v>171</v>
      </c>
      <c r="E146" s="25">
        <f>VLOOKUP(B146,'[7]FullDashboard'!$C$4:$I$156,7,FALSE)</f>
        <v>203400</v>
      </c>
      <c r="F146" s="24">
        <f>VLOOKUP($C146,'[2]LA - by responsible org'!$D$14:$I$170,3,FALSE)</f>
        <v>272</v>
      </c>
      <c r="G146" s="24">
        <f>VLOOKUP($C146,'[2]LA - by responsible org'!$D$14:$I$170,4,FALSE)</f>
        <v>65</v>
      </c>
      <c r="H146" s="24">
        <f>VLOOKUP($C146,'[2]LA - by responsible org'!$D$14:$I$170,5,FALSE)</f>
        <v>0</v>
      </c>
      <c r="I146" s="24">
        <f>VLOOKUP($C146,'[2]LA - by responsible org'!$D$14:$I$170,6,FALSE)</f>
        <v>337</v>
      </c>
      <c r="J146" s="24">
        <f>VLOOKUP($C146,'[3]LA - by responsible org'!$D$14:$I$170,3,FALSE)</f>
        <v>115</v>
      </c>
      <c r="K146" s="24">
        <f>VLOOKUP($C146,'[3]LA - by responsible org'!$D$14:$I$170,4,FALSE)</f>
        <v>68</v>
      </c>
      <c r="L146" s="24">
        <f>VLOOKUP($C146,'[3]LA - by responsible org'!$D$14:$I$170,5,FALSE)</f>
        <v>0</v>
      </c>
      <c r="M146" s="24">
        <f>VLOOKUP($C146,'[3]LA - by responsible org'!$D$14:$I$170,6,FALSE)</f>
        <v>183</v>
      </c>
      <c r="N146" s="24">
        <f>VLOOKUP($C146,'[4]LA - by responsible org'!$D$14:$I$170,3,FALSE)</f>
        <v>83</v>
      </c>
      <c r="O146" s="24">
        <f>VLOOKUP($C146,'[4]LA - by responsible org'!$D$14:$I$170,4,FALSE)</f>
        <v>101</v>
      </c>
      <c r="P146" s="24">
        <f>VLOOKUP($C146,'[4]LA - by responsible org'!$D$14:$I$170,5,FALSE)</f>
        <v>0</v>
      </c>
      <c r="Q146" s="24">
        <f>VLOOKUP($C146,'[4]LA - by responsible org'!$D$14:$I$170,6,FALSE)</f>
        <v>184</v>
      </c>
      <c r="R146" s="24">
        <f>VLOOKUP($C146,'[5]LA - by responsible org'!$D$14:$I$170,3,FALSE)</f>
        <v>115</v>
      </c>
      <c r="S146" s="24">
        <f>VLOOKUP($C146,'[5]LA - by responsible org'!$D$14:$I$170,4,FALSE)</f>
        <v>42</v>
      </c>
      <c r="T146" s="24">
        <f>VLOOKUP($C146,'[5]LA - by responsible org'!$D$14:$I$170,5,FALSE)</f>
        <v>0</v>
      </c>
      <c r="U146" s="24">
        <f>VLOOKUP($C146,'[5]LA - by responsible org'!$D$14:$I$170,6,FALSE)</f>
        <v>157</v>
      </c>
      <c r="V146" s="24">
        <f>VLOOKUP($C146,'[6]LA - by responsible org'!$D$14:$I$170,3,FALSE)</f>
        <v>150</v>
      </c>
      <c r="W146" s="24">
        <f>VLOOKUP($C146,'[6]LA - by responsible org'!$D$14:$I$170,4,FALSE)</f>
        <v>62</v>
      </c>
      <c r="X146" s="24">
        <f>VLOOKUP($C146,'[6]LA - by responsible org'!$D$14:$I$170,5,FALSE)</f>
        <v>0</v>
      </c>
      <c r="Y146" s="24">
        <f>VLOOKUP($C146,'[6]LA - by responsible org'!$D$14:$I$170,6,FALSE)</f>
        <v>212</v>
      </c>
      <c r="Z146" s="5">
        <v>199</v>
      </c>
      <c r="AA146" s="22">
        <v>45</v>
      </c>
      <c r="AB146" s="22">
        <v>0</v>
      </c>
      <c r="AC146" s="5">
        <v>244</v>
      </c>
      <c r="AD146">
        <f>VLOOKUP($C146,'[8]LA - by responsible org'!$D$17:$I$170,3,FALSE)</f>
        <v>237</v>
      </c>
      <c r="AE146">
        <f>VLOOKUP($C146,'[8]LA - by responsible org'!$D$17:$I$170,4,FALSE)</f>
        <v>90</v>
      </c>
      <c r="AF146">
        <f>VLOOKUP($C146,'[8]LA - by responsible org'!$D$17:$I$170,5,FALSE)</f>
        <v>0</v>
      </c>
      <c r="AG146">
        <f>VLOOKUP($C146,'[8]LA - by responsible org'!$D$17:$I$170,6,FALSE)</f>
        <v>327</v>
      </c>
      <c r="AH146">
        <f>VLOOKUP($B146,'[9]LA - by responsible org'!$C$17:$I$170,4,FALSE)</f>
        <v>157</v>
      </c>
      <c r="AI146">
        <f>VLOOKUP($B146,'[9]LA - by responsible org'!$C$17:$I$170,5,FALSE)</f>
        <v>44</v>
      </c>
      <c r="AJ146">
        <f>VLOOKUP($B146,'[9]LA - by responsible org'!$C$17:$I$170,6,FALSE)</f>
        <v>0</v>
      </c>
      <c r="AK146">
        <f>VLOOKUP($B146,'[9]LA - by responsible org'!$C$17:$I$170,7,FALSE)</f>
        <v>201</v>
      </c>
    </row>
    <row r="147" spans="1:37" ht="15">
      <c r="A147" s="14" t="s">
        <v>209</v>
      </c>
      <c r="B147" s="14" t="s">
        <v>273</v>
      </c>
      <c r="C147" s="4" t="s">
        <v>274</v>
      </c>
      <c r="D147" s="4" t="s">
        <v>275</v>
      </c>
      <c r="E147" s="25">
        <f>VLOOKUP(B147,'[7]FullDashboard'!$C$4:$I$156,7,FALSE)</f>
        <v>255200</v>
      </c>
      <c r="F147" s="24">
        <f>VLOOKUP($C147,'[2]LA - by responsible org'!$D$14:$I$170,3,FALSE)</f>
        <v>170</v>
      </c>
      <c r="G147" s="24">
        <f>VLOOKUP($C147,'[2]LA - by responsible org'!$D$14:$I$170,4,FALSE)</f>
        <v>348</v>
      </c>
      <c r="H147" s="24">
        <f>VLOOKUP($C147,'[2]LA - by responsible org'!$D$14:$I$170,5,FALSE)</f>
        <v>40</v>
      </c>
      <c r="I147" s="24">
        <f>VLOOKUP($C147,'[2]LA - by responsible org'!$D$14:$I$170,6,FALSE)</f>
        <v>558</v>
      </c>
      <c r="J147" s="24">
        <f>VLOOKUP($C147,'[3]LA - by responsible org'!$D$14:$I$170,3,FALSE)</f>
        <v>196</v>
      </c>
      <c r="K147" s="24">
        <f>VLOOKUP($C147,'[3]LA - by responsible org'!$D$14:$I$170,4,FALSE)</f>
        <v>302</v>
      </c>
      <c r="L147" s="24">
        <f>VLOOKUP($C147,'[3]LA - by responsible org'!$D$14:$I$170,5,FALSE)</f>
        <v>62</v>
      </c>
      <c r="M147" s="24">
        <f>VLOOKUP($C147,'[3]LA - by responsible org'!$D$14:$I$170,6,FALSE)</f>
        <v>560</v>
      </c>
      <c r="N147" s="24">
        <f>VLOOKUP($C147,'[4]LA - by responsible org'!$D$14:$I$170,3,FALSE)</f>
        <v>81</v>
      </c>
      <c r="O147" s="24">
        <f>VLOOKUP($C147,'[4]LA - by responsible org'!$D$14:$I$170,4,FALSE)</f>
        <v>309</v>
      </c>
      <c r="P147" s="24">
        <f>VLOOKUP($C147,'[4]LA - by responsible org'!$D$14:$I$170,5,FALSE)</f>
        <v>53</v>
      </c>
      <c r="Q147" s="24">
        <f>VLOOKUP($C147,'[4]LA - by responsible org'!$D$14:$I$170,6,FALSE)</f>
        <v>443</v>
      </c>
      <c r="R147" s="24">
        <f>VLOOKUP($C147,'[5]LA - by responsible org'!$D$14:$I$170,3,FALSE)</f>
        <v>145</v>
      </c>
      <c r="S147" s="24">
        <f>VLOOKUP($C147,'[5]LA - by responsible org'!$D$14:$I$170,4,FALSE)</f>
        <v>128</v>
      </c>
      <c r="T147" s="24">
        <f>VLOOKUP($C147,'[5]LA - by responsible org'!$D$14:$I$170,5,FALSE)</f>
        <v>31</v>
      </c>
      <c r="U147" s="24">
        <f>VLOOKUP($C147,'[5]LA - by responsible org'!$D$14:$I$170,6,FALSE)</f>
        <v>304</v>
      </c>
      <c r="V147" s="24">
        <f>VLOOKUP($C147,'[6]LA - by responsible org'!$D$14:$I$170,3,FALSE)</f>
        <v>198</v>
      </c>
      <c r="W147" s="24">
        <f>VLOOKUP($C147,'[6]LA - by responsible org'!$D$14:$I$170,4,FALSE)</f>
        <v>95</v>
      </c>
      <c r="X147" s="24">
        <f>VLOOKUP($C147,'[6]LA - by responsible org'!$D$14:$I$170,5,FALSE)</f>
        <v>46</v>
      </c>
      <c r="Y147" s="24">
        <f>VLOOKUP($C147,'[6]LA - by responsible org'!$D$14:$I$170,6,FALSE)</f>
        <v>339</v>
      </c>
      <c r="Z147" s="5">
        <v>253</v>
      </c>
      <c r="AA147" s="22">
        <v>200</v>
      </c>
      <c r="AB147" s="22">
        <v>36</v>
      </c>
      <c r="AC147" s="5">
        <v>489</v>
      </c>
      <c r="AD147">
        <f>VLOOKUP($C147,'[8]LA - by responsible org'!$D$17:$I$170,3,FALSE)</f>
        <v>185</v>
      </c>
      <c r="AE147">
        <f>VLOOKUP($C147,'[8]LA - by responsible org'!$D$17:$I$170,4,FALSE)</f>
        <v>339</v>
      </c>
      <c r="AF147">
        <f>VLOOKUP($C147,'[8]LA - by responsible org'!$D$17:$I$170,5,FALSE)</f>
        <v>9</v>
      </c>
      <c r="AG147">
        <f>VLOOKUP($C147,'[8]LA - by responsible org'!$D$17:$I$170,6,FALSE)</f>
        <v>533</v>
      </c>
      <c r="AH147">
        <f>VLOOKUP($B147,'[9]LA - by responsible org'!$C$17:$I$170,4,FALSE)</f>
        <v>271</v>
      </c>
      <c r="AI147">
        <f>VLOOKUP($B147,'[9]LA - by responsible org'!$C$17:$I$170,5,FALSE)</f>
        <v>286</v>
      </c>
      <c r="AJ147">
        <f>VLOOKUP($B147,'[9]LA - by responsible org'!$C$17:$I$170,6,FALSE)</f>
        <v>21</v>
      </c>
      <c r="AK147">
        <f>VLOOKUP($B147,'[9]LA - by responsible org'!$C$17:$I$170,7,FALSE)</f>
        <v>578</v>
      </c>
    </row>
    <row r="148" spans="1:37" ht="15">
      <c r="A148" s="14" t="s">
        <v>337</v>
      </c>
      <c r="B148" s="14" t="s">
        <v>380</v>
      </c>
      <c r="C148" s="4" t="s">
        <v>381</v>
      </c>
      <c r="D148" s="4" t="s">
        <v>382</v>
      </c>
      <c r="E148" s="25">
        <f>VLOOKUP(B148,'[7]FullDashboard'!$C$4:$I$156,7,FALSE)</f>
        <v>383300</v>
      </c>
      <c r="F148" s="24">
        <f>VLOOKUP($C148,'[2]LA - by responsible org'!$D$14:$I$170,3,FALSE)</f>
        <v>1588</v>
      </c>
      <c r="G148" s="24">
        <f>VLOOKUP($C148,'[2]LA - by responsible org'!$D$14:$I$170,4,FALSE)</f>
        <v>782</v>
      </c>
      <c r="H148" s="24">
        <f>VLOOKUP($C148,'[2]LA - by responsible org'!$D$14:$I$170,5,FALSE)</f>
        <v>135</v>
      </c>
      <c r="I148" s="24">
        <f>VLOOKUP($C148,'[2]LA - by responsible org'!$D$14:$I$170,6,FALSE)</f>
        <v>2505</v>
      </c>
      <c r="J148" s="24">
        <f>VLOOKUP($C148,'[3]LA - by responsible org'!$D$14:$I$170,3,FALSE)</f>
        <v>1679</v>
      </c>
      <c r="K148" s="24">
        <f>VLOOKUP($C148,'[3]LA - by responsible org'!$D$14:$I$170,4,FALSE)</f>
        <v>1109</v>
      </c>
      <c r="L148" s="24">
        <f>VLOOKUP($C148,'[3]LA - by responsible org'!$D$14:$I$170,5,FALSE)</f>
        <v>197</v>
      </c>
      <c r="M148" s="24">
        <f>VLOOKUP($C148,'[3]LA - by responsible org'!$D$14:$I$170,6,FALSE)</f>
        <v>2985</v>
      </c>
      <c r="N148" s="24">
        <f>VLOOKUP($C148,'[4]LA - by responsible org'!$D$14:$I$170,3,FALSE)</f>
        <v>1189</v>
      </c>
      <c r="O148" s="24">
        <f>VLOOKUP($C148,'[4]LA - by responsible org'!$D$14:$I$170,4,FALSE)</f>
        <v>1058</v>
      </c>
      <c r="P148" s="24">
        <f>VLOOKUP($C148,'[4]LA - by responsible org'!$D$14:$I$170,5,FALSE)</f>
        <v>245</v>
      </c>
      <c r="Q148" s="24">
        <f>VLOOKUP($C148,'[4]LA - by responsible org'!$D$14:$I$170,6,FALSE)</f>
        <v>2492</v>
      </c>
      <c r="R148" s="24">
        <f>VLOOKUP($C148,'[5]LA - by responsible org'!$D$14:$I$170,3,FALSE)</f>
        <v>1384</v>
      </c>
      <c r="S148" s="24">
        <f>VLOOKUP($C148,'[5]LA - by responsible org'!$D$14:$I$170,4,FALSE)</f>
        <v>1120</v>
      </c>
      <c r="T148" s="24">
        <f>VLOOKUP($C148,'[5]LA - by responsible org'!$D$14:$I$170,5,FALSE)</f>
        <v>163</v>
      </c>
      <c r="U148" s="24">
        <f>VLOOKUP($C148,'[5]LA - by responsible org'!$D$14:$I$170,6,FALSE)</f>
        <v>2667</v>
      </c>
      <c r="V148" s="24">
        <f>VLOOKUP($C148,'[6]LA - by responsible org'!$D$14:$I$170,3,FALSE)</f>
        <v>1459</v>
      </c>
      <c r="W148" s="24">
        <f>VLOOKUP($C148,'[6]LA - by responsible org'!$D$14:$I$170,4,FALSE)</f>
        <v>1029</v>
      </c>
      <c r="X148" s="24">
        <f>VLOOKUP($C148,'[6]LA - by responsible org'!$D$14:$I$170,5,FALSE)</f>
        <v>101</v>
      </c>
      <c r="Y148" s="24">
        <f>VLOOKUP($C148,'[6]LA - by responsible org'!$D$14:$I$170,6,FALSE)</f>
        <v>2589</v>
      </c>
      <c r="Z148" s="5">
        <v>1148</v>
      </c>
      <c r="AA148" s="22">
        <v>923</v>
      </c>
      <c r="AB148" s="22">
        <v>189</v>
      </c>
      <c r="AC148" s="5">
        <v>2260</v>
      </c>
      <c r="AD148">
        <f>VLOOKUP($C148,'[8]LA - by responsible org'!$D$17:$I$170,3,FALSE)</f>
        <v>1276</v>
      </c>
      <c r="AE148">
        <f>VLOOKUP($C148,'[8]LA - by responsible org'!$D$17:$I$170,4,FALSE)</f>
        <v>934</v>
      </c>
      <c r="AF148">
        <f>VLOOKUP($C148,'[8]LA - by responsible org'!$D$17:$I$170,5,FALSE)</f>
        <v>119</v>
      </c>
      <c r="AG148">
        <f>VLOOKUP($C148,'[8]LA - by responsible org'!$D$17:$I$170,6,FALSE)</f>
        <v>2329</v>
      </c>
      <c r="AH148">
        <f>VLOOKUP($B148,'[9]LA - by responsible org'!$C$17:$I$170,4,FALSE)</f>
        <v>1082</v>
      </c>
      <c r="AI148">
        <f>VLOOKUP($B148,'[9]LA - by responsible org'!$C$17:$I$170,5,FALSE)</f>
        <v>926</v>
      </c>
      <c r="AJ148">
        <f>VLOOKUP($B148,'[9]LA - by responsible org'!$C$17:$I$170,6,FALSE)</f>
        <v>126</v>
      </c>
      <c r="AK148">
        <f>VLOOKUP($B148,'[9]LA - by responsible org'!$C$17:$I$170,7,FALSE)</f>
        <v>2134</v>
      </c>
    </row>
    <row r="149" spans="1:37" ht="15">
      <c r="A149" s="14" t="s">
        <v>279</v>
      </c>
      <c r="B149" s="14" t="s">
        <v>331</v>
      </c>
      <c r="C149" s="4" t="s">
        <v>332</v>
      </c>
      <c r="D149" s="4" t="s">
        <v>333</v>
      </c>
      <c r="E149" s="25">
        <f>VLOOKUP(B149,'[7]FullDashboard'!$C$4:$I$156,7,FALSE)</f>
        <v>114600</v>
      </c>
      <c r="F149" s="24">
        <f>VLOOKUP($C149,'[2]LA - by responsible org'!$D$14:$I$170,3,FALSE)</f>
        <v>404</v>
      </c>
      <c r="G149" s="24">
        <f>VLOOKUP($C149,'[2]LA - by responsible org'!$D$14:$I$170,4,FALSE)</f>
        <v>106</v>
      </c>
      <c r="H149" s="24">
        <f>VLOOKUP($C149,'[2]LA - by responsible org'!$D$14:$I$170,5,FALSE)</f>
        <v>22</v>
      </c>
      <c r="I149" s="24">
        <f>VLOOKUP($C149,'[2]LA - by responsible org'!$D$14:$I$170,6,FALSE)</f>
        <v>532</v>
      </c>
      <c r="J149" s="24">
        <f>VLOOKUP($C149,'[3]LA - by responsible org'!$D$14:$I$170,3,FALSE)</f>
        <v>492</v>
      </c>
      <c r="K149" s="24">
        <f>VLOOKUP($C149,'[3]LA - by responsible org'!$D$14:$I$170,4,FALSE)</f>
        <v>91</v>
      </c>
      <c r="L149" s="24">
        <f>VLOOKUP($C149,'[3]LA - by responsible org'!$D$14:$I$170,5,FALSE)</f>
        <v>19</v>
      </c>
      <c r="M149" s="24">
        <f>VLOOKUP($C149,'[3]LA - by responsible org'!$D$14:$I$170,6,FALSE)</f>
        <v>602</v>
      </c>
      <c r="N149" s="24">
        <f>VLOOKUP($C149,'[4]LA - by responsible org'!$D$14:$I$170,3,FALSE)</f>
        <v>312</v>
      </c>
      <c r="O149" s="24">
        <f>VLOOKUP($C149,'[4]LA - by responsible org'!$D$14:$I$170,4,FALSE)</f>
        <v>32</v>
      </c>
      <c r="P149" s="24">
        <f>VLOOKUP($C149,'[4]LA - by responsible org'!$D$14:$I$170,5,FALSE)</f>
        <v>0</v>
      </c>
      <c r="Q149" s="24">
        <f>VLOOKUP($C149,'[4]LA - by responsible org'!$D$14:$I$170,6,FALSE)</f>
        <v>344</v>
      </c>
      <c r="R149" s="24">
        <f>VLOOKUP($C149,'[5]LA - by responsible org'!$D$14:$I$170,3,FALSE)</f>
        <v>281</v>
      </c>
      <c r="S149" s="24">
        <f>VLOOKUP($C149,'[5]LA - by responsible org'!$D$14:$I$170,4,FALSE)</f>
        <v>76</v>
      </c>
      <c r="T149" s="24">
        <f>VLOOKUP($C149,'[5]LA - by responsible org'!$D$14:$I$170,5,FALSE)</f>
        <v>9</v>
      </c>
      <c r="U149" s="24">
        <f>VLOOKUP($C149,'[5]LA - by responsible org'!$D$14:$I$170,6,FALSE)</f>
        <v>366</v>
      </c>
      <c r="V149" s="24">
        <f>VLOOKUP($C149,'[6]LA - by responsible org'!$D$14:$I$170,3,FALSE)</f>
        <v>298</v>
      </c>
      <c r="W149" s="24">
        <f>VLOOKUP($C149,'[6]LA - by responsible org'!$D$14:$I$170,4,FALSE)</f>
        <v>49</v>
      </c>
      <c r="X149" s="24">
        <f>VLOOKUP($C149,'[6]LA - by responsible org'!$D$14:$I$170,5,FALSE)</f>
        <v>3</v>
      </c>
      <c r="Y149" s="24">
        <f>VLOOKUP($C149,'[6]LA - by responsible org'!$D$14:$I$170,6,FALSE)</f>
        <v>350</v>
      </c>
      <c r="Z149" s="5">
        <v>204</v>
      </c>
      <c r="AA149" s="22">
        <v>102</v>
      </c>
      <c r="AB149" s="22">
        <v>2</v>
      </c>
      <c r="AC149" s="5">
        <v>308</v>
      </c>
      <c r="AD149">
        <f>VLOOKUP($C149,'[8]LA - by responsible org'!$D$17:$I$170,3,FALSE)</f>
        <v>470</v>
      </c>
      <c r="AE149">
        <f>VLOOKUP($C149,'[8]LA - by responsible org'!$D$17:$I$170,4,FALSE)</f>
        <v>70</v>
      </c>
      <c r="AF149">
        <f>VLOOKUP($C149,'[8]LA - by responsible org'!$D$17:$I$170,5,FALSE)</f>
        <v>0</v>
      </c>
      <c r="AG149">
        <f>VLOOKUP($C149,'[8]LA - by responsible org'!$D$17:$I$170,6,FALSE)</f>
        <v>540</v>
      </c>
      <c r="AH149">
        <f>VLOOKUP($B149,'[9]LA - by responsible org'!$C$17:$I$170,4,FALSE)</f>
        <v>420</v>
      </c>
      <c r="AI149">
        <f>VLOOKUP($B149,'[9]LA - by responsible org'!$C$17:$I$170,5,FALSE)</f>
        <v>113</v>
      </c>
      <c r="AJ149">
        <f>VLOOKUP($B149,'[9]LA - by responsible org'!$C$17:$I$170,6,FALSE)</f>
        <v>23</v>
      </c>
      <c r="AK149">
        <f>VLOOKUP($B149,'[9]LA - by responsible org'!$C$17:$I$170,7,FALSE)</f>
        <v>556</v>
      </c>
    </row>
    <row r="150" spans="1:37" ht="15">
      <c r="A150" s="14" t="s">
        <v>209</v>
      </c>
      <c r="B150" s="14" t="s">
        <v>276</v>
      </c>
      <c r="C150" s="4" t="s">
        <v>277</v>
      </c>
      <c r="D150" s="4" t="s">
        <v>278</v>
      </c>
      <c r="E150" s="25">
        <f>VLOOKUP(B150,'[7]FullDashboard'!$C$4:$I$156,7,FALSE)</f>
        <v>253600</v>
      </c>
      <c r="F150" s="24">
        <f>VLOOKUP($C150,'[2]LA - by responsible org'!$D$14:$I$170,3,FALSE)</f>
        <v>303</v>
      </c>
      <c r="G150" s="24">
        <f>VLOOKUP($C150,'[2]LA - by responsible org'!$D$14:$I$170,4,FALSE)</f>
        <v>30</v>
      </c>
      <c r="H150" s="24">
        <f>VLOOKUP($C150,'[2]LA - by responsible org'!$D$14:$I$170,5,FALSE)</f>
        <v>420</v>
      </c>
      <c r="I150" s="24">
        <f>VLOOKUP($C150,'[2]LA - by responsible org'!$D$14:$I$170,6,FALSE)</f>
        <v>753</v>
      </c>
      <c r="J150" s="24">
        <f>VLOOKUP($C150,'[3]LA - by responsible org'!$D$14:$I$170,3,FALSE)</f>
        <v>538</v>
      </c>
      <c r="K150" s="24">
        <f>VLOOKUP($C150,'[3]LA - by responsible org'!$D$14:$I$170,4,FALSE)</f>
        <v>60</v>
      </c>
      <c r="L150" s="24">
        <f>VLOOKUP($C150,'[3]LA - by responsible org'!$D$14:$I$170,5,FALSE)</f>
        <v>472</v>
      </c>
      <c r="M150" s="24">
        <f>VLOOKUP($C150,'[3]LA - by responsible org'!$D$14:$I$170,6,FALSE)</f>
        <v>1070</v>
      </c>
      <c r="N150" s="24">
        <f>VLOOKUP($C150,'[4]LA - by responsible org'!$D$14:$I$170,3,FALSE)</f>
        <v>243</v>
      </c>
      <c r="O150" s="24">
        <f>VLOOKUP($C150,'[4]LA - by responsible org'!$D$14:$I$170,4,FALSE)</f>
        <v>163</v>
      </c>
      <c r="P150" s="24">
        <f>VLOOKUP($C150,'[4]LA - by responsible org'!$D$14:$I$170,5,FALSE)</f>
        <v>521</v>
      </c>
      <c r="Q150" s="24">
        <f>VLOOKUP($C150,'[4]LA - by responsible org'!$D$14:$I$170,6,FALSE)</f>
        <v>927</v>
      </c>
      <c r="R150" s="24">
        <f>VLOOKUP($C150,'[5]LA - by responsible org'!$D$14:$I$170,3,FALSE)</f>
        <v>385</v>
      </c>
      <c r="S150" s="24">
        <f>VLOOKUP($C150,'[5]LA - by responsible org'!$D$14:$I$170,4,FALSE)</f>
        <v>163</v>
      </c>
      <c r="T150" s="24">
        <f>VLOOKUP($C150,'[5]LA - by responsible org'!$D$14:$I$170,5,FALSE)</f>
        <v>493</v>
      </c>
      <c r="U150" s="24">
        <f>VLOOKUP($C150,'[5]LA - by responsible org'!$D$14:$I$170,6,FALSE)</f>
        <v>1041</v>
      </c>
      <c r="V150" s="24">
        <f>VLOOKUP($C150,'[6]LA - by responsible org'!$D$14:$I$170,3,FALSE)</f>
        <v>592</v>
      </c>
      <c r="W150" s="24">
        <f>VLOOKUP($C150,'[6]LA - by responsible org'!$D$14:$I$170,4,FALSE)</f>
        <v>347</v>
      </c>
      <c r="X150" s="24">
        <f>VLOOKUP($C150,'[6]LA - by responsible org'!$D$14:$I$170,5,FALSE)</f>
        <v>347</v>
      </c>
      <c r="Y150" s="24">
        <f>VLOOKUP($C150,'[6]LA - by responsible org'!$D$14:$I$170,6,FALSE)</f>
        <v>1286</v>
      </c>
      <c r="Z150" s="5">
        <v>613</v>
      </c>
      <c r="AA150" s="22">
        <v>185</v>
      </c>
      <c r="AB150" s="22">
        <v>12</v>
      </c>
      <c r="AC150" s="5">
        <v>810</v>
      </c>
      <c r="AD150">
        <f>VLOOKUP($C150,'[8]LA - by responsible org'!$D$17:$I$170,3,FALSE)</f>
        <v>587</v>
      </c>
      <c r="AE150">
        <f>VLOOKUP($C150,'[8]LA - by responsible org'!$D$17:$I$170,4,FALSE)</f>
        <v>477</v>
      </c>
      <c r="AF150">
        <f>VLOOKUP($C150,'[8]LA - by responsible org'!$D$17:$I$170,5,FALSE)</f>
        <v>4</v>
      </c>
      <c r="AG150">
        <f>VLOOKUP($C150,'[8]LA - by responsible org'!$D$17:$I$170,6,FALSE)</f>
        <v>1068</v>
      </c>
      <c r="AH150">
        <f>VLOOKUP($B150,'[9]LA - by responsible org'!$C$17:$I$170,4,FALSE)</f>
        <v>331</v>
      </c>
      <c r="AI150">
        <f>VLOOKUP($B150,'[9]LA - by responsible org'!$C$17:$I$170,5,FALSE)</f>
        <v>418</v>
      </c>
      <c r="AJ150">
        <f>VLOOKUP($B150,'[9]LA - by responsible org'!$C$17:$I$170,6,FALSE)</f>
        <v>7</v>
      </c>
      <c r="AK150">
        <f>VLOOKUP($B150,'[9]LA - by responsible org'!$C$17:$I$170,7,FALSE)</f>
        <v>756</v>
      </c>
    </row>
    <row r="151" spans="1:37" ht="15">
      <c r="A151" s="14" t="s">
        <v>279</v>
      </c>
      <c r="B151" s="14" t="s">
        <v>334</v>
      </c>
      <c r="C151" s="4" t="s">
        <v>335</v>
      </c>
      <c r="D151" s="4" t="s">
        <v>336</v>
      </c>
      <c r="E151" s="25">
        <f>VLOOKUP(B151,'[7]FullDashboard'!$C$4:$I$156,7,FALSE)</f>
        <v>123900</v>
      </c>
      <c r="F151" s="24">
        <f>VLOOKUP($C151,'[2]LA - by responsible org'!$D$14:$I$170,3,FALSE)</f>
        <v>252</v>
      </c>
      <c r="G151" s="24">
        <f>VLOOKUP($C151,'[2]LA - by responsible org'!$D$14:$I$170,4,FALSE)</f>
        <v>101</v>
      </c>
      <c r="H151" s="24">
        <f>VLOOKUP($C151,'[2]LA - by responsible org'!$D$14:$I$170,5,FALSE)</f>
        <v>8</v>
      </c>
      <c r="I151" s="24">
        <f>VLOOKUP($C151,'[2]LA - by responsible org'!$D$14:$I$170,6,FALSE)</f>
        <v>361</v>
      </c>
      <c r="J151" s="24">
        <f>VLOOKUP($C151,'[3]LA - by responsible org'!$D$14:$I$170,3,FALSE)</f>
        <v>104</v>
      </c>
      <c r="K151" s="24">
        <f>VLOOKUP($C151,'[3]LA - by responsible org'!$D$14:$I$170,4,FALSE)</f>
        <v>193</v>
      </c>
      <c r="L151" s="24">
        <f>VLOOKUP($C151,'[3]LA - by responsible org'!$D$14:$I$170,5,FALSE)</f>
        <v>0</v>
      </c>
      <c r="M151" s="24">
        <f>VLOOKUP($C151,'[3]LA - by responsible org'!$D$14:$I$170,6,FALSE)</f>
        <v>297</v>
      </c>
      <c r="N151" s="24">
        <f>VLOOKUP($C151,'[4]LA - by responsible org'!$D$14:$I$170,3,FALSE)</f>
        <v>92</v>
      </c>
      <c r="O151" s="24">
        <f>VLOOKUP($C151,'[4]LA - by responsible org'!$D$14:$I$170,4,FALSE)</f>
        <v>66</v>
      </c>
      <c r="P151" s="24">
        <f>VLOOKUP($C151,'[4]LA - by responsible org'!$D$14:$I$170,5,FALSE)</f>
        <v>0</v>
      </c>
      <c r="Q151" s="24">
        <f>VLOOKUP($C151,'[4]LA - by responsible org'!$D$14:$I$170,6,FALSE)</f>
        <v>158</v>
      </c>
      <c r="R151" s="24">
        <f>VLOOKUP($C151,'[5]LA - by responsible org'!$D$14:$I$170,3,FALSE)</f>
        <v>162</v>
      </c>
      <c r="S151" s="24">
        <f>VLOOKUP($C151,'[5]LA - by responsible org'!$D$14:$I$170,4,FALSE)</f>
        <v>67</v>
      </c>
      <c r="T151" s="24">
        <f>VLOOKUP($C151,'[5]LA - by responsible org'!$D$14:$I$170,5,FALSE)</f>
        <v>33</v>
      </c>
      <c r="U151" s="24">
        <f>VLOOKUP($C151,'[5]LA - by responsible org'!$D$14:$I$170,6,FALSE)</f>
        <v>262</v>
      </c>
      <c r="V151" s="24">
        <f>VLOOKUP($C151,'[6]LA - by responsible org'!$D$14:$I$170,3,FALSE)</f>
        <v>218</v>
      </c>
      <c r="W151" s="24">
        <f>VLOOKUP($C151,'[6]LA - by responsible org'!$D$14:$I$170,4,FALSE)</f>
        <v>72</v>
      </c>
      <c r="X151" s="24">
        <f>VLOOKUP($C151,'[6]LA - by responsible org'!$D$14:$I$170,5,FALSE)</f>
        <v>34</v>
      </c>
      <c r="Y151" s="24">
        <f>VLOOKUP($C151,'[6]LA - by responsible org'!$D$14:$I$170,6,FALSE)</f>
        <v>324</v>
      </c>
      <c r="Z151" s="5">
        <v>281</v>
      </c>
      <c r="AA151" s="22">
        <v>118</v>
      </c>
      <c r="AB151" s="22">
        <v>50</v>
      </c>
      <c r="AC151" s="5">
        <v>449</v>
      </c>
      <c r="AD151">
        <f>VLOOKUP($C151,'[8]LA - by responsible org'!$D$17:$I$170,3,FALSE)</f>
        <v>184</v>
      </c>
      <c r="AE151">
        <f>VLOOKUP($C151,'[8]LA - by responsible org'!$D$17:$I$170,4,FALSE)</f>
        <v>20</v>
      </c>
      <c r="AF151">
        <f>VLOOKUP($C151,'[8]LA - by responsible org'!$D$17:$I$170,5,FALSE)</f>
        <v>16</v>
      </c>
      <c r="AG151">
        <f>VLOOKUP($C151,'[8]LA - by responsible org'!$D$17:$I$170,6,FALSE)</f>
        <v>220</v>
      </c>
      <c r="AH151">
        <f>VLOOKUP($B151,'[9]LA - by responsible org'!$C$17:$I$170,4,FALSE)</f>
        <v>205</v>
      </c>
      <c r="AI151">
        <f>VLOOKUP($B151,'[9]LA - by responsible org'!$C$17:$I$170,5,FALSE)</f>
        <v>84</v>
      </c>
      <c r="AJ151">
        <f>VLOOKUP($B151,'[9]LA - by responsible org'!$C$17:$I$170,6,FALSE)</f>
        <v>26</v>
      </c>
      <c r="AK151">
        <f>VLOOKUP($B151,'[9]LA - by responsible org'!$C$17:$I$170,7,FALSE)</f>
        <v>315</v>
      </c>
    </row>
    <row r="152" spans="1:37" ht="15">
      <c r="A152" s="14" t="s">
        <v>383</v>
      </c>
      <c r="B152" s="14" t="s">
        <v>420</v>
      </c>
      <c r="C152" s="4" t="s">
        <v>421</v>
      </c>
      <c r="D152" s="4" t="s">
        <v>422</v>
      </c>
      <c r="E152" s="25">
        <f>VLOOKUP(B152,'[7]FullDashboard'!$C$4:$I$156,7,FALSE)</f>
        <v>197600</v>
      </c>
      <c r="F152" s="24">
        <f>VLOOKUP($C152,'[2]LA - by responsible org'!$D$14:$I$170,3,FALSE)</f>
        <v>284</v>
      </c>
      <c r="G152" s="24">
        <f>VLOOKUP($C152,'[2]LA - by responsible org'!$D$14:$I$170,4,FALSE)</f>
        <v>448</v>
      </c>
      <c r="H152" s="24">
        <f>VLOOKUP($C152,'[2]LA - by responsible org'!$D$14:$I$170,5,FALSE)</f>
        <v>63</v>
      </c>
      <c r="I152" s="24">
        <f>VLOOKUP($C152,'[2]LA - by responsible org'!$D$14:$I$170,6,FALSE)</f>
        <v>795</v>
      </c>
      <c r="J152" s="24">
        <f>VLOOKUP($C152,'[3]LA - by responsible org'!$D$14:$I$170,3,FALSE)</f>
        <v>270</v>
      </c>
      <c r="K152" s="24">
        <f>VLOOKUP($C152,'[3]LA - by responsible org'!$D$14:$I$170,4,FALSE)</f>
        <v>468</v>
      </c>
      <c r="L152" s="24">
        <f>VLOOKUP($C152,'[3]LA - by responsible org'!$D$14:$I$170,5,FALSE)</f>
        <v>103</v>
      </c>
      <c r="M152" s="24">
        <f>VLOOKUP($C152,'[3]LA - by responsible org'!$D$14:$I$170,6,FALSE)</f>
        <v>841</v>
      </c>
      <c r="N152" s="24">
        <f>VLOOKUP($C152,'[4]LA - by responsible org'!$D$14:$I$170,3,FALSE)</f>
        <v>210</v>
      </c>
      <c r="O152" s="24">
        <f>VLOOKUP($C152,'[4]LA - by responsible org'!$D$14:$I$170,4,FALSE)</f>
        <v>540</v>
      </c>
      <c r="P152" s="24">
        <f>VLOOKUP($C152,'[4]LA - by responsible org'!$D$14:$I$170,5,FALSE)</f>
        <v>96</v>
      </c>
      <c r="Q152" s="24">
        <f>VLOOKUP($C152,'[4]LA - by responsible org'!$D$14:$I$170,6,FALSE)</f>
        <v>846</v>
      </c>
      <c r="R152" s="24">
        <f>VLOOKUP($C152,'[5]LA - by responsible org'!$D$14:$I$170,3,FALSE)</f>
        <v>354</v>
      </c>
      <c r="S152" s="24">
        <f>VLOOKUP($C152,'[5]LA - by responsible org'!$D$14:$I$170,4,FALSE)</f>
        <v>391</v>
      </c>
      <c r="T152" s="24">
        <f>VLOOKUP($C152,'[5]LA - by responsible org'!$D$14:$I$170,5,FALSE)</f>
        <v>22</v>
      </c>
      <c r="U152" s="24">
        <f>VLOOKUP($C152,'[5]LA - by responsible org'!$D$14:$I$170,6,FALSE)</f>
        <v>767</v>
      </c>
      <c r="V152" s="24">
        <f>VLOOKUP($C152,'[6]LA - by responsible org'!$D$14:$I$170,3,FALSE)</f>
        <v>200</v>
      </c>
      <c r="W152" s="24">
        <f>VLOOKUP($C152,'[6]LA - by responsible org'!$D$14:$I$170,4,FALSE)</f>
        <v>290</v>
      </c>
      <c r="X152" s="24">
        <f>VLOOKUP($C152,'[6]LA - by responsible org'!$D$14:$I$170,5,FALSE)</f>
        <v>32</v>
      </c>
      <c r="Y152" s="24">
        <f>VLOOKUP($C152,'[6]LA - by responsible org'!$D$14:$I$170,6,FALSE)</f>
        <v>522</v>
      </c>
      <c r="Z152" s="5">
        <v>311</v>
      </c>
      <c r="AA152" s="22">
        <v>375</v>
      </c>
      <c r="AB152" s="22">
        <v>72</v>
      </c>
      <c r="AC152" s="5">
        <v>758</v>
      </c>
      <c r="AD152">
        <f>VLOOKUP($C152,'[8]LA - by responsible org'!$D$17:$I$170,3,FALSE)</f>
        <v>270</v>
      </c>
      <c r="AE152">
        <f>VLOOKUP($C152,'[8]LA - by responsible org'!$D$17:$I$170,4,FALSE)</f>
        <v>362</v>
      </c>
      <c r="AF152">
        <f>VLOOKUP($C152,'[8]LA - by responsible org'!$D$17:$I$170,5,FALSE)</f>
        <v>32</v>
      </c>
      <c r="AG152">
        <f>VLOOKUP($C152,'[8]LA - by responsible org'!$D$17:$I$170,6,FALSE)</f>
        <v>664</v>
      </c>
      <c r="AH152">
        <f>VLOOKUP($B152,'[9]LA - by responsible org'!$C$17:$I$170,4,FALSE)</f>
        <v>238</v>
      </c>
      <c r="AI152">
        <f>VLOOKUP($B152,'[9]LA - by responsible org'!$C$17:$I$170,5,FALSE)</f>
        <v>347</v>
      </c>
      <c r="AJ152">
        <f>VLOOKUP($B152,'[9]LA - by responsible org'!$C$17:$I$170,6,FALSE)</f>
        <v>80</v>
      </c>
      <c r="AK152">
        <f>VLOOKUP($B152,'[9]LA - by responsible org'!$C$17:$I$170,7,FALSE)</f>
        <v>665</v>
      </c>
    </row>
    <row r="153" spans="1:37" ht="15">
      <c r="A153" s="14" t="s">
        <v>383</v>
      </c>
      <c r="B153" s="14" t="s">
        <v>423</v>
      </c>
      <c r="C153" s="4" t="s">
        <v>424</v>
      </c>
      <c r="D153" s="4" t="s">
        <v>425</v>
      </c>
      <c r="E153" s="25">
        <f>VLOOKUP(B153,'[7]FullDashboard'!$C$4:$I$156,7,FALSE)</f>
        <v>467000</v>
      </c>
      <c r="F153" s="24">
        <f>VLOOKUP($C153,'[2]LA - by responsible org'!$D$14:$I$170,3,FALSE)</f>
        <v>1320</v>
      </c>
      <c r="G153" s="24">
        <f>VLOOKUP($C153,'[2]LA - by responsible org'!$D$14:$I$170,4,FALSE)</f>
        <v>909</v>
      </c>
      <c r="H153" s="24">
        <f>VLOOKUP($C153,'[2]LA - by responsible org'!$D$14:$I$170,5,FALSE)</f>
        <v>607</v>
      </c>
      <c r="I153" s="24">
        <f>VLOOKUP($C153,'[2]LA - by responsible org'!$D$14:$I$170,6,FALSE)</f>
        <v>2836</v>
      </c>
      <c r="J153" s="24">
        <f>VLOOKUP($C153,'[3]LA - by responsible org'!$D$14:$I$170,3,FALSE)</f>
        <v>1350</v>
      </c>
      <c r="K153" s="24">
        <f>VLOOKUP($C153,'[3]LA - by responsible org'!$D$14:$I$170,4,FALSE)</f>
        <v>1197</v>
      </c>
      <c r="L153" s="24">
        <f>VLOOKUP($C153,'[3]LA - by responsible org'!$D$14:$I$170,5,FALSE)</f>
        <v>644</v>
      </c>
      <c r="M153" s="24">
        <f>VLOOKUP($C153,'[3]LA - by responsible org'!$D$14:$I$170,6,FALSE)</f>
        <v>3191</v>
      </c>
      <c r="N153" s="24">
        <f>VLOOKUP($C153,'[4]LA - by responsible org'!$D$14:$I$170,3,FALSE)</f>
        <v>1053</v>
      </c>
      <c r="O153" s="24">
        <f>VLOOKUP($C153,'[4]LA - by responsible org'!$D$14:$I$170,4,FALSE)</f>
        <v>847</v>
      </c>
      <c r="P153" s="24">
        <f>VLOOKUP($C153,'[4]LA - by responsible org'!$D$14:$I$170,5,FALSE)</f>
        <v>531</v>
      </c>
      <c r="Q153" s="24">
        <f>VLOOKUP($C153,'[4]LA - by responsible org'!$D$14:$I$170,6,FALSE)</f>
        <v>2431</v>
      </c>
      <c r="R153" s="24">
        <f>VLOOKUP($C153,'[5]LA - by responsible org'!$D$14:$I$170,3,FALSE)</f>
        <v>973</v>
      </c>
      <c r="S153" s="24">
        <f>VLOOKUP($C153,'[5]LA - by responsible org'!$D$14:$I$170,4,FALSE)</f>
        <v>672</v>
      </c>
      <c r="T153" s="24">
        <f>VLOOKUP($C153,'[5]LA - by responsible org'!$D$14:$I$170,5,FALSE)</f>
        <v>728</v>
      </c>
      <c r="U153" s="24">
        <f>VLOOKUP($C153,'[5]LA - by responsible org'!$D$14:$I$170,6,FALSE)</f>
        <v>2373</v>
      </c>
      <c r="V153" s="24">
        <f>VLOOKUP($C153,'[6]LA - by responsible org'!$D$14:$I$170,3,FALSE)</f>
        <v>1333</v>
      </c>
      <c r="W153" s="24">
        <f>VLOOKUP($C153,'[6]LA - by responsible org'!$D$14:$I$170,4,FALSE)</f>
        <v>787</v>
      </c>
      <c r="X153" s="24">
        <f>VLOOKUP($C153,'[6]LA - by responsible org'!$D$14:$I$170,5,FALSE)</f>
        <v>422</v>
      </c>
      <c r="Y153" s="24">
        <f>VLOOKUP($C153,'[6]LA - by responsible org'!$D$14:$I$170,6,FALSE)</f>
        <v>2542</v>
      </c>
      <c r="Z153" s="5">
        <v>1282</v>
      </c>
      <c r="AA153" s="22">
        <v>852</v>
      </c>
      <c r="AB153" s="22">
        <v>491</v>
      </c>
      <c r="AC153" s="5">
        <v>2625</v>
      </c>
      <c r="AD153">
        <f>VLOOKUP($C153,'[8]LA - by responsible org'!$D$17:$I$170,3,FALSE)</f>
        <v>1079</v>
      </c>
      <c r="AE153">
        <f>VLOOKUP($C153,'[8]LA - by responsible org'!$D$17:$I$170,4,FALSE)</f>
        <v>775</v>
      </c>
      <c r="AF153">
        <f>VLOOKUP($C153,'[8]LA - by responsible org'!$D$17:$I$170,5,FALSE)</f>
        <v>727</v>
      </c>
      <c r="AG153">
        <f>VLOOKUP($C153,'[8]LA - by responsible org'!$D$17:$I$170,6,FALSE)</f>
        <v>2581</v>
      </c>
      <c r="AH153">
        <f>VLOOKUP($B153,'[9]LA - by responsible org'!$C$17:$I$170,4,FALSE)</f>
        <v>1309</v>
      </c>
      <c r="AI153">
        <f>VLOOKUP($B153,'[9]LA - by responsible org'!$C$17:$I$170,5,FALSE)</f>
        <v>574</v>
      </c>
      <c r="AJ153">
        <f>VLOOKUP($B153,'[9]LA - by responsible org'!$C$17:$I$170,6,FALSE)</f>
        <v>506</v>
      </c>
      <c r="AK153">
        <f>VLOOKUP($B153,'[9]LA - by responsible org'!$C$17:$I$170,7,FALSE)</f>
        <v>2389</v>
      </c>
    </row>
    <row r="154" spans="1:37" ht="15">
      <c r="A154" s="14" t="s">
        <v>426</v>
      </c>
      <c r="B154" s="14" t="s">
        <v>469</v>
      </c>
      <c r="C154" s="4" t="s">
        <v>470</v>
      </c>
      <c r="D154" s="4" t="s">
        <v>471</v>
      </c>
      <c r="E154" s="25">
        <f>VLOOKUP(B154,'[7]FullDashboard'!$C$4:$I$156,7,FALSE)</f>
        <v>171700</v>
      </c>
      <c r="F154" s="24">
        <f>VLOOKUP($C154,'[2]LA - by responsible org'!$D$14:$I$170,3,FALSE)</f>
        <v>360</v>
      </c>
      <c r="G154" s="24">
        <f>VLOOKUP($C154,'[2]LA - by responsible org'!$D$14:$I$170,4,FALSE)</f>
        <v>149</v>
      </c>
      <c r="H154" s="24">
        <f>VLOOKUP($C154,'[2]LA - by responsible org'!$D$14:$I$170,5,FALSE)</f>
        <v>63</v>
      </c>
      <c r="I154" s="24">
        <f>VLOOKUP($C154,'[2]LA - by responsible org'!$D$14:$I$170,6,FALSE)</f>
        <v>572</v>
      </c>
      <c r="J154" s="24">
        <f>VLOOKUP($C154,'[3]LA - by responsible org'!$D$14:$I$170,3,FALSE)</f>
        <v>588</v>
      </c>
      <c r="K154" s="24">
        <f>VLOOKUP($C154,'[3]LA - by responsible org'!$D$14:$I$170,4,FALSE)</f>
        <v>246</v>
      </c>
      <c r="L154" s="24">
        <f>VLOOKUP($C154,'[3]LA - by responsible org'!$D$14:$I$170,5,FALSE)</f>
        <v>16</v>
      </c>
      <c r="M154" s="24">
        <f>VLOOKUP($C154,'[3]LA - by responsible org'!$D$14:$I$170,6,FALSE)</f>
        <v>850</v>
      </c>
      <c r="N154" s="24">
        <f>VLOOKUP($C154,'[4]LA - by responsible org'!$D$14:$I$170,3,FALSE)</f>
        <v>448</v>
      </c>
      <c r="O154" s="24">
        <f>VLOOKUP($C154,'[4]LA - by responsible org'!$D$14:$I$170,4,FALSE)</f>
        <v>299</v>
      </c>
      <c r="P154" s="24">
        <f>VLOOKUP($C154,'[4]LA - by responsible org'!$D$14:$I$170,5,FALSE)</f>
        <v>1</v>
      </c>
      <c r="Q154" s="24">
        <f>VLOOKUP($C154,'[4]LA - by responsible org'!$D$14:$I$170,6,FALSE)</f>
        <v>748</v>
      </c>
      <c r="R154" s="24">
        <f>VLOOKUP($C154,'[5]LA - by responsible org'!$D$14:$I$170,3,FALSE)</f>
        <v>393</v>
      </c>
      <c r="S154" s="24">
        <f>VLOOKUP($C154,'[5]LA - by responsible org'!$D$14:$I$170,4,FALSE)</f>
        <v>232</v>
      </c>
      <c r="T154" s="24">
        <f>VLOOKUP($C154,'[5]LA - by responsible org'!$D$14:$I$170,5,FALSE)</f>
        <v>27</v>
      </c>
      <c r="U154" s="24">
        <f>VLOOKUP($C154,'[5]LA - by responsible org'!$D$14:$I$170,6,FALSE)</f>
        <v>652</v>
      </c>
      <c r="V154" s="24">
        <f>VLOOKUP($C154,'[6]LA - by responsible org'!$D$14:$I$170,3,FALSE)</f>
        <v>290</v>
      </c>
      <c r="W154" s="24">
        <f>VLOOKUP($C154,'[6]LA - by responsible org'!$D$14:$I$170,4,FALSE)</f>
        <v>188</v>
      </c>
      <c r="X154" s="24">
        <f>VLOOKUP($C154,'[6]LA - by responsible org'!$D$14:$I$170,5,FALSE)</f>
        <v>17</v>
      </c>
      <c r="Y154" s="24">
        <f>VLOOKUP($C154,'[6]LA - by responsible org'!$D$14:$I$170,6,FALSE)</f>
        <v>495</v>
      </c>
      <c r="Z154" s="5">
        <v>225</v>
      </c>
      <c r="AA154" s="22">
        <v>246</v>
      </c>
      <c r="AB154" s="22">
        <v>11</v>
      </c>
      <c r="AC154" s="5">
        <v>482</v>
      </c>
      <c r="AD154">
        <f>VLOOKUP($C154,'[8]LA - by responsible org'!$D$17:$I$170,3,FALSE)</f>
        <v>372</v>
      </c>
      <c r="AE154">
        <f>VLOOKUP($C154,'[8]LA - by responsible org'!$D$17:$I$170,4,FALSE)</f>
        <v>229</v>
      </c>
      <c r="AF154">
        <f>VLOOKUP($C154,'[8]LA - by responsible org'!$D$17:$I$170,5,FALSE)</f>
        <v>3</v>
      </c>
      <c r="AG154">
        <f>VLOOKUP($C154,'[8]LA - by responsible org'!$D$17:$I$170,6,FALSE)</f>
        <v>604</v>
      </c>
      <c r="AH154">
        <f>VLOOKUP($B154,'[9]LA - by responsible org'!$C$17:$I$170,4,FALSE)</f>
        <v>314</v>
      </c>
      <c r="AI154">
        <f>VLOOKUP($B154,'[9]LA - by responsible org'!$C$17:$I$170,5,FALSE)</f>
        <v>435</v>
      </c>
      <c r="AJ154">
        <f>VLOOKUP($B154,'[9]LA - by responsible org'!$C$17:$I$170,6,FALSE)</f>
        <v>5</v>
      </c>
      <c r="AK154">
        <f>VLOOKUP($B154,'[9]LA - by responsible org'!$C$17:$I$170,7,FALSE)</f>
        <v>754</v>
      </c>
    </row>
    <row r="155" spans="1:29" ht="15">
      <c r="A155" s="14"/>
      <c r="B155" s="18"/>
      <c r="C155" s="11"/>
      <c r="D155" s="4"/>
      <c r="E155" s="25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5"/>
      <c r="AA155" s="22"/>
      <c r="AB155" s="22"/>
      <c r="AC155" s="5"/>
    </row>
    <row r="156" spans="1:29" ht="15">
      <c r="A156" s="14"/>
      <c r="B156" s="19"/>
      <c r="C156" s="4"/>
      <c r="D156" s="4"/>
      <c r="E156" s="25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5"/>
      <c r="AA156" s="22"/>
      <c r="AB156" s="22"/>
      <c r="AC156" s="5"/>
    </row>
    <row r="157" spans="1:29" ht="15">
      <c r="A157" s="15"/>
      <c r="B157" s="20"/>
      <c r="C157" s="16"/>
      <c r="D157" s="6"/>
      <c r="E157" s="25"/>
      <c r="F157" s="24"/>
      <c r="G157" s="24"/>
      <c r="H157" s="24"/>
      <c r="I157" s="2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2"/>
      <c r="AA157" s="23"/>
      <c r="AB157" s="23"/>
      <c r="AC157" s="12"/>
    </row>
  </sheetData>
  <sheetProtection algorithmName="SHA-512" hashValue="SWglXzNtvNVcbi4xm/R5P1sZhOH71/td3o/+tYrXGqjfZDEsKDJUcq+pt9ZXN7goZlsBFecGu90cn1JbbS8OYQ==" saltValue="p4VQQ/wu5AGw5q1a+28/eQ==" spinCount="100000" sheet="1" objects="1" scenarios="1"/>
  <autoFilter ref="A2:AC154">
    <sortState ref="A3:AC157">
      <sortCondition sortBy="value" ref="D3:D157"/>
    </sortState>
  </autoFilter>
  <mergeCells count="8">
    <mergeCell ref="AH1:AK1"/>
    <mergeCell ref="AD1:AG1"/>
    <mergeCell ref="Z1:AC1"/>
    <mergeCell ref="V1:Y1"/>
    <mergeCell ref="F1:I1"/>
    <mergeCell ref="J1:M1"/>
    <mergeCell ref="N1:Q1"/>
    <mergeCell ref="R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8"/>
  <sheetViews>
    <sheetView workbookViewId="0" topLeftCell="A1">
      <selection activeCell="AG4" sqref="AG4"/>
    </sheetView>
  </sheetViews>
  <sheetFormatPr defaultColWidth="9.140625" defaultRowHeight="15"/>
  <cols>
    <col min="1" max="1" width="27.140625" style="0" bestFit="1" customWidth="1"/>
  </cols>
  <sheetData>
    <row r="1" spans="2:33" ht="15">
      <c r="B1" s="80">
        <v>42767</v>
      </c>
      <c r="C1" s="80"/>
      <c r="D1" s="80"/>
      <c r="E1" s="80"/>
      <c r="F1" s="80">
        <v>42795</v>
      </c>
      <c r="G1" s="80"/>
      <c r="H1" s="80"/>
      <c r="I1" s="80"/>
      <c r="J1" s="80">
        <v>42826</v>
      </c>
      <c r="K1" s="80"/>
      <c r="L1" s="80"/>
      <c r="M1" s="80"/>
      <c r="N1" s="80">
        <v>42856</v>
      </c>
      <c r="O1" s="80"/>
      <c r="P1" s="80"/>
      <c r="Q1" s="80"/>
      <c r="R1" s="80">
        <v>42887</v>
      </c>
      <c r="S1" s="80"/>
      <c r="T1" s="80"/>
      <c r="U1" s="80"/>
      <c r="V1" s="80">
        <v>42917</v>
      </c>
      <c r="W1" s="80"/>
      <c r="X1" s="80"/>
      <c r="Y1" s="80"/>
      <c r="Z1" s="80">
        <v>42948</v>
      </c>
      <c r="AA1" s="80"/>
      <c r="AB1" s="80"/>
      <c r="AC1" s="80"/>
      <c r="AD1" s="80">
        <v>42979</v>
      </c>
      <c r="AE1" s="80"/>
      <c r="AF1" s="80"/>
      <c r="AG1" s="80"/>
    </row>
    <row r="2" spans="2:33" ht="15">
      <c r="B2" s="35" t="s">
        <v>476</v>
      </c>
      <c r="C2" s="35" t="s">
        <v>476</v>
      </c>
      <c r="D2" s="35" t="s">
        <v>476</v>
      </c>
      <c r="E2" s="35" t="s">
        <v>476</v>
      </c>
      <c r="F2" s="35" t="s">
        <v>476</v>
      </c>
      <c r="G2" s="35" t="s">
        <v>476</v>
      </c>
      <c r="H2" s="35" t="s">
        <v>476</v>
      </c>
      <c r="I2" s="35" t="s">
        <v>476</v>
      </c>
      <c r="J2" s="35" t="s">
        <v>476</v>
      </c>
      <c r="K2" s="35" t="s">
        <v>476</v>
      </c>
      <c r="L2" s="35" t="s">
        <v>476</v>
      </c>
      <c r="M2" s="35" t="s">
        <v>476</v>
      </c>
      <c r="N2" s="35" t="s">
        <v>476</v>
      </c>
      <c r="O2" s="35" t="s">
        <v>476</v>
      </c>
      <c r="P2" s="35" t="s">
        <v>476</v>
      </c>
      <c r="Q2" s="35" t="s">
        <v>476</v>
      </c>
      <c r="R2" s="35" t="s">
        <v>476</v>
      </c>
      <c r="S2" s="35" t="s">
        <v>476</v>
      </c>
      <c r="T2" s="35" t="s">
        <v>476</v>
      </c>
      <c r="U2" s="35" t="s">
        <v>476</v>
      </c>
      <c r="V2" s="35" t="s">
        <v>476</v>
      </c>
      <c r="W2" s="35" t="s">
        <v>476</v>
      </c>
      <c r="X2" s="35" t="s">
        <v>476</v>
      </c>
      <c r="Y2" s="35" t="s">
        <v>476</v>
      </c>
      <c r="Z2" s="37" t="s">
        <v>476</v>
      </c>
      <c r="AA2" s="37" t="s">
        <v>476</v>
      </c>
      <c r="AB2" s="37" t="s">
        <v>476</v>
      </c>
      <c r="AC2" s="37" t="s">
        <v>476</v>
      </c>
      <c r="AD2" s="44" t="s">
        <v>476</v>
      </c>
      <c r="AE2" s="44" t="s">
        <v>476</v>
      </c>
      <c r="AF2" s="44" t="s">
        <v>476</v>
      </c>
      <c r="AG2" s="44" t="s">
        <v>476</v>
      </c>
    </row>
    <row r="3" spans="1:33" ht="15">
      <c r="A3" s="10" t="s">
        <v>481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4</v>
      </c>
      <c r="O3" s="10" t="s">
        <v>5</v>
      </c>
      <c r="P3" s="10" t="s">
        <v>6</v>
      </c>
      <c r="Q3" s="10" t="s">
        <v>7</v>
      </c>
      <c r="R3" s="10" t="s">
        <v>4</v>
      </c>
      <c r="S3" s="10" t="s">
        <v>5</v>
      </c>
      <c r="T3" s="10" t="s">
        <v>6</v>
      </c>
      <c r="U3" s="10" t="s">
        <v>7</v>
      </c>
      <c r="V3" s="10" t="s">
        <v>4</v>
      </c>
      <c r="W3" s="10" t="s">
        <v>5</v>
      </c>
      <c r="X3" s="10" t="s">
        <v>6</v>
      </c>
      <c r="Y3" s="10" t="s">
        <v>7</v>
      </c>
      <c r="Z3" s="10" t="s">
        <v>4</v>
      </c>
      <c r="AA3" s="10" t="s">
        <v>5</v>
      </c>
      <c r="AB3" s="10" t="s">
        <v>6</v>
      </c>
      <c r="AC3" s="10" t="s">
        <v>7</v>
      </c>
      <c r="AD3" s="10" t="s">
        <v>4</v>
      </c>
      <c r="AE3" s="10" t="s">
        <v>5</v>
      </c>
      <c r="AF3" s="10" t="s">
        <v>6</v>
      </c>
      <c r="AG3" s="10" t="s">
        <v>7</v>
      </c>
    </row>
    <row r="4" spans="1:33" ht="15">
      <c r="A4" t="str">
        <f>'Monthly Data'!D3</f>
        <v>England</v>
      </c>
      <c r="B4" s="24">
        <f>('Monthly Data'!F3/28)/('Monthly Data'!$E3/100000)</f>
        <v>8.518370181901336</v>
      </c>
      <c r="C4" s="24">
        <f>('Monthly Data'!G3/28)/('Monthly Data'!$E3/100000)</f>
        <v>5.568518886013666</v>
      </c>
      <c r="D4" s="24">
        <f>('Monthly Data'!H3/28)/('Monthly Data'!$E3/100000)</f>
        <v>1.231178711721669</v>
      </c>
      <c r="E4" s="24">
        <f>('Monthly Data'!I3/28)/('Monthly Data'!$E3/100000)</f>
        <v>15.318067779636673</v>
      </c>
      <c r="F4" s="24">
        <f>('Monthly Data'!J3/31)/('Monthly Data'!$E3/100000)</f>
        <v>8.134848152567669</v>
      </c>
      <c r="G4" s="24">
        <f>('Monthly Data'!K3/31)/('Monthly Data'!$E3/100000)</f>
        <v>5.511419160757937</v>
      </c>
      <c r="H4" s="24">
        <f>('Monthly Data'!L3/31)/('Monthly Data'!$E3/100000)</f>
        <v>1.165078162025396</v>
      </c>
      <c r="I4" s="24">
        <f>('Monthly Data'!M3/31)/('Monthly Data'!$E3/100000)</f>
        <v>14.811345475351</v>
      </c>
      <c r="J4" s="24">
        <f>('Monthly Data'!N3/30)/('Monthly Data'!$E3/100000)</f>
        <v>7.420814895907122</v>
      </c>
      <c r="K4" s="24">
        <f>('Monthly Data'!O3/30)/('Monthly Data'!$E3/100000)</f>
        <v>5.1821817033268625</v>
      </c>
      <c r="L4" s="24">
        <f>('Monthly Data'!P3/30)/('Monthly Data'!$E3/100000)</f>
        <v>0.9621193303956113</v>
      </c>
      <c r="M4" s="24">
        <f>('Monthly Data'!Q3/30)/('Monthly Data'!$E3/100000)</f>
        <v>13.565115929629597</v>
      </c>
      <c r="N4" s="24">
        <f>('Monthly Data'!R3/31)/('Monthly Data'!$E3/100000)</f>
        <v>7.358079917951908</v>
      </c>
      <c r="O4" s="24">
        <f>('Monthly Data'!S3/31)/('Monthly Data'!$E3/100000)</f>
        <v>4.887630496321516</v>
      </c>
      <c r="P4" s="24">
        <f>('Monthly Data'!T3/31)/('Monthly Data'!$E3/100000)</f>
        <v>0.9752262124187362</v>
      </c>
      <c r="Q4" s="24">
        <f>('Monthly Data'!U3/31)/('Monthly Data'!$E3/100000)</f>
        <v>13.220936626692161</v>
      </c>
      <c r="R4" s="24">
        <f>('Monthly Data'!V3/30)/('Monthly Data'!$E3/100000)</f>
        <v>7.530059521071563</v>
      </c>
      <c r="S4" s="24">
        <f>('Monthly Data'!W3/30)/('Monthly Data'!$E3/100000)</f>
        <v>5.150979905122001</v>
      </c>
      <c r="T4" s="24">
        <f>('Monthly Data'!X3/30)/('Monthly Data'!$E3/100000)</f>
        <v>0.9681756990889382</v>
      </c>
      <c r="U4" s="24">
        <f>('Monthly Data'!Y3/30)/('Monthly Data'!$E3/100000)</f>
        <v>13.649215125282504</v>
      </c>
      <c r="V4" s="24">
        <f>('Monthly Data'!Z3/31)/('Monthly Data'!$E3/100000)</f>
        <v>7.538732320176299</v>
      </c>
      <c r="W4" s="24">
        <f>('Monthly Data'!AA3/31)/('Monthly Data'!$E3/100000)</f>
        <v>5.042613193753448</v>
      </c>
      <c r="X4" s="24">
        <f>('Monthly Data'!AB3/31)/('Monthly Data'!$E3/100000)</f>
        <v>0.8983654778378453</v>
      </c>
      <c r="Y4" s="24">
        <f>('Monthly Data'!AC3/31)/('Monthly Data'!$E3/100000)</f>
        <v>13.479710991767593</v>
      </c>
      <c r="Z4" s="24">
        <f>('Monthly Data'!AD3/31)/('Monthly Data'!$E3/100000)</f>
        <v>7.436350260599437</v>
      </c>
      <c r="AA4" s="24">
        <f>('Monthly Data'!AE3/31)/('Monthly Data'!$E3/100000)</f>
        <v>4.977326083298637</v>
      </c>
      <c r="AB4" s="24">
        <f>('Monthly Data'!AF3/31)/('Monthly Data'!$E3/100000)</f>
        <v>0.9453276834263626</v>
      </c>
      <c r="AC4" s="24">
        <f>('Monthly Data'!AG3/31)/('Monthly Data'!$E3/100000)</f>
        <v>13.359004027324438</v>
      </c>
      <c r="AD4" s="24">
        <f>('Monthly Data'!AH3/30)/('Monthly Data'!$E3/100000)</f>
        <v>7.290947952027427</v>
      </c>
      <c r="AE4" s="24">
        <f>('Monthly Data'!AI3/30)/('Monthly Data'!$E3/100000)</f>
        <v>4.687706031529916</v>
      </c>
      <c r="AF4" s="24">
        <f>('Monthly Data'!AJ3/30)/('Monthly Data'!$E3/100000)</f>
        <v>0.9238645458643435</v>
      </c>
      <c r="AG4" s="24">
        <f>('Monthly Data'!AK3/30)/('Monthly Data'!$E3/100000)</f>
        <v>12.902518529421686</v>
      </c>
    </row>
    <row r="5" spans="1:33" ht="15">
      <c r="A5" t="str">
        <f>'Monthly Data'!D4</f>
        <v>Barking &amp; Dagenham</v>
      </c>
      <c r="B5" s="24">
        <f>('Monthly Data'!F4/28)/('Monthly Data'!$E4/100000)</f>
        <v>4.837595024187975</v>
      </c>
      <c r="C5" s="24">
        <f>('Monthly Data'!G4/28)/('Monthly Data'!$E4/100000)</f>
        <v>0.6664033961891598</v>
      </c>
      <c r="D5" s="24">
        <f>('Monthly Data'!H4/28)/('Monthly Data'!$E4/100000)</f>
        <v>0.691085003455425</v>
      </c>
      <c r="E5" s="24">
        <f>('Monthly Data'!I4/28)/('Monthly Data'!$E4/100000)</f>
        <v>6.19508342383256</v>
      </c>
      <c r="F5" s="24">
        <f>('Monthly Data'!J4/31)/('Monthly Data'!$E4/100000)</f>
        <v>5.7293176092917495</v>
      </c>
      <c r="G5" s="24">
        <f>('Monthly Data'!K4/31)/('Monthly Data'!$E4/100000)</f>
        <v>0.6242058095726419</v>
      </c>
      <c r="H5" s="24">
        <f>('Monthly Data'!L4/31)/('Monthly Data'!$E4/100000)</f>
        <v>0.691085003455425</v>
      </c>
      <c r="I5" s="24">
        <f>('Monthly Data'!M4/31)/('Monthly Data'!$E4/100000)</f>
        <v>7.044608422319816</v>
      </c>
      <c r="J5" s="24">
        <f>('Monthly Data'!N4/30)/('Monthly Data'!$E4/100000)</f>
        <v>3.1098825155494123</v>
      </c>
      <c r="K5" s="24">
        <f>('Monthly Data'!O4/30)/('Monthly Data'!$E4/100000)</f>
        <v>0.5759041695461875</v>
      </c>
      <c r="L5" s="24">
        <f>('Monthly Data'!P4/30)/('Monthly Data'!$E4/100000)</f>
        <v>0.691085003455425</v>
      </c>
      <c r="M5" s="24">
        <f>('Monthly Data'!Q4/30)/('Monthly Data'!$E4/100000)</f>
        <v>4.376871688551025</v>
      </c>
      <c r="N5" s="24">
        <f>('Monthly Data'!R4/31)/('Monthly Data'!$E4/100000)</f>
        <v>1.89491049334552</v>
      </c>
      <c r="O5" s="24">
        <f>('Monthly Data'!S4/31)/('Monthly Data'!$E4/100000)</f>
        <v>1.003187908241746</v>
      </c>
      <c r="P5" s="24">
        <f>('Monthly Data'!T4/31)/('Monthly Data'!$E4/100000)</f>
        <v>0.7356711327106137</v>
      </c>
      <c r="Q5" s="24">
        <f>('Monthly Data'!U4/31)/('Monthly Data'!$E4/100000)</f>
        <v>3.6337695342978797</v>
      </c>
      <c r="R5" s="24">
        <f>('Monthly Data'!V4/30)/('Monthly Data'!$E4/100000)</f>
        <v>2.5570145127850727</v>
      </c>
      <c r="S5" s="24">
        <f>('Monthly Data'!W4/30)/('Monthly Data'!$E4/100000)</f>
        <v>0.2073255010366275</v>
      </c>
      <c r="T5" s="24">
        <f>('Monthly Data'!X4/30)/('Monthly Data'!$E4/100000)</f>
        <v>0.8523381709283575</v>
      </c>
      <c r="U5" s="24">
        <f>('Monthly Data'!Y4/30)/('Monthly Data'!$E4/100000)</f>
        <v>3.6166781847500573</v>
      </c>
      <c r="V5" s="24">
        <f>('Monthly Data'!Z4/31)/('Monthly Data'!$E4/100000)</f>
        <v>3.3885458233943417</v>
      </c>
      <c r="W5" s="24">
        <f>('Monthly Data'!AA4/31)/('Monthly Data'!$E4/100000)</f>
        <v>0.8248433912209912</v>
      </c>
      <c r="X5" s="24">
        <f>('Monthly Data'!AB4/31)/('Monthly Data'!$E4/100000)</f>
        <v>0.691085003455425</v>
      </c>
      <c r="Y5" s="24">
        <f>('Monthly Data'!AC4/31)/('Monthly Data'!$E4/100000)</f>
        <v>4.904474218070758</v>
      </c>
      <c r="Z5" s="24">
        <f>('Monthly Data'!AD4/31)/('Monthly Data'!$E4/100000)</f>
        <v>4.235682279242927</v>
      </c>
      <c r="AA5" s="24">
        <f>('Monthly Data'!AE4/31)/('Monthly Data'!$E4/100000)</f>
        <v>1.1592393606349065</v>
      </c>
      <c r="AB5" s="24">
        <f>('Monthly Data'!AF4/31)/('Monthly Data'!$E4/100000)</f>
        <v>0.7356711327106137</v>
      </c>
      <c r="AC5" s="24">
        <f>('Monthly Data'!AG4/31)/('Monthly Data'!$E4/100000)</f>
        <v>6.1305927725884475</v>
      </c>
      <c r="AD5" s="24">
        <f>('Monthly Data'!AH4/30)/('Monthly Data'!$E4/100000)</f>
        <v>3.8700760193503796</v>
      </c>
      <c r="AE5" s="24">
        <f>('Monthly Data'!AI4/30)/('Monthly Data'!$E4/100000)</f>
        <v>0.322506334945865</v>
      </c>
      <c r="AF5" s="24">
        <f>('Monthly Data'!AJ4/30)/('Monthly Data'!$E4/100000)</f>
        <v>0.8984105044920525</v>
      </c>
      <c r="AG5" s="24">
        <f>('Monthly Data'!AK4/30)/('Monthly Data'!$E4/100000)</f>
        <v>5.090992858788297</v>
      </c>
    </row>
    <row r="6" spans="1:33" ht="15">
      <c r="A6" t="str">
        <f>'Monthly Data'!D5</f>
        <v>Barnet</v>
      </c>
      <c r="B6" s="24">
        <f>('Monthly Data'!F5/28)/('Monthly Data'!$E5/100000)</f>
        <v>5.640369099956519</v>
      </c>
      <c r="C6" s="24">
        <f>('Monthly Data'!G5/28)/('Monthly Data'!$E5/100000)</f>
        <v>6.630755108942462</v>
      </c>
      <c r="D6" s="24">
        <f>('Monthly Data'!H5/28)/('Monthly Data'!$E5/100000)</f>
        <v>0.954152374510846</v>
      </c>
      <c r="E6" s="24">
        <f>('Monthly Data'!I5/28)/('Monthly Data'!$E5/100000)</f>
        <v>13.225276583409826</v>
      </c>
      <c r="F6" s="24">
        <f>('Monthly Data'!J5/31)/('Monthly Data'!$E5/100000)</f>
        <v>5.814524310820689</v>
      </c>
      <c r="G6" s="24">
        <f>('Monthly Data'!K5/31)/('Monthly Data'!$E5/100000)</f>
        <v>8.39996945465653</v>
      </c>
      <c r="H6" s="24">
        <f>('Monthly Data'!L5/31)/('Monthly Data'!$E5/100000)</f>
        <v>0.9490874578637897</v>
      </c>
      <c r="I6" s="24">
        <f>('Monthly Data'!M5/31)/('Monthly Data'!$E5/100000)</f>
        <v>15.163581223341007</v>
      </c>
      <c r="J6" s="24">
        <f>('Monthly Data'!N5/30)/('Monthly Data'!$E5/100000)</f>
        <v>7.2032465336489695</v>
      </c>
      <c r="K6" s="24">
        <f>('Monthly Data'!O5/30)/('Monthly Data'!$E5/100000)</f>
        <v>8.105061436140232</v>
      </c>
      <c r="L6" s="24">
        <f>('Monthly Data'!P5/30)/('Monthly Data'!$E5/100000)</f>
        <v>0.9694510201781085</v>
      </c>
      <c r="M6" s="24">
        <f>('Monthly Data'!Q5/30)/('Monthly Data'!$E5/100000)</f>
        <v>16.27775898996731</v>
      </c>
      <c r="N6" s="24">
        <f>('Monthly Data'!R5/31)/('Monthly Data'!$E5/100000)</f>
        <v>5.050890724033731</v>
      </c>
      <c r="O6" s="24">
        <f>('Monthly Data'!S5/31)/('Monthly Data'!$E5/100000)</f>
        <v>6.327249719091931</v>
      </c>
      <c r="P6" s="24">
        <f>('Monthly Data'!T5/31)/('Monthly Data'!$E5/100000)</f>
        <v>0.7854516892665846</v>
      </c>
      <c r="Q6" s="24">
        <f>('Monthly Data'!U5/31)/('Monthly Data'!$E5/100000)</f>
        <v>12.163592132392246</v>
      </c>
      <c r="R6" s="24">
        <f>('Monthly Data'!V5/30)/('Monthly Data'!$E5/100000)</f>
        <v>4.396347649644911</v>
      </c>
      <c r="S6" s="24">
        <f>('Monthly Data'!W5/30)/('Monthly Data'!$E5/100000)</f>
        <v>6.943974749182731</v>
      </c>
      <c r="T6" s="24">
        <f>('Monthly Data'!X5/30)/('Monthly Data'!$E5/100000)</f>
        <v>1.1723593732386428</v>
      </c>
      <c r="U6" s="24">
        <f>('Monthly Data'!Y5/30)/('Monthly Data'!$E5/100000)</f>
        <v>12.512681772066284</v>
      </c>
      <c r="V6" s="24">
        <f>('Monthly Data'!Z5/31)/('Monthly Data'!$E5/100000)</f>
        <v>3.578168806658885</v>
      </c>
      <c r="W6" s="24">
        <f>('Monthly Data'!AA5/31)/('Monthly Data'!$E5/100000)</f>
        <v>6.698157461245596</v>
      </c>
      <c r="X6" s="24">
        <f>('Monthly Data'!AB5/31)/('Monthly Data'!$E5/100000)</f>
        <v>0.7309064330675161</v>
      </c>
      <c r="Y6" s="24">
        <f>('Monthly Data'!AC5/31)/('Monthly Data'!$E5/100000)</f>
        <v>11.007232700971997</v>
      </c>
      <c r="Z6" s="24">
        <f>('Monthly Data'!AD5/31)/('Monthly Data'!$E5/100000)</f>
        <v>5.389071312467955</v>
      </c>
      <c r="AA6" s="24">
        <f>('Monthly Data'!AE5/31)/('Monthly Data'!$E5/100000)</f>
        <v>4.952709262875408</v>
      </c>
      <c r="AB6" s="24">
        <f>('Monthly Data'!AF5/31)/('Monthly Data'!$E5/100000)</f>
        <v>0.03272715371944102</v>
      </c>
      <c r="AC6" s="24">
        <f>('Monthly Data'!AG5/31)/('Monthly Data'!$E5/100000)</f>
        <v>10.374507729062804</v>
      </c>
      <c r="AD6" s="24">
        <f>('Monthly Data'!AH5/30)/('Monthly Data'!$E5/100000)</f>
        <v>4.576710630143164</v>
      </c>
      <c r="AE6" s="24">
        <f>('Monthly Data'!AI5/30)/('Monthly Data'!$E5/100000)</f>
        <v>3.9341675121181376</v>
      </c>
      <c r="AF6" s="24">
        <f>('Monthly Data'!AJ5/30)/('Monthly Data'!$E5/100000)</f>
        <v>0.19163566677939353</v>
      </c>
      <c r="AG6" s="24">
        <f>('Monthly Data'!AK5/30)/('Monthly Data'!$E5/100000)</f>
        <v>8.702513809040695</v>
      </c>
    </row>
    <row r="7" spans="1:33" ht="15">
      <c r="A7" t="str">
        <f>'Monthly Data'!D6</f>
        <v>Barnsley</v>
      </c>
      <c r="B7" s="24">
        <f>('Monthly Data'!F6/28)/('Monthly Data'!$E6/100000)</f>
        <v>1.7353336318853563</v>
      </c>
      <c r="C7" s="24">
        <f>('Monthly Data'!G6/28)/('Monthly Data'!$E6/100000)</f>
        <v>0.522466039707419</v>
      </c>
      <c r="D7" s="24">
        <f>('Monthly Data'!H6/28)/('Monthly Data'!$E6/100000)</f>
        <v>0.41050903119868637</v>
      </c>
      <c r="E7" s="24">
        <f>('Monthly Data'!I6/28)/('Monthly Data'!$E6/100000)</f>
        <v>2.668308702791461</v>
      </c>
      <c r="F7" s="24">
        <f>('Monthly Data'!J6/31)/('Monthly Data'!$E6/100000)</f>
        <v>2.325816563858833</v>
      </c>
      <c r="G7" s="24">
        <f>('Monthly Data'!K6/31)/('Monthly Data'!$E6/100000)</f>
        <v>0.10112245929821014</v>
      </c>
      <c r="H7" s="24">
        <f>('Monthly Data'!L6/31)/('Monthly Data'!$E6/100000)</f>
        <v>0</v>
      </c>
      <c r="I7" s="24">
        <f>('Monthly Data'!M6/31)/('Monthly Data'!$E6/100000)</f>
        <v>2.4269390231570434</v>
      </c>
      <c r="J7" s="24">
        <f>('Monthly Data'!N6/30)/('Monthly Data'!$E6/100000)</f>
        <v>1.567398119122257</v>
      </c>
      <c r="K7" s="24">
        <f>('Monthly Data'!O6/30)/('Monthly Data'!$E6/100000)</f>
        <v>0.2612330198537095</v>
      </c>
      <c r="L7" s="24">
        <f>('Monthly Data'!P6/30)/('Monthly Data'!$E6/100000)</f>
        <v>0.034831069313827935</v>
      </c>
      <c r="M7" s="24">
        <f>('Monthly Data'!Q6/30)/('Monthly Data'!$E6/100000)</f>
        <v>1.8634622082897947</v>
      </c>
      <c r="N7" s="24">
        <f>('Monthly Data'!R6/31)/('Monthly Data'!$E6/100000)</f>
        <v>0.8089796743856811</v>
      </c>
      <c r="O7" s="24">
        <f>('Monthly Data'!S6/31)/('Monthly Data'!$E6/100000)</f>
        <v>0.06741497286547342</v>
      </c>
      <c r="P7" s="24">
        <f>('Monthly Data'!T6/31)/('Monthly Data'!$E6/100000)</f>
        <v>0</v>
      </c>
      <c r="Q7" s="24">
        <f>('Monthly Data'!U6/31)/('Monthly Data'!$E6/100000)</f>
        <v>0.8763946472511546</v>
      </c>
      <c r="R7" s="24">
        <f>('Monthly Data'!V6/30)/('Monthly Data'!$E6/100000)</f>
        <v>1.2887495646116336</v>
      </c>
      <c r="S7" s="24">
        <f>('Monthly Data'!W6/30)/('Monthly Data'!$E6/100000)</f>
        <v>0.15673981191222572</v>
      </c>
      <c r="T7" s="24">
        <f>('Monthly Data'!X6/30)/('Monthly Data'!$E6/100000)</f>
        <v>0.2612330198537095</v>
      </c>
      <c r="U7" s="24">
        <f>('Monthly Data'!Y6/30)/('Monthly Data'!$E6/100000)</f>
        <v>1.7067223963775688</v>
      </c>
      <c r="V7" s="24">
        <f>('Monthly Data'!Z6/31)/('Monthly Data'!$E6/100000)</f>
        <v>1.0617858226312065</v>
      </c>
      <c r="W7" s="24">
        <f>('Monthly Data'!AA6/31)/('Monthly Data'!$E6/100000)</f>
        <v>0.3876360939764722</v>
      </c>
      <c r="X7" s="24">
        <f>('Monthly Data'!AB6/31)/('Monthly Data'!$E6/100000)</f>
        <v>0.6067347557892608</v>
      </c>
      <c r="Y7" s="24">
        <f>('Monthly Data'!AC6/31)/('Monthly Data'!$E6/100000)</f>
        <v>2.0561566723969396</v>
      </c>
      <c r="Z7" s="24">
        <f>('Monthly Data'!AD6/31)/('Monthly Data'!$E6/100000)</f>
        <v>0.25280614824552533</v>
      </c>
      <c r="AA7" s="24">
        <f>('Monthly Data'!AE6/31)/('Monthly Data'!$E6/100000)</f>
        <v>0.21909866181278864</v>
      </c>
      <c r="AB7" s="24">
        <f>('Monthly Data'!AF6/31)/('Monthly Data'!$E6/100000)</f>
        <v>0</v>
      </c>
      <c r="AC7" s="24">
        <f>('Monthly Data'!AG6/31)/('Monthly Data'!$E6/100000)</f>
        <v>0.471904810058314</v>
      </c>
      <c r="AD7" s="24">
        <f>('Monthly Data'!AH6/30)/('Monthly Data'!$E6/100000)</f>
        <v>0.7140369209334727</v>
      </c>
      <c r="AE7" s="24">
        <f>('Monthly Data'!AI6/30)/('Monthly Data'!$E6/100000)</f>
        <v>0.4353883664228492</v>
      </c>
      <c r="AF7" s="24">
        <f>('Monthly Data'!AJ6/30)/('Monthly Data'!$E6/100000)</f>
        <v>0.17415534656913967</v>
      </c>
      <c r="AG7" s="24">
        <f>('Monthly Data'!AK6/30)/('Monthly Data'!$E6/100000)</f>
        <v>1.3235806339254614</v>
      </c>
    </row>
    <row r="8" spans="1:33" ht="15">
      <c r="A8" t="str">
        <f>'Monthly Data'!D7</f>
        <v>Bath &amp; North East Somerset UA</v>
      </c>
      <c r="B8" s="24">
        <f>('Monthly Data'!F7/28)/('Monthly Data'!$E7/100000)</f>
        <v>4.610559820258379</v>
      </c>
      <c r="C8" s="24">
        <f>('Monthly Data'!G7/28)/('Monthly Data'!$E7/100000)</f>
        <v>4.91480996068152</v>
      </c>
      <c r="D8" s="24">
        <f>('Monthly Data'!H7/28)/('Monthly Data'!$E7/100000)</f>
        <v>0.655307994757536</v>
      </c>
      <c r="E8" s="24">
        <f>('Monthly Data'!I7/28)/('Monthly Data'!$E7/100000)</f>
        <v>10.180677775697434</v>
      </c>
      <c r="F8" s="24">
        <f>('Monthly Data'!J7/31)/('Monthly Data'!$E7/100000)</f>
        <v>5.284741893205935</v>
      </c>
      <c r="G8" s="24">
        <f>('Monthly Data'!K7/31)/('Monthly Data'!$E7/100000)</f>
        <v>10.358094110683634</v>
      </c>
      <c r="H8" s="24">
        <f>('Monthly Data'!L7/31)/('Monthly Data'!$E7/100000)</f>
        <v>0.04227793514564748</v>
      </c>
      <c r="I8" s="24">
        <f>('Monthly Data'!M7/31)/('Monthly Data'!$E7/100000)</f>
        <v>15.685113939035217</v>
      </c>
      <c r="J8" s="24">
        <f>('Monthly Data'!N7/30)/('Monthly Data'!$E7/100000)</f>
        <v>5.2861511577107905</v>
      </c>
      <c r="K8" s="24">
        <f>('Monthly Data'!O7/30)/('Monthly Data'!$E7/100000)</f>
        <v>7.951070336391437</v>
      </c>
      <c r="L8" s="24">
        <f>('Monthly Data'!P7/30)/('Monthly Data'!$E7/100000)</f>
        <v>0.9174311926605504</v>
      </c>
      <c r="M8" s="24">
        <f>('Monthly Data'!Q7/30)/('Monthly Data'!$E7/100000)</f>
        <v>14.154652686762779</v>
      </c>
      <c r="N8" s="24">
        <f>('Monthly Data'!R7/31)/('Monthly Data'!$E7/100000)</f>
        <v>5.284741893205935</v>
      </c>
      <c r="O8" s="24">
        <f>('Monthly Data'!S7/31)/('Monthly Data'!$E7/100000)</f>
        <v>5.4749926013613495</v>
      </c>
      <c r="P8" s="24">
        <f>('Monthly Data'!T7/31)/('Monthly Data'!$E7/100000)</f>
        <v>0.04227793514564748</v>
      </c>
      <c r="Q8" s="24">
        <f>('Monthly Data'!U7/31)/('Monthly Data'!$E7/100000)</f>
        <v>10.802012429712933</v>
      </c>
      <c r="R8" s="24">
        <f>('Monthly Data'!V7/30)/('Monthly Data'!$E7/100000)</f>
        <v>3.494975972040192</v>
      </c>
      <c r="S8" s="24">
        <f>('Monthly Data'!W7/30)/('Monthly Data'!$E7/100000)</f>
        <v>6.8807339449541285</v>
      </c>
      <c r="T8" s="24">
        <f>('Monthly Data'!X7/30)/('Monthly Data'!$E7/100000)</f>
        <v>0.0655307994757536</v>
      </c>
      <c r="U8" s="24">
        <f>('Monthly Data'!Y7/30)/('Monthly Data'!$E7/100000)</f>
        <v>10.441240716470075</v>
      </c>
      <c r="V8" s="24">
        <f>('Monthly Data'!Z7/31)/('Monthly Data'!$E7/100000)</f>
        <v>5.9189109203906485</v>
      </c>
      <c r="W8" s="24">
        <f>('Monthly Data'!AA7/31)/('Monthly Data'!$E7/100000)</f>
        <v>7.5677503910709</v>
      </c>
      <c r="X8" s="24">
        <f>('Monthly Data'!AB7/31)/('Monthly Data'!$E7/100000)</f>
        <v>0.40164038388365114</v>
      </c>
      <c r="Y8" s="24">
        <f>('Monthly Data'!AC7/31)/('Monthly Data'!$E7/100000)</f>
        <v>13.8883016953452</v>
      </c>
      <c r="Z8" s="24">
        <f>('Monthly Data'!AD7/31)/('Monthly Data'!$E7/100000)</f>
        <v>5.221324990487465</v>
      </c>
      <c r="AA8" s="24">
        <f>('Monthly Data'!AE7/31)/('Monthly Data'!$E7/100000)</f>
        <v>7.800279034371961</v>
      </c>
      <c r="AB8" s="24">
        <f>('Monthly Data'!AF7/31)/('Monthly Data'!$E7/100000)</f>
        <v>0</v>
      </c>
      <c r="AC8" s="24">
        <f>('Monthly Data'!AG7/31)/('Monthly Data'!$E7/100000)</f>
        <v>13.021604024859426</v>
      </c>
      <c r="AD8" s="24">
        <f>('Monthly Data'!AH7/30)/('Monthly Data'!$E7/100000)</f>
        <v>7.579729139362167</v>
      </c>
      <c r="AE8" s="24">
        <f>('Monthly Data'!AI7/30)/('Monthly Data'!$E7/100000)</f>
        <v>3.058103975535168</v>
      </c>
      <c r="AF8" s="24">
        <f>('Monthly Data'!AJ7/30)/('Monthly Data'!$E7/100000)</f>
        <v>0</v>
      </c>
      <c r="AG8" s="24">
        <f>('Monthly Data'!AK7/30)/('Monthly Data'!$E7/100000)</f>
        <v>10.637833114897335</v>
      </c>
    </row>
    <row r="9" spans="1:33" ht="15">
      <c r="A9" t="str">
        <f>'Monthly Data'!D8</f>
        <v>Bedford</v>
      </c>
      <c r="B9" s="24">
        <f>('Monthly Data'!F8/28)/('Monthly Data'!$E8/100000)</f>
        <v>6.643241462611178</v>
      </c>
      <c r="C9" s="24">
        <f>('Monthly Data'!G8/28)/('Monthly Data'!$E8/100000)</f>
        <v>0.466673987042934</v>
      </c>
      <c r="D9" s="24">
        <f>('Monthly Data'!H8/28)/('Monthly Data'!$E8/100000)</f>
        <v>1.0157022070934447</v>
      </c>
      <c r="E9" s="24">
        <f>('Monthly Data'!I8/28)/('Monthly Data'!$E8/100000)</f>
        <v>8.125617656747558</v>
      </c>
      <c r="F9" s="24">
        <f>('Monthly Data'!J8/31)/('Monthly Data'!$E8/100000)</f>
        <v>6.694602167067516</v>
      </c>
      <c r="G9" s="24">
        <f>('Monthly Data'!K8/31)/('Monthly Data'!$E8/100000)</f>
        <v>0.07438446852297241</v>
      </c>
      <c r="H9" s="24">
        <f>('Monthly Data'!L8/31)/('Monthly Data'!$E8/100000)</f>
        <v>2.2067392328481814</v>
      </c>
      <c r="I9" s="24">
        <f>('Monthly Data'!M8/31)/('Monthly Data'!$E8/100000)</f>
        <v>8.975725868438671</v>
      </c>
      <c r="J9" s="24">
        <f>('Monthly Data'!N8/30)/('Monthly Data'!$E8/100000)</f>
        <v>4.278759928260313</v>
      </c>
      <c r="K9" s="24">
        <f>('Monthly Data'!O8/30)/('Monthly Data'!$E8/100000)</f>
        <v>0</v>
      </c>
      <c r="L9" s="24">
        <f>('Monthly Data'!P8/30)/('Monthly Data'!$E8/100000)</f>
        <v>0.8455034588777864</v>
      </c>
      <c r="M9" s="24">
        <f>('Monthly Data'!Q8/30)/('Monthly Data'!$E8/100000)</f>
        <v>5.124263387138099</v>
      </c>
      <c r="N9" s="24">
        <f>('Monthly Data'!R8/31)/('Monthly Data'!$E8/100000)</f>
        <v>3.768813071830602</v>
      </c>
      <c r="O9" s="24">
        <f>('Monthly Data'!S8/31)/('Monthly Data'!$E8/100000)</f>
        <v>0.32233269693288047</v>
      </c>
      <c r="P9" s="24">
        <f>('Monthly Data'!T8/31)/('Monthly Data'!$E8/100000)</f>
        <v>0.39671716545585284</v>
      </c>
      <c r="Q9" s="24">
        <f>('Monthly Data'!U8/31)/('Monthly Data'!$E8/100000)</f>
        <v>4.4878629342193355</v>
      </c>
      <c r="R9" s="24">
        <f>('Monthly Data'!V8/30)/('Monthly Data'!$E8/100000)</f>
        <v>4.586215731488599</v>
      </c>
      <c r="S9" s="24">
        <f>('Monthly Data'!W8/30)/('Monthly Data'!$E8/100000)</f>
        <v>0.28183448629259544</v>
      </c>
      <c r="T9" s="24">
        <f>('Monthly Data'!X8/30)/('Monthly Data'!$E8/100000)</f>
        <v>0.4355623879067384</v>
      </c>
      <c r="U9" s="24">
        <f>('Monthly Data'!Y8/30)/('Monthly Data'!$E8/100000)</f>
        <v>5.303612605687933</v>
      </c>
      <c r="V9" s="24">
        <f>('Monthly Data'!Z8/31)/('Monthly Data'!$E8/100000)</f>
        <v>4.512657757060326</v>
      </c>
      <c r="W9" s="24">
        <f>('Monthly Data'!AA8/31)/('Monthly Data'!$E8/100000)</f>
        <v>0</v>
      </c>
      <c r="X9" s="24">
        <f>('Monthly Data'!AB8/31)/('Monthly Data'!$E8/100000)</f>
        <v>0.9669980907986413</v>
      </c>
      <c r="Y9" s="24">
        <f>('Monthly Data'!AC8/31)/('Monthly Data'!$E8/100000)</f>
        <v>5.479655847858967</v>
      </c>
      <c r="Z9" s="24">
        <f>('Monthly Data'!AD8/31)/('Monthly Data'!$E8/100000)</f>
        <v>8.30626565173192</v>
      </c>
      <c r="AA9" s="24">
        <f>('Monthly Data'!AE8/31)/('Monthly Data'!$E8/100000)</f>
        <v>0.024794822840990802</v>
      </c>
      <c r="AB9" s="24">
        <f>('Monthly Data'!AF8/31)/('Monthly Data'!$E8/100000)</f>
        <v>0.9422032679576505</v>
      </c>
      <c r="AC9" s="24">
        <f>('Monthly Data'!AG8/31)/('Monthly Data'!$E8/100000)</f>
        <v>9.27326374253056</v>
      </c>
      <c r="AD9" s="24">
        <f>('Monthly Data'!AH8/30)/('Monthly Data'!$E8/100000)</f>
        <v>10.248526774276199</v>
      </c>
      <c r="AE9" s="24">
        <f>('Monthly Data'!AI8/30)/('Monthly Data'!$E8/100000)</f>
        <v>0</v>
      </c>
      <c r="AF9" s="24">
        <f>('Monthly Data'!AJ8/30)/('Monthly Data'!$E8/100000)</f>
        <v>0.7430181911350244</v>
      </c>
      <c r="AG9" s="24">
        <f>('Monthly Data'!AK8/30)/('Monthly Data'!$E8/100000)</f>
        <v>10.991544965411224</v>
      </c>
    </row>
    <row r="10" spans="1:33" ht="15">
      <c r="A10" t="str">
        <f>'Monthly Data'!D9</f>
        <v>Bexley</v>
      </c>
      <c r="B10" s="24">
        <f>('Monthly Data'!F9/28)/('Monthly Data'!$E9/100000)</f>
        <v>3.888172369319475</v>
      </c>
      <c r="C10" s="24">
        <f>('Monthly Data'!G9/28)/('Monthly Data'!$E9/100000)</f>
        <v>4.115772703133298</v>
      </c>
      <c r="D10" s="24">
        <f>('Monthly Data'!H9/28)/('Monthly Data'!$E9/100000)</f>
        <v>0.3793338896897049</v>
      </c>
      <c r="E10" s="24">
        <f>('Monthly Data'!I9/28)/('Monthly Data'!$E9/100000)</f>
        <v>8.383278962142478</v>
      </c>
      <c r="F10" s="24">
        <f>('Monthly Data'!J9/31)/('Monthly Data'!$E9/100000)</f>
        <v>3.2377982971579327</v>
      </c>
      <c r="G10" s="24">
        <f>('Monthly Data'!K9/31)/('Monthly Data'!$E9/100000)</f>
        <v>6.235759683415278</v>
      </c>
      <c r="H10" s="24">
        <f>('Monthly Data'!L9/31)/('Monthly Data'!$E9/100000)</f>
        <v>0</v>
      </c>
      <c r="I10" s="24">
        <f>('Monthly Data'!M9/31)/('Monthly Data'!$E9/100000)</f>
        <v>9.473557980573212</v>
      </c>
      <c r="J10" s="24">
        <f>('Monthly Data'!N9/30)/('Monthly Data'!$E9/100000)</f>
        <v>1.6286068330677996</v>
      </c>
      <c r="K10" s="24">
        <f>('Monthly Data'!O9/30)/('Monthly Data'!$E9/100000)</f>
        <v>5.487696937511064</v>
      </c>
      <c r="L10" s="24">
        <f>('Monthly Data'!P9/30)/('Monthly Data'!$E9/100000)</f>
        <v>0</v>
      </c>
      <c r="M10" s="24">
        <f>('Monthly Data'!Q9/30)/('Monthly Data'!$E9/100000)</f>
        <v>7.116303770578864</v>
      </c>
      <c r="N10" s="24">
        <f>('Monthly Data'!R9/31)/('Monthly Data'!$E9/100000)</f>
        <v>2.2099258218697</v>
      </c>
      <c r="O10" s="24">
        <f>('Monthly Data'!S9/31)/('Monthly Data'!$E9/100000)</f>
        <v>4.3855892278964586</v>
      </c>
      <c r="P10" s="24">
        <f>('Monthly Data'!T9/31)/('Monthly Data'!$E9/100000)</f>
        <v>0</v>
      </c>
      <c r="Q10" s="24">
        <f>('Monthly Data'!U9/31)/('Monthly Data'!$E9/100000)</f>
        <v>6.595515049766159</v>
      </c>
      <c r="R10" s="24">
        <f>('Monthly Data'!V9/30)/('Monthly Data'!$E9/100000)</f>
        <v>3.841387856257745</v>
      </c>
      <c r="S10" s="24">
        <f>('Monthly Data'!W9/30)/('Monthly Data'!$E9/100000)</f>
        <v>1.292264117542928</v>
      </c>
      <c r="T10" s="24">
        <f>('Monthly Data'!X9/30)/('Monthly Data'!$E9/100000)</f>
        <v>0</v>
      </c>
      <c r="U10" s="24">
        <f>('Monthly Data'!Y9/30)/('Monthly Data'!$E9/100000)</f>
        <v>5.1336519738006725</v>
      </c>
      <c r="V10" s="24">
        <f>('Monthly Data'!Z9/31)/('Monthly Data'!$E9/100000)</f>
        <v>2.6039436040635224</v>
      </c>
      <c r="W10" s="24">
        <f>('Monthly Data'!AA9/31)/('Monthly Data'!$E9/100000)</f>
        <v>1.353365425796173</v>
      </c>
      <c r="X10" s="24">
        <f>('Monthly Data'!AB9/31)/('Monthly Data'!$E9/100000)</f>
        <v>0.1199184554502938</v>
      </c>
      <c r="Y10" s="24">
        <f>('Monthly Data'!AC9/31)/('Monthly Data'!$E9/100000)</f>
        <v>4.077227485309989</v>
      </c>
      <c r="Z10" s="24">
        <f>('Monthly Data'!AD9/31)/('Monthly Data'!$E9/100000)</f>
        <v>3.0150925941788156</v>
      </c>
      <c r="AA10" s="24">
        <f>('Monthly Data'!AE9/31)/('Monthly Data'!$E9/100000)</f>
        <v>4.060096277388519</v>
      </c>
      <c r="AB10" s="24">
        <f>('Monthly Data'!AF9/31)/('Monthly Data'!$E9/100000)</f>
        <v>0.5310674455655868</v>
      </c>
      <c r="AC10" s="24">
        <f>('Monthly Data'!AG9/31)/('Monthly Data'!$E9/100000)</f>
        <v>7.606256317132921</v>
      </c>
      <c r="AD10" s="24">
        <f>('Monthly Data'!AH9/30)/('Monthly Data'!$E9/100000)</f>
        <v>5.151354221986192</v>
      </c>
      <c r="AE10" s="24">
        <f>('Monthly Data'!AI9/30)/('Monthly Data'!$E9/100000)</f>
        <v>2.4606124977872192</v>
      </c>
      <c r="AF10" s="24">
        <f>('Monthly Data'!AJ9/30)/('Monthly Data'!$E9/100000)</f>
        <v>0.5310674455655868</v>
      </c>
      <c r="AG10" s="24">
        <f>('Monthly Data'!AK9/30)/('Monthly Data'!$E9/100000)</f>
        <v>8.143034165338998</v>
      </c>
    </row>
    <row r="11" spans="1:33" ht="15">
      <c r="A11" t="str">
        <f>'Monthly Data'!D10</f>
        <v>Birmingham</v>
      </c>
      <c r="B11" s="24">
        <f>('Monthly Data'!F10/28)/('Monthly Data'!$E10/100000)</f>
        <v>7.2450805008944545</v>
      </c>
      <c r="C11" s="24">
        <f>('Monthly Data'!G10/28)/('Monthly Data'!$E10/100000)</f>
        <v>13.949229065508135</v>
      </c>
      <c r="D11" s="24">
        <f>('Monthly Data'!H10/28)/('Monthly Data'!$E10/100000)</f>
        <v>0.881676463071812</v>
      </c>
      <c r="E11" s="24">
        <f>('Monthly Data'!I10/28)/('Monthly Data'!$E10/100000)</f>
        <v>22.075986029474404</v>
      </c>
      <c r="F11" s="24">
        <f>('Monthly Data'!J10/31)/('Monthly Data'!$E10/100000)</f>
        <v>7.178717756362168</v>
      </c>
      <c r="G11" s="24">
        <f>('Monthly Data'!K10/31)/('Monthly Data'!$E10/100000)</f>
        <v>12.033777675188029</v>
      </c>
      <c r="H11" s="24">
        <f>('Monthly Data'!L10/31)/('Monthly Data'!$E10/100000)</f>
        <v>1.0694981437667108</v>
      </c>
      <c r="I11" s="24">
        <f>('Monthly Data'!M10/31)/('Monthly Data'!$E10/100000)</f>
        <v>20.281993575316907</v>
      </c>
      <c r="J11" s="24">
        <f>('Monthly Data'!N10/30)/('Monthly Data'!$E10/100000)</f>
        <v>7.473663287616776</v>
      </c>
      <c r="K11" s="24">
        <f>('Monthly Data'!O10/30)/('Monthly Data'!$E10/100000)</f>
        <v>10.999801232359372</v>
      </c>
      <c r="L11" s="24">
        <f>('Monthly Data'!P10/30)/('Monthly Data'!$E10/100000)</f>
        <v>0.934207910952097</v>
      </c>
      <c r="M11" s="24">
        <f>('Monthly Data'!Q10/30)/('Monthly Data'!$E10/100000)</f>
        <v>19.407672430928244</v>
      </c>
      <c r="N11" s="24">
        <f>('Monthly Data'!R10/31)/('Monthly Data'!$E10/100000)</f>
        <v>7.9596822282493696</v>
      </c>
      <c r="O11" s="24">
        <f>('Monthly Data'!S10/31)/('Monthly Data'!$E10/100000)</f>
        <v>10.210244868909536</v>
      </c>
      <c r="P11" s="24">
        <f>('Monthly Data'!T10/31)/('Monthly Data'!$E10/100000)</f>
        <v>1.3272548906457384</v>
      </c>
      <c r="Q11" s="24">
        <f>('Monthly Data'!U10/31)/('Monthly Data'!$E10/100000)</f>
        <v>19.49718198780464</v>
      </c>
      <c r="R11" s="24">
        <f>('Monthly Data'!V10/30)/('Monthly Data'!$E10/100000)</f>
        <v>7.740011926058439</v>
      </c>
      <c r="S11" s="24">
        <f>('Monthly Data'!W10/30)/('Monthly Data'!$E10/100000)</f>
        <v>13.623534088650368</v>
      </c>
      <c r="T11" s="24">
        <f>('Monthly Data'!X10/30)/('Monthly Data'!$E10/100000)</f>
        <v>1.3357185450208706</v>
      </c>
      <c r="U11" s="24">
        <f>('Monthly Data'!Y10/30)/('Monthly Data'!$E10/100000)</f>
        <v>22.699264559729677</v>
      </c>
      <c r="V11" s="24">
        <f>('Monthly Data'!Z10/31)/('Monthly Data'!$E10/100000)</f>
        <v>6.897878315732779</v>
      </c>
      <c r="W11" s="24">
        <f>('Monthly Data'!AA10/31)/('Monthly Data'!$E10/100000)</f>
        <v>12.47619597206994</v>
      </c>
      <c r="X11" s="24">
        <f>('Monthly Data'!AB10/31)/('Monthly Data'!$E10/100000)</f>
        <v>0.9502375593898474</v>
      </c>
      <c r="Y11" s="24">
        <f>('Monthly Data'!AC10/31)/('Monthly Data'!$E10/100000)</f>
        <v>20.324311847192565</v>
      </c>
      <c r="Z11" s="24">
        <f>('Monthly Data'!AD10/31)/('Monthly Data'!$E10/100000)</f>
        <v>7.28643699386385</v>
      </c>
      <c r="AA11" s="24">
        <f>('Monthly Data'!AE10/31)/('Monthly Data'!$E10/100000)</f>
        <v>10.887337218920116</v>
      </c>
      <c r="AB11" s="24">
        <f>('Monthly Data'!AF10/31)/('Monthly Data'!$E10/100000)</f>
        <v>0.865601015638525</v>
      </c>
      <c r="AC11" s="24">
        <f>('Monthly Data'!AG10/31)/('Monthly Data'!$E10/100000)</f>
        <v>19.039375228422493</v>
      </c>
      <c r="AD11" s="24">
        <f>('Monthly Data'!AH10/30)/('Monthly Data'!$E10/100000)</f>
        <v>6.638839196978732</v>
      </c>
      <c r="AE11" s="24">
        <f>('Monthly Data'!AI10/30)/('Monthly Data'!$E10/100000)</f>
        <v>11.647783740806997</v>
      </c>
      <c r="AF11" s="24">
        <f>('Monthly Data'!AJ10/30)/('Monthly Data'!$E10/100000)</f>
        <v>1.0097396143907773</v>
      </c>
      <c r="AG11" s="24">
        <f>('Monthly Data'!AK10/30)/('Monthly Data'!$E10/100000)</f>
        <v>19.296362552176507</v>
      </c>
    </row>
    <row r="12" spans="1:33" ht="15">
      <c r="A12" t="str">
        <f>'Monthly Data'!D11</f>
        <v>Blackburn With Darwen UA</v>
      </c>
      <c r="B12" s="24">
        <f>('Monthly Data'!F11/28)/('Monthly Data'!$E11/100000)</f>
        <v>3.2527270337757916</v>
      </c>
      <c r="C12" s="24">
        <f>('Monthly Data'!G11/28)/('Monthly Data'!$E11/100000)</f>
        <v>7.03114732553555</v>
      </c>
      <c r="D12" s="24">
        <f>('Monthly Data'!H11/28)/('Monthly Data'!$E11/100000)</f>
        <v>0</v>
      </c>
      <c r="E12" s="24">
        <f>('Monthly Data'!I11/28)/('Monthly Data'!$E11/100000)</f>
        <v>10.283874359311342</v>
      </c>
      <c r="F12" s="24">
        <f>('Monthly Data'!J11/31)/('Monthly Data'!$E11/100000)</f>
        <v>4.5107873104430665</v>
      </c>
      <c r="G12" s="24">
        <f>('Monthly Data'!K11/31)/('Monthly Data'!$E11/100000)</f>
        <v>8.902869691663946</v>
      </c>
      <c r="H12" s="24">
        <f>('Monthly Data'!L11/31)/('Monthly Data'!$E11/100000)</f>
        <v>0</v>
      </c>
      <c r="I12" s="24">
        <f>('Monthly Data'!M11/31)/('Monthly Data'!$E11/100000)</f>
        <v>13.413657002107012</v>
      </c>
      <c r="J12" s="24">
        <f>('Monthly Data'!N11/30)/('Monthly Data'!$E11/100000)</f>
        <v>1.1959521619135236</v>
      </c>
      <c r="K12" s="24">
        <f>('Monthly Data'!O11/30)/('Monthly Data'!$E11/100000)</f>
        <v>6.7157313707451705</v>
      </c>
      <c r="L12" s="24">
        <f>('Monthly Data'!P11/30)/('Monthly Data'!$E11/100000)</f>
        <v>0</v>
      </c>
      <c r="M12" s="24">
        <f>('Monthly Data'!Q11/30)/('Monthly Data'!$E11/100000)</f>
        <v>7.911683532658693</v>
      </c>
      <c r="N12" s="24">
        <f>('Monthly Data'!R11/31)/('Monthly Data'!$E11/100000)</f>
        <v>2.730213372110277</v>
      </c>
      <c r="O12" s="24">
        <f>('Monthly Data'!S11/31)/('Monthly Data'!$E11/100000)</f>
        <v>7.122295753331158</v>
      </c>
      <c r="P12" s="24">
        <f>('Monthly Data'!T11/31)/('Monthly Data'!$E11/100000)</f>
        <v>0</v>
      </c>
      <c r="Q12" s="24">
        <f>('Monthly Data'!U11/31)/('Monthly Data'!$E11/100000)</f>
        <v>9.852509125441435</v>
      </c>
      <c r="R12" s="24">
        <f>('Monthly Data'!V11/30)/('Monthly Data'!$E11/100000)</f>
        <v>3.5571910456915057</v>
      </c>
      <c r="S12" s="24">
        <f>('Monthly Data'!W11/30)/('Monthly Data'!$E11/100000)</f>
        <v>6.194418889911071</v>
      </c>
      <c r="T12" s="24">
        <f>('Monthly Data'!X11/30)/('Monthly Data'!$E11/100000)</f>
        <v>0.7973014412756824</v>
      </c>
      <c r="U12" s="24">
        <f>('Monthly Data'!Y11/30)/('Monthly Data'!$E11/100000)</f>
        <v>10.548911376878259</v>
      </c>
      <c r="V12" s="24">
        <f>('Monthly Data'!Z11/31)/('Monthly Data'!$E11/100000)</f>
        <v>1.7212214737216962</v>
      </c>
      <c r="W12" s="24">
        <f>('Monthly Data'!AA11/31)/('Monthly Data'!$E11/100000)</f>
        <v>5.133988188859543</v>
      </c>
      <c r="X12" s="24">
        <f>('Monthly Data'!AB11/31)/('Monthly Data'!$E11/100000)</f>
        <v>1.216725524527406</v>
      </c>
      <c r="Y12" s="24">
        <f>('Monthly Data'!AC11/31)/('Monthly Data'!$E11/100000)</f>
        <v>8.071935187108645</v>
      </c>
      <c r="Z12" s="24">
        <f>('Monthly Data'!AD11/31)/('Monthly Data'!$E11/100000)</f>
        <v>3.5314716443600322</v>
      </c>
      <c r="AA12" s="24">
        <f>('Monthly Data'!AE11/31)/('Monthly Data'!$E11/100000)</f>
        <v>5.964922693414844</v>
      </c>
      <c r="AB12" s="24">
        <f>('Monthly Data'!AF11/31)/('Monthly Data'!$E11/100000)</f>
        <v>0.7419058076386622</v>
      </c>
      <c r="AC12" s="24">
        <f>('Monthly Data'!AG11/31)/('Monthly Data'!$E11/100000)</f>
        <v>10.238300145413538</v>
      </c>
      <c r="AD12" s="24">
        <f>('Monthly Data'!AH11/30)/('Monthly Data'!$E11/100000)</f>
        <v>2.1465808034345293</v>
      </c>
      <c r="AE12" s="24">
        <f>('Monthly Data'!AI11/30)/('Monthly Data'!$E11/100000)</f>
        <v>4.63048144740877</v>
      </c>
      <c r="AF12" s="24">
        <f>('Monthly Data'!AJ11/30)/('Monthly Data'!$E11/100000)</f>
        <v>2.790555044464888</v>
      </c>
      <c r="AG12" s="24">
        <f>('Monthly Data'!AK11/30)/('Monthly Data'!$E11/100000)</f>
        <v>9.567617295308189</v>
      </c>
    </row>
    <row r="13" spans="1:33" ht="15">
      <c r="A13" t="str">
        <f>'Monthly Data'!D12</f>
        <v>Blackpool UA</v>
      </c>
      <c r="B13" s="24">
        <f>('Monthly Data'!F12/28)/('Monthly Data'!$E12/100000)</f>
        <v>7.2332730560578655</v>
      </c>
      <c r="C13" s="24">
        <f>('Monthly Data'!G12/28)/('Monthly Data'!$E12/100000)</f>
        <v>6.264531128907259</v>
      </c>
      <c r="D13" s="24">
        <f>('Monthly Data'!H12/28)/('Monthly Data'!$E12/100000)</f>
        <v>2.841642986308447</v>
      </c>
      <c r="E13" s="24">
        <f>('Monthly Data'!I12/28)/('Monthly Data'!$E12/100000)</f>
        <v>16.339447171273573</v>
      </c>
      <c r="F13" s="24">
        <f>('Monthly Data'!J12/31)/('Monthly Data'!$E12/100000)</f>
        <v>6.737443854634543</v>
      </c>
      <c r="G13" s="24">
        <f>('Monthly Data'!K12/31)/('Monthly Data'!$E12/100000)</f>
        <v>4.316630694744211</v>
      </c>
      <c r="H13" s="24">
        <f>('Monthly Data'!L12/31)/('Monthly Data'!$E12/100000)</f>
        <v>1.254156215364872</v>
      </c>
      <c r="I13" s="24">
        <f>('Monthly Data'!M12/31)/('Monthly Data'!$E12/100000)</f>
        <v>12.308230764743627</v>
      </c>
      <c r="J13" s="24">
        <f>('Monthly Data'!N12/30)/('Monthly Data'!$E12/100000)</f>
        <v>6.4496684749849305</v>
      </c>
      <c r="K13" s="24">
        <f>('Monthly Data'!O12/30)/('Monthly Data'!$E12/100000)</f>
        <v>5.5153707052441225</v>
      </c>
      <c r="L13" s="24">
        <f>('Monthly Data'!P12/30)/('Monthly Data'!$E12/100000)</f>
        <v>0.6329113924050632</v>
      </c>
      <c r="M13" s="24">
        <f>('Monthly Data'!Q12/30)/('Monthly Data'!$E12/100000)</f>
        <v>12.597950572634115</v>
      </c>
      <c r="N13" s="24">
        <f>('Monthly Data'!R12/31)/('Monthly Data'!$E12/100000)</f>
        <v>4.754127048941259</v>
      </c>
      <c r="O13" s="24">
        <f>('Monthly Data'!S12/31)/('Monthly Data'!$E12/100000)</f>
        <v>5.891617569853585</v>
      </c>
      <c r="P13" s="24">
        <f>('Monthly Data'!T12/31)/('Monthly Data'!$E12/100000)</f>
        <v>0.5541620486495945</v>
      </c>
      <c r="Q13" s="24">
        <f>('Monthly Data'!U12/31)/('Monthly Data'!$E12/100000)</f>
        <v>11.199906667444436</v>
      </c>
      <c r="R13" s="24">
        <f>('Monthly Data'!V12/30)/('Monthly Data'!$E12/100000)</f>
        <v>3.7974683544303796</v>
      </c>
      <c r="S13" s="24">
        <f>('Monthly Data'!W12/30)/('Monthly Data'!$E12/100000)</f>
        <v>6.570223025919228</v>
      </c>
      <c r="T13" s="24">
        <f>('Monthly Data'!X12/30)/('Monthly Data'!$E12/100000)</f>
        <v>1.1754068716094033</v>
      </c>
      <c r="U13" s="24">
        <f>('Monthly Data'!Y12/30)/('Monthly Data'!$E12/100000)</f>
        <v>11.54309825195901</v>
      </c>
      <c r="V13" s="24">
        <f>('Monthly Data'!Z12/31)/('Monthly Data'!$E12/100000)</f>
        <v>3.849967916934025</v>
      </c>
      <c r="W13" s="24">
        <f>('Monthly Data'!AA12/31)/('Monthly Data'!$E12/100000)</f>
        <v>6.883275972700227</v>
      </c>
      <c r="X13" s="24">
        <f>('Monthly Data'!AB12/31)/('Monthly Data'!$E12/100000)</f>
        <v>1.0208248264597795</v>
      </c>
      <c r="Y13" s="24">
        <f>('Monthly Data'!AC12/31)/('Monthly Data'!$E12/100000)</f>
        <v>11.754068716094032</v>
      </c>
      <c r="Z13" s="24">
        <f>('Monthly Data'!AD12/31)/('Monthly Data'!$E12/100000)</f>
        <v>9.012424896459194</v>
      </c>
      <c r="AA13" s="24">
        <f>('Monthly Data'!AE12/31)/('Monthly Data'!$E12/100000)</f>
        <v>4.695794201714985</v>
      </c>
      <c r="AB13" s="24">
        <f>('Monthly Data'!AF12/31)/('Monthly Data'!$E12/100000)</f>
        <v>0.9624919792335063</v>
      </c>
      <c r="AC13" s="24">
        <f>('Monthly Data'!AG12/31)/('Monthly Data'!$E12/100000)</f>
        <v>14.670711077407688</v>
      </c>
      <c r="AD13" s="24">
        <f>('Monthly Data'!AH12/30)/('Monthly Data'!$E12/100000)</f>
        <v>6.781193490054249</v>
      </c>
      <c r="AE13" s="24">
        <f>('Monthly Data'!AI12/30)/('Monthly Data'!$E12/100000)</f>
        <v>6.600361663652802</v>
      </c>
      <c r="AF13" s="24">
        <f>('Monthly Data'!AJ12/30)/('Monthly Data'!$E12/100000)</f>
        <v>0.8438818565400843</v>
      </c>
      <c r="AG13" s="24">
        <f>('Monthly Data'!AK12/30)/('Monthly Data'!$E12/100000)</f>
        <v>14.225437010247134</v>
      </c>
    </row>
    <row r="14" spans="1:33" ht="15">
      <c r="A14" t="str">
        <f>'Monthly Data'!D13</f>
        <v>Bolton</v>
      </c>
      <c r="B14" s="24">
        <f>('Monthly Data'!F13/28)/('Monthly Data'!$E13/100000)</f>
        <v>7.896127923880006</v>
      </c>
      <c r="C14" s="24">
        <f>('Monthly Data'!G13/28)/('Monthly Data'!$E13/100000)</f>
        <v>4.047178538390379</v>
      </c>
      <c r="D14" s="24">
        <f>('Monthly Data'!H13/28)/('Monthly Data'!$E13/100000)</f>
        <v>0.11563367252543941</v>
      </c>
      <c r="E14" s="24">
        <f>('Monthly Data'!I13/28)/('Monthly Data'!$E13/100000)</f>
        <v>12.058940134795826</v>
      </c>
      <c r="F14" s="24">
        <f>('Monthly Data'!J13/31)/('Monthly Data'!$E13/100000)</f>
        <v>8.638954373190892</v>
      </c>
      <c r="G14" s="24">
        <f>('Monthly Data'!K13/31)/('Monthly Data'!$E13/100000)</f>
        <v>2.163468711766286</v>
      </c>
      <c r="H14" s="24">
        <f>('Monthly Data'!L13/31)/('Monthly Data'!$E13/100000)</f>
        <v>0.2834890036107547</v>
      </c>
      <c r="I14" s="24">
        <f>('Monthly Data'!M13/31)/('Monthly Data'!$E13/100000)</f>
        <v>11.085912088567934</v>
      </c>
      <c r="J14" s="24">
        <f>('Monthly Data'!N13/30)/('Monthly Data'!$E13/100000)</f>
        <v>5.4733271662041325</v>
      </c>
      <c r="K14" s="24">
        <f>('Monthly Data'!O13/30)/('Monthly Data'!$E13/100000)</f>
        <v>6.58341042244835</v>
      </c>
      <c r="L14" s="24">
        <f>('Monthly Data'!P13/30)/('Monthly Data'!$E13/100000)</f>
        <v>0.16959605303731112</v>
      </c>
      <c r="M14" s="24">
        <f>('Monthly Data'!Q13/30)/('Monthly Data'!$E13/100000)</f>
        <v>12.226333641689793</v>
      </c>
      <c r="N14" s="24">
        <f>('Monthly Data'!R13/31)/('Monthly Data'!$E13/100000)</f>
        <v>8.922443376801647</v>
      </c>
      <c r="O14" s="24">
        <f>('Monthly Data'!S13/31)/('Monthly Data'!$E13/100000)</f>
        <v>4.83423353525708</v>
      </c>
      <c r="P14" s="24">
        <f>('Monthly Data'!T13/31)/('Monthly Data'!$E13/100000)</f>
        <v>0.3133299513592552</v>
      </c>
      <c r="Q14" s="24">
        <f>('Monthly Data'!U13/31)/('Monthly Data'!$E13/100000)</f>
        <v>14.070006863417982</v>
      </c>
      <c r="R14" s="24">
        <f>('Monthly Data'!V13/30)/('Monthly Data'!$E13/100000)</f>
        <v>9.5436324390996</v>
      </c>
      <c r="S14" s="24">
        <f>('Monthly Data'!W13/30)/('Monthly Data'!$E13/100000)</f>
        <v>2.32809127351218</v>
      </c>
      <c r="T14" s="24">
        <f>('Monthly Data'!X13/30)/('Monthly Data'!$E13/100000)</f>
        <v>0.18501387604070307</v>
      </c>
      <c r="U14" s="24">
        <f>('Monthly Data'!Y13/30)/('Monthly Data'!$E13/100000)</f>
        <v>12.056737588652483</v>
      </c>
      <c r="V14" s="24">
        <f>('Monthly Data'!Z13/31)/('Monthly Data'!$E13/100000)</f>
        <v>5.102802064993584</v>
      </c>
      <c r="W14" s="24">
        <f>('Monthly Data'!AA13/31)/('Monthly Data'!$E13/100000)</f>
        <v>3.073617618095551</v>
      </c>
      <c r="X14" s="24">
        <f>('Monthly Data'!AB13/31)/('Monthly Data'!$E13/100000)</f>
        <v>0</v>
      </c>
      <c r="Y14" s="24">
        <f>('Monthly Data'!AC13/31)/('Monthly Data'!$E13/100000)</f>
        <v>8.176419683089135</v>
      </c>
      <c r="Z14" s="24">
        <f>('Monthly Data'!AD13/31)/('Monthly Data'!$E13/100000)</f>
        <v>5.938348601951597</v>
      </c>
      <c r="AA14" s="24">
        <f>('Monthly Data'!AE13/31)/('Monthly Data'!$E13/100000)</f>
        <v>3.148219987466802</v>
      </c>
      <c r="AB14" s="24">
        <f>('Monthly Data'!AF13/31)/('Monthly Data'!$E13/100000)</f>
        <v>0.23872758198800395</v>
      </c>
      <c r="AC14" s="24">
        <f>('Monthly Data'!AG13/31)/('Monthly Data'!$E13/100000)</f>
        <v>9.325296171406404</v>
      </c>
      <c r="AD14" s="24">
        <f>('Monthly Data'!AH13/30)/('Monthly Data'!$E13/100000)</f>
        <v>8.217699660807893</v>
      </c>
      <c r="AE14" s="24">
        <f>('Monthly Data'!AI13/30)/('Monthly Data'!$E13/100000)</f>
        <v>4.25531914893617</v>
      </c>
      <c r="AF14" s="24">
        <f>('Monthly Data'!AJ13/30)/('Monthly Data'!$E13/100000)</f>
        <v>1.6959605303731113</v>
      </c>
      <c r="AG14" s="24">
        <f>('Monthly Data'!AK13/30)/('Monthly Data'!$E13/100000)</f>
        <v>14.168979340117176</v>
      </c>
    </row>
    <row r="15" spans="1:33" ht="15">
      <c r="A15" t="str">
        <f>'Monthly Data'!D14</f>
        <v>Bournemouth UA</v>
      </c>
      <c r="B15" s="24">
        <f>('Monthly Data'!F14/28)/('Monthly Data'!$E14/100000)</f>
        <v>8.658676302106285</v>
      </c>
      <c r="C15" s="24">
        <f>('Monthly Data'!G14/28)/('Monthly Data'!$E14/100000)</f>
        <v>2.401515819159249</v>
      </c>
      <c r="D15" s="24">
        <f>('Monthly Data'!H14/28)/('Monthly Data'!$E14/100000)</f>
        <v>2.401515819159249</v>
      </c>
      <c r="E15" s="24">
        <f>('Monthly Data'!I14/28)/('Monthly Data'!$E14/100000)</f>
        <v>13.461707940424782</v>
      </c>
      <c r="F15" s="24">
        <f>('Monthly Data'!J14/31)/('Monthly Data'!$E14/100000)</f>
        <v>13.014666374798512</v>
      </c>
      <c r="G15" s="24">
        <f>('Monthly Data'!K14/31)/('Monthly Data'!$E14/100000)</f>
        <v>1.9303098445802074</v>
      </c>
      <c r="H15" s="24">
        <f>('Monthly Data'!L14/31)/('Monthly Data'!$E14/100000)</f>
        <v>1.8507094386181369</v>
      </c>
      <c r="I15" s="24">
        <f>('Monthly Data'!M14/31)/('Monthly Data'!$E14/100000)</f>
        <v>16.795685657996856</v>
      </c>
      <c r="J15" s="24">
        <f>('Monthly Data'!N14/30)/('Monthly Data'!$E14/100000)</f>
        <v>10.034957844951675</v>
      </c>
      <c r="K15" s="24">
        <f>('Monthly Data'!O14/30)/('Monthly Data'!$E14/100000)</f>
        <v>2.1385975735142915</v>
      </c>
      <c r="L15" s="24">
        <f>('Monthly Data'!P14/30)/('Monthly Data'!$E14/100000)</f>
        <v>1.8301460004112688</v>
      </c>
      <c r="M15" s="24">
        <f>('Monthly Data'!Q14/30)/('Monthly Data'!$E14/100000)</f>
        <v>14.003701418877236</v>
      </c>
      <c r="N15" s="24">
        <f>('Monthly Data'!R14/31)/('Monthly Data'!$E14/100000)</f>
        <v>13.253467592684723</v>
      </c>
      <c r="O15" s="24">
        <f>('Monthly Data'!S14/31)/('Monthly Data'!$E14/100000)</f>
        <v>1.2139061909215738</v>
      </c>
      <c r="P15" s="24">
        <f>('Monthly Data'!T14/31)/('Monthly Data'!$E14/100000)</f>
        <v>0.99500507452588</v>
      </c>
      <c r="Q15" s="24">
        <f>('Monthly Data'!U14/31)/('Monthly Data'!$E14/100000)</f>
        <v>15.462378858132178</v>
      </c>
      <c r="R15" s="24">
        <f>('Monthly Data'!V14/30)/('Monthly Data'!$E14/100000)</f>
        <v>12.667077935430806</v>
      </c>
      <c r="S15" s="24">
        <f>('Monthly Data'!W14/30)/('Monthly Data'!$E14/100000)</f>
        <v>0.49352251696483657</v>
      </c>
      <c r="T15" s="24">
        <f>('Monthly Data'!X14/30)/('Monthly Data'!$E14/100000)</f>
        <v>0.6785934608266503</v>
      </c>
      <c r="U15" s="24">
        <f>('Monthly Data'!Y14/30)/('Monthly Data'!$E14/100000)</f>
        <v>13.83919391322229</v>
      </c>
      <c r="V15" s="24">
        <f>('Monthly Data'!Z14/31)/('Monthly Data'!$E14/100000)</f>
        <v>13.333067998646793</v>
      </c>
      <c r="W15" s="24">
        <f>('Monthly Data'!AA14/31)/('Monthly Data'!$E14/100000)</f>
        <v>0.29850152235776406</v>
      </c>
      <c r="X15" s="24">
        <f>('Monthly Data'!AB14/31)/('Monthly Data'!$E14/100000)</f>
        <v>1.3930071043362322</v>
      </c>
      <c r="Y15" s="24">
        <f>('Monthly Data'!AC14/31)/('Monthly Data'!$E14/100000)</f>
        <v>15.02457662534079</v>
      </c>
      <c r="Z15" s="24">
        <f>('Monthly Data'!AD14/31)/('Monthly Data'!$E14/100000)</f>
        <v>12.019661300272631</v>
      </c>
      <c r="AA15" s="24">
        <f>('Monthly Data'!AE14/31)/('Monthly Data'!$E14/100000)</f>
        <v>1.5323078147698554</v>
      </c>
      <c r="AB15" s="24">
        <f>('Monthly Data'!AF14/31)/('Monthly Data'!$E14/100000)</f>
        <v>1.1741059879405384</v>
      </c>
      <c r="AC15" s="24">
        <f>('Monthly Data'!AG14/31)/('Monthly Data'!$E14/100000)</f>
        <v>14.726075102983025</v>
      </c>
      <c r="AD15" s="24">
        <f>('Monthly Data'!AH14/30)/('Monthly Data'!$E14/100000)</f>
        <v>13.057783261361301</v>
      </c>
      <c r="AE15" s="24">
        <f>('Monthly Data'!AI14/30)/('Monthly Data'!$E14/100000)</f>
        <v>0.9047912811022002</v>
      </c>
      <c r="AF15" s="24">
        <f>('Monthly Data'!AJ14/30)/('Monthly Data'!$E14/100000)</f>
        <v>1.624511618342587</v>
      </c>
      <c r="AG15" s="24">
        <f>('Monthly Data'!AK14/30)/('Monthly Data'!$E14/100000)</f>
        <v>15.587086160806086</v>
      </c>
    </row>
    <row r="16" spans="1:33" ht="15">
      <c r="A16" t="str">
        <f>'Monthly Data'!D15</f>
        <v>Bracknell Forest UA</v>
      </c>
      <c r="B16" s="24">
        <f>('Monthly Data'!F15/28)/('Monthly Data'!$E15/100000)</f>
        <v>6.649976529494602</v>
      </c>
      <c r="C16" s="24">
        <f>('Monthly Data'!G15/28)/('Monthly Data'!$E15/100000)</f>
        <v>6.454388984509467</v>
      </c>
      <c r="D16" s="24">
        <f>('Monthly Data'!H15/28)/('Monthly Data'!$E15/100000)</f>
        <v>2.6991081207948677</v>
      </c>
      <c r="E16" s="24">
        <f>('Monthly Data'!I15/28)/('Monthly Data'!$E15/100000)</f>
        <v>15.803473634798936</v>
      </c>
      <c r="F16" s="24">
        <f>('Monthly Data'!J15/31)/('Monthly Data'!$E15/100000)</f>
        <v>6.006430413737059</v>
      </c>
      <c r="G16" s="24">
        <f>('Monthly Data'!K15/31)/('Monthly Data'!$E15/100000)</f>
        <v>11.659541391371938</v>
      </c>
      <c r="H16" s="24">
        <f>('Monthly Data'!L15/31)/('Monthly Data'!$E15/100000)</f>
        <v>4.699148500158993</v>
      </c>
      <c r="I16" s="24">
        <f>('Monthly Data'!M15/31)/('Monthly Data'!$E15/100000)</f>
        <v>22.36512030526799</v>
      </c>
      <c r="J16" s="24">
        <f>('Monthly Data'!N15/30)/('Monthly Data'!$E15/100000)</f>
        <v>5.8780576852866</v>
      </c>
      <c r="K16" s="24">
        <f>('Monthly Data'!O15/30)/('Monthly Data'!$E15/100000)</f>
        <v>5.65899963490325</v>
      </c>
      <c r="L16" s="24">
        <f>('Monthly Data'!P15/30)/('Monthly Data'!$E15/100000)</f>
        <v>3.723986856516977</v>
      </c>
      <c r="M16" s="24">
        <f>('Monthly Data'!Q15/30)/('Monthly Data'!$E15/100000)</f>
        <v>15.261044176706827</v>
      </c>
      <c r="N16" s="24">
        <f>('Monthly Data'!R15/31)/('Monthly Data'!$E15/100000)</f>
        <v>5.723774864855315</v>
      </c>
      <c r="O16" s="24">
        <f>('Monthly Data'!S15/31)/('Monthly Data'!$E15/100000)</f>
        <v>5.829770695685969</v>
      </c>
      <c r="P16" s="24">
        <f>('Monthly Data'!T15/31)/('Monthly Data'!$E15/100000)</f>
        <v>2.543899939935696</v>
      </c>
      <c r="Q16" s="24">
        <f>('Monthly Data'!U15/31)/('Monthly Data'!$E15/100000)</f>
        <v>14.097445500476981</v>
      </c>
      <c r="R16" s="24">
        <f>('Monthly Data'!V15/30)/('Monthly Data'!$E15/100000)</f>
        <v>6.754289886820008</v>
      </c>
      <c r="S16" s="24">
        <f>('Monthly Data'!W15/30)/('Monthly Data'!$E15/100000)</f>
        <v>6.5352318364366555</v>
      </c>
      <c r="T16" s="24">
        <f>('Monthly Data'!X15/30)/('Monthly Data'!$E15/100000)</f>
        <v>1.7524644030668128</v>
      </c>
      <c r="U16" s="24">
        <f>('Monthly Data'!Y15/30)/('Monthly Data'!$E15/100000)</f>
        <v>15.041986126323474</v>
      </c>
      <c r="V16" s="24">
        <f>('Monthly Data'!Z15/31)/('Monthly Data'!$E15/100000)</f>
        <v>7.561035932586651</v>
      </c>
      <c r="W16" s="24">
        <f>('Monthly Data'!AA15/31)/('Monthly Data'!$E15/100000)</f>
        <v>3.6391901918524536</v>
      </c>
      <c r="X16" s="24">
        <f>('Monthly Data'!AB15/31)/('Monthly Data'!$E15/100000)</f>
        <v>3.17987492491962</v>
      </c>
      <c r="Y16" s="24">
        <f>('Monthly Data'!AC15/31)/('Monthly Data'!$E15/100000)</f>
        <v>14.380101049358725</v>
      </c>
      <c r="Z16" s="24">
        <f>('Monthly Data'!AD15/31)/('Monthly Data'!$E15/100000)</f>
        <v>6.324417906229022</v>
      </c>
      <c r="AA16" s="24">
        <f>('Monthly Data'!AE15/31)/('Monthly Data'!$E15/100000)</f>
        <v>4.522488782107904</v>
      </c>
      <c r="AB16" s="24">
        <f>('Monthly Data'!AF15/31)/('Monthly Data'!$E15/100000)</f>
        <v>0.812634703035014</v>
      </c>
      <c r="AC16" s="24">
        <f>('Monthly Data'!AG15/31)/('Monthly Data'!$E15/100000)</f>
        <v>11.659541391371938</v>
      </c>
      <c r="AD16" s="24">
        <f>('Monthly Data'!AH15/30)/('Monthly Data'!$E15/100000)</f>
        <v>7.301935012778387</v>
      </c>
      <c r="AE16" s="24">
        <f>('Monthly Data'!AI15/30)/('Monthly Data'!$E15/100000)</f>
        <v>4.308141657539248</v>
      </c>
      <c r="AF16" s="24">
        <f>('Monthly Data'!AJ15/30)/('Monthly Data'!$E15/100000)</f>
        <v>1.6429353778751368</v>
      </c>
      <c r="AG16" s="24">
        <f>('Monthly Data'!AK15/30)/('Monthly Data'!$E15/100000)</f>
        <v>13.25301204819277</v>
      </c>
    </row>
    <row r="17" spans="1:33" ht="15">
      <c r="A17" t="str">
        <f>'Monthly Data'!D16</f>
        <v>Bradford</v>
      </c>
      <c r="B17" s="24">
        <f>('Monthly Data'!F16/28)/('Monthly Data'!$E16/100000)</f>
        <v>2.825526038448959</v>
      </c>
      <c r="C17" s="24">
        <f>('Monthly Data'!G16/28)/('Monthly Data'!$E16/100000)</f>
        <v>0.972126321910092</v>
      </c>
      <c r="D17" s="24">
        <f>('Monthly Data'!H16/28)/('Monthly Data'!$E16/100000)</f>
        <v>0</v>
      </c>
      <c r="E17" s="24">
        <f>('Monthly Data'!I16/28)/('Monthly Data'!$E16/100000)</f>
        <v>3.797652360359051</v>
      </c>
      <c r="F17" s="24">
        <f>('Monthly Data'!J16/31)/('Monthly Data'!$E16/100000)</f>
        <v>3.3809011907008806</v>
      </c>
      <c r="G17" s="24">
        <f>('Monthly Data'!K16/31)/('Monthly Data'!$E16/100000)</f>
        <v>0.5744249595851011</v>
      </c>
      <c r="H17" s="24">
        <f>('Monthly Data'!L16/31)/('Monthly Data'!$E16/100000)</f>
        <v>0</v>
      </c>
      <c r="I17" s="24">
        <f>('Monthly Data'!M16/31)/('Monthly Data'!$E16/100000)</f>
        <v>3.955326150285982</v>
      </c>
      <c r="J17" s="24">
        <f>('Monthly Data'!N16/30)/('Monthly Data'!$E16/100000)</f>
        <v>2.408208259136776</v>
      </c>
      <c r="K17" s="24">
        <f>('Monthly Data'!O16/30)/('Monthly Data'!$E16/100000)</f>
        <v>0.5426948189604002</v>
      </c>
      <c r="L17" s="24">
        <f>('Monthly Data'!P16/30)/('Monthly Data'!$E16/100000)</f>
        <v>0</v>
      </c>
      <c r="M17" s="24">
        <f>('Monthly Data'!Q16/30)/('Monthly Data'!$E16/100000)</f>
        <v>2.950903078097176</v>
      </c>
      <c r="N17" s="24">
        <f>('Monthly Data'!R16/31)/('Monthly Data'!$E16/100000)</f>
        <v>1.3457956195993794</v>
      </c>
      <c r="O17" s="24">
        <f>('Monthly Data'!S16/31)/('Monthly Data'!$E16/100000)</f>
        <v>0.4923642510729438</v>
      </c>
      <c r="P17" s="24">
        <f>('Monthly Data'!T16/31)/('Monthly Data'!$E16/100000)</f>
        <v>0</v>
      </c>
      <c r="Q17" s="24">
        <f>('Monthly Data'!U16/31)/('Monthly Data'!$E16/100000)</f>
        <v>1.8381598706723232</v>
      </c>
      <c r="R17" s="24">
        <f>('Monthly Data'!V16/30)/('Monthly Data'!$E16/100000)</f>
        <v>1.4500127194098194</v>
      </c>
      <c r="S17" s="24">
        <f>('Monthly Data'!W16/30)/('Monthly Data'!$E16/100000)</f>
        <v>0.8310014415331128</v>
      </c>
      <c r="T17" s="24">
        <f>('Monthly Data'!X16/30)/('Monthly Data'!$E16/100000)</f>
        <v>0.09327567200881878</v>
      </c>
      <c r="U17" s="24">
        <f>('Monthly Data'!Y16/30)/('Monthly Data'!$E16/100000)</f>
        <v>2.3742898329517512</v>
      </c>
      <c r="V17" s="24">
        <f>('Monthly Data'!Z16/31)/('Monthly Data'!$E16/100000)</f>
        <v>2.5849123181329547</v>
      </c>
      <c r="W17" s="24">
        <f>('Monthly Data'!AA16/31)/('Monthly Data'!$E16/100000)</f>
        <v>1.0667892106580448</v>
      </c>
      <c r="X17" s="24">
        <f>('Monthly Data'!AB16/31)/('Monthly Data'!$E16/100000)</f>
        <v>0.29541855064376626</v>
      </c>
      <c r="Y17" s="24">
        <f>('Monthly Data'!AC16/31)/('Monthly Data'!$E16/100000)</f>
        <v>3.947120079434766</v>
      </c>
      <c r="Z17" s="24">
        <f>('Monthly Data'!AD16/31)/('Monthly Data'!$E16/100000)</f>
        <v>2.625942672389033</v>
      </c>
      <c r="AA17" s="24">
        <f>('Monthly Data'!AE16/31)/('Monthly Data'!$E16/100000)</f>
        <v>1.485298824070047</v>
      </c>
      <c r="AB17" s="24">
        <f>('Monthly Data'!AF16/31)/('Monthly Data'!$E16/100000)</f>
        <v>0.2461821255364719</v>
      </c>
      <c r="AC17" s="24">
        <f>('Monthly Data'!AG16/31)/('Monthly Data'!$E16/100000)</f>
        <v>4.357423621995553</v>
      </c>
      <c r="AD17" s="24">
        <f>('Monthly Data'!AH16/30)/('Monthly Data'!$E16/100000)</f>
        <v>3.2307300941236323</v>
      </c>
      <c r="AE17" s="24">
        <f>('Monthly Data'!AI16/30)/('Monthly Data'!$E16/100000)</f>
        <v>1.6535232765199694</v>
      </c>
      <c r="AF17" s="24">
        <f>('Monthly Data'!AJ16/30)/('Monthly Data'!$E16/100000)</f>
        <v>0</v>
      </c>
      <c r="AG17" s="24">
        <f>('Monthly Data'!AK16/30)/('Monthly Data'!$E16/100000)</f>
        <v>4.884253370643602</v>
      </c>
    </row>
    <row r="18" spans="1:33" ht="15">
      <c r="A18" t="str">
        <f>'Monthly Data'!D17</f>
        <v>Brent</v>
      </c>
      <c r="B18" s="24">
        <f>('Monthly Data'!F17/28)/('Monthly Data'!$E17/100000)</f>
        <v>3.8878483455360695</v>
      </c>
      <c r="C18" s="24">
        <f>('Monthly Data'!G17/28)/('Monthly Data'!$E17/100000)</f>
        <v>5.008797321073841</v>
      </c>
      <c r="D18" s="24">
        <f>('Monthly Data'!H17/28)/('Monthly Data'!$E17/100000)</f>
        <v>0.49662296384584825</v>
      </c>
      <c r="E18" s="24">
        <f>('Monthly Data'!I17/28)/('Monthly Data'!$E17/100000)</f>
        <v>9.393268630455758</v>
      </c>
      <c r="F18" s="24">
        <f>('Monthly Data'!J17/31)/('Monthly Data'!$E17/100000)</f>
        <v>5.639073653991567</v>
      </c>
      <c r="G18" s="24">
        <f>('Monthly Data'!K17/31)/('Monthly Data'!$E17/100000)</f>
        <v>3.665397875094519</v>
      </c>
      <c r="H18" s="24">
        <f>('Monthly Data'!L17/31)/('Monthly Data'!$E17/100000)</f>
        <v>0.41011444756302307</v>
      </c>
      <c r="I18" s="24">
        <f>('Monthly Data'!M17/31)/('Monthly Data'!$E17/100000)</f>
        <v>9.71458597664911</v>
      </c>
      <c r="J18" s="24">
        <f>('Monthly Data'!N17/30)/('Monthly Data'!$E17/100000)</f>
        <v>5.072175870745597</v>
      </c>
      <c r="K18" s="24">
        <f>('Monthly Data'!O17/30)/('Monthly Data'!$E17/100000)</f>
        <v>3.9994702688385644</v>
      </c>
      <c r="L18" s="24">
        <f>('Monthly Data'!P17/30)/('Monthly Data'!$E17/100000)</f>
        <v>0</v>
      </c>
      <c r="M18" s="24">
        <f>('Monthly Data'!Q17/30)/('Monthly Data'!$E17/100000)</f>
        <v>9.07164613958416</v>
      </c>
      <c r="N18" s="24">
        <f>('Monthly Data'!R17/31)/('Monthly Data'!$E17/100000)</f>
        <v>3.678213951580863</v>
      </c>
      <c r="O18" s="24">
        <f>('Monthly Data'!S17/31)/('Monthly Data'!$E17/100000)</f>
        <v>3.1399387391543954</v>
      </c>
      <c r="P18" s="24">
        <f>('Monthly Data'!T17/31)/('Monthly Data'!$E17/100000)</f>
        <v>0</v>
      </c>
      <c r="Q18" s="24">
        <f>('Monthly Data'!U17/31)/('Monthly Data'!$E17/100000)</f>
        <v>6.818152690735258</v>
      </c>
      <c r="R18" s="24">
        <f>('Monthly Data'!V17/30)/('Monthly Data'!$E17/100000)</f>
        <v>4.568931267381804</v>
      </c>
      <c r="S18" s="24">
        <f>('Monthly Data'!W17/30)/('Monthly Data'!$E17/100000)</f>
        <v>0.9005429744404715</v>
      </c>
      <c r="T18" s="24">
        <f>('Monthly Data'!X17/30)/('Monthly Data'!$E17/100000)</f>
        <v>0</v>
      </c>
      <c r="U18" s="24">
        <f>('Monthly Data'!Y17/30)/('Monthly Data'!$E17/100000)</f>
        <v>5.469474241822276</v>
      </c>
      <c r="V18" s="24">
        <f>('Monthly Data'!Z17/31)/('Monthly Data'!$E17/100000)</f>
        <v>5.93384341317749</v>
      </c>
      <c r="W18" s="24">
        <f>('Monthly Data'!AA17/31)/('Monthly Data'!$E17/100000)</f>
        <v>1.666089943224781</v>
      </c>
      <c r="X18" s="24">
        <f>('Monthly Data'!AB17/31)/('Monthly Data'!$E17/100000)</f>
        <v>0</v>
      </c>
      <c r="Y18" s="24">
        <f>('Monthly Data'!AC17/31)/('Monthly Data'!$E17/100000)</f>
        <v>7.599933356402271</v>
      </c>
      <c r="Z18" s="24">
        <f>('Monthly Data'!AD17/31)/('Monthly Data'!$E17/100000)</f>
        <v>4.780396529406488</v>
      </c>
      <c r="AA18" s="24">
        <f>('Monthly Data'!AE17/31)/('Monthly Data'!$E17/100000)</f>
        <v>2.5888474502415835</v>
      </c>
      <c r="AB18" s="24">
        <f>('Monthly Data'!AF17/31)/('Monthly Data'!$E17/100000)</f>
        <v>0</v>
      </c>
      <c r="AC18" s="24">
        <f>('Monthly Data'!AG17/31)/('Monthly Data'!$E17/100000)</f>
        <v>7.36924397964807</v>
      </c>
      <c r="AD18" s="24">
        <f>('Monthly Data'!AH17/30)/('Monthly Data'!$E17/100000)</f>
        <v>4.7410938948483645</v>
      </c>
      <c r="AE18" s="24">
        <f>('Monthly Data'!AI17/30)/('Monthly Data'!$E17/100000)</f>
        <v>5.231095219176268</v>
      </c>
      <c r="AF18" s="24">
        <f>('Monthly Data'!AJ17/30)/('Monthly Data'!$E17/100000)</f>
        <v>0.18540590650245</v>
      </c>
      <c r="AG18" s="24">
        <f>('Monthly Data'!AK17/30)/('Monthly Data'!$E17/100000)</f>
        <v>10.157595020527083</v>
      </c>
    </row>
    <row r="19" spans="1:33" ht="15">
      <c r="A19" t="str">
        <f>'Monthly Data'!D18</f>
        <v>Brighton &amp; Hove UA</v>
      </c>
      <c r="B19" s="24">
        <f>('Monthly Data'!F18/28)/('Monthly Data'!$E18/100000)</f>
        <v>11.454392601933586</v>
      </c>
      <c r="C19" s="24">
        <f>('Monthly Data'!G18/28)/('Monthly Data'!$E18/100000)</f>
        <v>5.284333153185612</v>
      </c>
      <c r="D19" s="24">
        <f>('Monthly Data'!H18/28)/('Monthly Data'!$E18/100000)</f>
        <v>2.1617726535759325</v>
      </c>
      <c r="E19" s="24">
        <f>('Monthly Data'!I18/28)/('Monthly Data'!$E18/100000)</f>
        <v>18.90049840869513</v>
      </c>
      <c r="F19" s="24">
        <f>('Monthly Data'!J18/31)/('Monthly Data'!$E18/100000)</f>
        <v>11.18659236057438</v>
      </c>
      <c r="G19" s="24">
        <f>('Monthly Data'!K18/31)/('Monthly Data'!$E18/100000)</f>
        <v>5.423802356642123</v>
      </c>
      <c r="H19" s="24">
        <f>('Monthly Data'!L18/31)/('Monthly Data'!$E18/100000)</f>
        <v>2.494949084055377</v>
      </c>
      <c r="I19" s="24">
        <f>('Monthly Data'!M18/31)/('Monthly Data'!$E18/100000)</f>
        <v>19.105343801271882</v>
      </c>
      <c r="J19" s="24">
        <f>('Monthly Data'!N18/30)/('Monthly Data'!$E18/100000)</f>
        <v>10.326467703516883</v>
      </c>
      <c r="K19" s="24">
        <f>('Monthly Data'!O18/30)/('Monthly Data'!$E18/100000)</f>
        <v>2.9564242678996777</v>
      </c>
      <c r="L19" s="24">
        <f>('Monthly Data'!P18/30)/('Monthly Data'!$E18/100000)</f>
        <v>1.0228387277567605</v>
      </c>
      <c r="M19" s="24">
        <f>('Monthly Data'!Q18/30)/('Monthly Data'!$E18/100000)</f>
        <v>14.30573069917332</v>
      </c>
      <c r="N19" s="24">
        <f>('Monthly Data'!R18/31)/('Monthly Data'!$E18/100000)</f>
        <v>7.593323299298974</v>
      </c>
      <c r="O19" s="24">
        <f>('Monthly Data'!S18/31)/('Monthly Data'!$E18/100000)</f>
        <v>3.200043390418853</v>
      </c>
      <c r="P19" s="24">
        <f>('Monthly Data'!T18/31)/('Monthly Data'!$E18/100000)</f>
        <v>0.7050943063634761</v>
      </c>
      <c r="Q19" s="24">
        <f>('Monthly Data'!U18/31)/('Monthly Data'!$E18/100000)</f>
        <v>11.498460996081302</v>
      </c>
      <c r="R19" s="24">
        <f>('Monthly Data'!V18/30)/('Monthly Data'!$E18/100000)</f>
        <v>7.454112372145159</v>
      </c>
      <c r="S19" s="24">
        <f>('Monthly Data'!W18/30)/('Monthly Data'!$E18/100000)</f>
        <v>2.7182289477371446</v>
      </c>
      <c r="T19" s="24">
        <f>('Monthly Data'!X18/30)/('Monthly Data'!$E18/100000)</f>
        <v>0.7005744710662744</v>
      </c>
      <c r="U19" s="24">
        <f>('Monthly Data'!Y18/30)/('Monthly Data'!$E18/100000)</f>
        <v>10.872915790948579</v>
      </c>
      <c r="V19" s="24">
        <f>('Monthly Data'!Z18/31)/('Monthly Data'!$E18/100000)</f>
        <v>9.749284736064219</v>
      </c>
      <c r="W19" s="24">
        <f>('Monthly Data'!AA18/31)/('Monthly Data'!$E18/100000)</f>
        <v>2.0610448955240073</v>
      </c>
      <c r="X19" s="24">
        <f>('Monthly Data'!AB18/31)/('Monthly Data'!$E18/100000)</f>
        <v>2.616984637079825</v>
      </c>
      <c r="Y19" s="24">
        <f>('Monthly Data'!AC18/31)/('Monthly Data'!$E18/100000)</f>
        <v>14.427314268668049</v>
      </c>
      <c r="Z19" s="24">
        <f>('Monthly Data'!AD18/31)/('Monthly Data'!$E18/100000)</f>
        <v>7.647561322865395</v>
      </c>
      <c r="AA19" s="24">
        <f>('Monthly Data'!AE18/31)/('Monthly Data'!$E18/100000)</f>
        <v>2.1288424249820337</v>
      </c>
      <c r="AB19" s="24">
        <f>('Monthly Data'!AF18/31)/('Monthly Data'!$E18/100000)</f>
        <v>1.3017125655941097</v>
      </c>
      <c r="AC19" s="24">
        <f>('Monthly Data'!AG18/31)/('Monthly Data'!$E18/100000)</f>
        <v>11.078116313441539</v>
      </c>
      <c r="AD19" s="24">
        <f>('Monthly Data'!AH18/30)/('Monthly Data'!$E18/100000)</f>
        <v>7.776376628835645</v>
      </c>
      <c r="AE19" s="24">
        <f>('Monthly Data'!AI18/30)/('Monthly Data'!$E18/100000)</f>
        <v>2.9143897996357016</v>
      </c>
      <c r="AF19" s="24">
        <f>('Monthly Data'!AJ18/30)/('Monthly Data'!$E18/100000)</f>
        <v>2.213815328569427</v>
      </c>
      <c r="AG19" s="24">
        <f>('Monthly Data'!AK18/30)/('Monthly Data'!$E18/100000)</f>
        <v>12.904581757040773</v>
      </c>
    </row>
    <row r="20" spans="1:33" ht="15">
      <c r="A20" t="str">
        <f>'Monthly Data'!D19</f>
        <v>Bristol UA</v>
      </c>
      <c r="B20" s="24">
        <f>('Monthly Data'!F19/28)/('Monthly Data'!$E19/100000)</f>
        <v>2.783059979399414</v>
      </c>
      <c r="C20" s="24">
        <f>('Monthly Data'!G19/28)/('Monthly Data'!$E19/100000)</f>
        <v>6.794231835829174</v>
      </c>
      <c r="D20" s="24">
        <f>('Monthly Data'!H19/28)/('Monthly Data'!$E19/100000)</f>
        <v>3.585294350685366</v>
      </c>
      <c r="E20" s="24">
        <f>('Monthly Data'!I19/28)/('Monthly Data'!$E19/100000)</f>
        <v>13.162586165913954</v>
      </c>
      <c r="F20" s="24">
        <f>('Monthly Data'!J19/31)/('Monthly Data'!$E19/100000)</f>
        <v>3.7213962392428392</v>
      </c>
      <c r="G20" s="24">
        <f>('Monthly Data'!K19/31)/('Monthly Data'!$E19/100000)</f>
        <v>7.335444510045981</v>
      </c>
      <c r="H20" s="24">
        <f>('Monthly Data'!L19/31)/('Monthly Data'!$E19/100000)</f>
        <v>4.759093267493246</v>
      </c>
      <c r="I20" s="24">
        <f>('Monthly Data'!M19/31)/('Monthly Data'!$E19/100000)</f>
        <v>15.815934016782066</v>
      </c>
      <c r="J20" s="24">
        <f>('Monthly Data'!N19/30)/('Monthly Data'!$E19/100000)</f>
        <v>4.242928452579036</v>
      </c>
      <c r="K20" s="24">
        <f>('Monthly Data'!O19/30)/('Monthly Data'!$E19/100000)</f>
        <v>8.569051580698835</v>
      </c>
      <c r="L20" s="24">
        <f>('Monthly Data'!P19/30)/('Monthly Data'!$E19/100000)</f>
        <v>2.366426326492882</v>
      </c>
      <c r="M20" s="24">
        <f>('Monthly Data'!Q19/30)/('Monthly Data'!$E19/100000)</f>
        <v>15.178406359770753</v>
      </c>
      <c r="N20" s="24">
        <f>('Monthly Data'!R19/31)/('Monthly Data'!$E19/100000)</f>
        <v>4.624908306943624</v>
      </c>
      <c r="O20" s="24">
        <f>('Monthly Data'!S19/31)/('Monthly Data'!$E19/100000)</f>
        <v>7.916912672427674</v>
      </c>
      <c r="P20" s="24">
        <f>('Monthly Data'!T19/31)/('Monthly Data'!$E19/100000)</f>
        <v>2.0396114003542483</v>
      </c>
      <c r="Q20" s="24">
        <f>('Monthly Data'!U19/31)/('Monthly Data'!$E19/100000)</f>
        <v>14.581432379725547</v>
      </c>
      <c r="R20" s="24">
        <f>('Monthly Data'!V19/30)/('Monthly Data'!$E19/100000)</f>
        <v>4.085782954335367</v>
      </c>
      <c r="S20" s="24">
        <f>('Monthly Data'!W19/30)/('Monthly Data'!$E19/100000)</f>
        <v>8.42114993529303</v>
      </c>
      <c r="T20" s="24">
        <f>('Monthly Data'!X19/30)/('Monthly Data'!$E19/100000)</f>
        <v>1.959696801626918</v>
      </c>
      <c r="U20" s="24">
        <f>('Monthly Data'!Y19/30)/('Monthly Data'!$E19/100000)</f>
        <v>14.466629691255315</v>
      </c>
      <c r="V20" s="24">
        <f>('Monthly Data'!Z19/31)/('Monthly Data'!$E19/100000)</f>
        <v>6.3424758019787815</v>
      </c>
      <c r="W20" s="24">
        <f>('Monthly Data'!AA19/31)/('Monthly Data'!$E19/100000)</f>
        <v>8.319467554076539</v>
      </c>
      <c r="X20" s="24">
        <f>('Monthly Data'!AB19/31)/('Monthly Data'!$E19/100000)</f>
        <v>1.502871558155762</v>
      </c>
      <c r="Y20" s="24">
        <f>('Monthly Data'!AC19/31)/('Monthly Data'!$E19/100000)</f>
        <v>16.16481491421108</v>
      </c>
      <c r="Z20" s="24">
        <f>('Monthly Data'!AD19/31)/('Monthly Data'!$E19/100000)</f>
        <v>8.07793462508722</v>
      </c>
      <c r="AA20" s="24">
        <f>('Monthly Data'!AE19/31)/('Monthly Data'!$E19/100000)</f>
        <v>9.473458214803285</v>
      </c>
      <c r="AB20" s="24">
        <f>('Monthly Data'!AF19/31)/('Monthly Data'!$E19/100000)</f>
        <v>1.6281108546687422</v>
      </c>
      <c r="AC20" s="24">
        <f>('Monthly Data'!AG19/31)/('Monthly Data'!$E19/100000)</f>
        <v>19.179503694559248</v>
      </c>
      <c r="AD20" s="24">
        <f>('Monthly Data'!AH19/30)/('Monthly Data'!$E19/100000)</f>
        <v>5.925309669070069</v>
      </c>
      <c r="AE20" s="24">
        <f>('Monthly Data'!AI19/30)/('Monthly Data'!$E19/100000)</f>
        <v>10.54723608800148</v>
      </c>
      <c r="AF20" s="24">
        <f>('Monthly Data'!AJ19/30)/('Monthly Data'!$E19/100000)</f>
        <v>2.0059160658162325</v>
      </c>
      <c r="AG20" s="24">
        <f>('Monthly Data'!AK19/30)/('Monthly Data'!$E19/100000)</f>
        <v>18.47846182288778</v>
      </c>
    </row>
    <row r="21" spans="1:33" ht="15">
      <c r="A21" t="str">
        <f>'Monthly Data'!D20</f>
        <v>Bromley</v>
      </c>
      <c r="B21" s="24">
        <f>('Monthly Data'!F20/28)/('Monthly Data'!$E20/100000)</f>
        <v>1.36604326273096</v>
      </c>
      <c r="C21" s="24">
        <f>('Monthly Data'!G20/28)/('Monthly Data'!$E20/100000)</f>
        <v>3.7319738621000447</v>
      </c>
      <c r="D21" s="24">
        <f>('Monthly Data'!H20/28)/('Monthly Data'!$E20/100000)</f>
        <v>0</v>
      </c>
      <c r="E21" s="24">
        <f>('Monthly Data'!I20/28)/('Monthly Data'!$E20/100000)</f>
        <v>5.098017124831005</v>
      </c>
      <c r="F21" s="24">
        <f>('Monthly Data'!J20/31)/('Monthly Data'!$E20/100000)</f>
        <v>1.246565584613819</v>
      </c>
      <c r="G21" s="24">
        <f>('Monthly Data'!K20/31)/('Monthly Data'!$E20/100000)</f>
        <v>3.3835351582375086</v>
      </c>
      <c r="H21" s="24">
        <f>('Monthly Data'!L20/31)/('Monthly Data'!$E20/100000)</f>
        <v>0</v>
      </c>
      <c r="I21" s="24">
        <f>('Monthly Data'!M20/31)/('Monthly Data'!$E20/100000)</f>
        <v>4.630100742851328</v>
      </c>
      <c r="J21" s="24">
        <f>('Monthly Data'!N20/30)/('Monthly Data'!$E20/100000)</f>
        <v>1.0515247108307044</v>
      </c>
      <c r="K21" s="24">
        <f>('Monthly Data'!O20/30)/('Monthly Data'!$E20/100000)</f>
        <v>4.4426919032597265</v>
      </c>
      <c r="L21" s="24">
        <f>('Monthly Data'!P20/30)/('Monthly Data'!$E20/100000)</f>
        <v>0</v>
      </c>
      <c r="M21" s="24">
        <f>('Monthly Data'!Q20/30)/('Monthly Data'!$E20/100000)</f>
        <v>5.494216614090431</v>
      </c>
      <c r="N21" s="24">
        <f>('Monthly Data'!R20/31)/('Monthly Data'!$E20/100000)</f>
        <v>2.111529459651979</v>
      </c>
      <c r="O21" s="24">
        <f>('Monthly Data'!S20/31)/('Monthly Data'!$E20/100000)</f>
        <v>5.215223364200672</v>
      </c>
      <c r="P21" s="24">
        <f>('Monthly Data'!T20/31)/('Monthly Data'!$E20/100000)</f>
        <v>0</v>
      </c>
      <c r="Q21" s="24">
        <f>('Monthly Data'!U20/31)/('Monthly Data'!$E20/100000)</f>
        <v>7.326752823852651</v>
      </c>
      <c r="R21" s="24">
        <f>('Monthly Data'!V20/30)/('Monthly Data'!$E20/100000)</f>
        <v>1.2355415352260777</v>
      </c>
      <c r="S21" s="24">
        <f>('Monthly Data'!W20/30)/('Monthly Data'!$E20/100000)</f>
        <v>5.099894847528917</v>
      </c>
      <c r="T21" s="24">
        <f>('Monthly Data'!X20/30)/('Monthly Data'!$E20/100000)</f>
        <v>0.10515247108307045</v>
      </c>
      <c r="U21" s="24">
        <f>('Monthly Data'!Y20/30)/('Monthly Data'!$E20/100000)</f>
        <v>6.440588853838064</v>
      </c>
      <c r="V21" s="24">
        <f>('Monthly Data'!Z20/31)/('Monthly Data'!$E20/100000)</f>
        <v>0.6614429632644755</v>
      </c>
      <c r="W21" s="24">
        <f>('Monthly Data'!AA20/31)/('Monthly Data'!$E20/100000)</f>
        <v>4.744581255724026</v>
      </c>
      <c r="X21" s="24">
        <f>('Monthly Data'!AB20/31)/('Monthly Data'!$E20/100000)</f>
        <v>0.3943217665615142</v>
      </c>
      <c r="Y21" s="24">
        <f>('Monthly Data'!AC20/31)/('Monthly Data'!$E20/100000)</f>
        <v>5.800345985550015</v>
      </c>
      <c r="Z21" s="24">
        <f>('Monthly Data'!AD20/31)/('Monthly Data'!$E20/100000)</f>
        <v>1.8444082629490182</v>
      </c>
      <c r="AA21" s="24">
        <f>('Monthly Data'!AE20/31)/('Monthly Data'!$E20/100000)</f>
        <v>4.820901597639158</v>
      </c>
      <c r="AB21" s="24">
        <f>('Monthly Data'!AF20/31)/('Monthly Data'!$E20/100000)</f>
        <v>0.3943217665615142</v>
      </c>
      <c r="AC21" s="24">
        <f>('Monthly Data'!AG20/31)/('Monthly Data'!$E20/100000)</f>
        <v>7.059631627149689</v>
      </c>
      <c r="AD21" s="24">
        <f>('Monthly Data'!AH20/30)/('Monthly Data'!$E20/100000)</f>
        <v>1.6692954784437435</v>
      </c>
      <c r="AE21" s="24">
        <f>('Monthly Data'!AI20/30)/('Monthly Data'!$E20/100000)</f>
        <v>4.232386961093585</v>
      </c>
      <c r="AF21" s="24">
        <f>('Monthly Data'!AJ20/30)/('Monthly Data'!$E20/100000)</f>
        <v>0.07886435331230285</v>
      </c>
      <c r="AG21" s="24">
        <f>('Monthly Data'!AK20/30)/('Monthly Data'!$E20/100000)</f>
        <v>5.980546792849632</v>
      </c>
    </row>
    <row r="22" spans="1:33" ht="15">
      <c r="A22" t="str">
        <f>'Monthly Data'!D21</f>
        <v>Buckinghamshire</v>
      </c>
      <c r="B22" s="24">
        <f>('Monthly Data'!F21/28)/('Monthly Data'!$E21/100000)</f>
        <v>8.787878787878787</v>
      </c>
      <c r="C22" s="24">
        <f>('Monthly Data'!G21/28)/('Monthly Data'!$E21/100000)</f>
        <v>2.329004329004329</v>
      </c>
      <c r="D22" s="24">
        <f>('Monthly Data'!H21/28)/('Monthly Data'!$E21/100000)</f>
        <v>0.017316017316017316</v>
      </c>
      <c r="E22" s="24">
        <f>('Monthly Data'!I21/28)/('Monthly Data'!$E21/100000)</f>
        <v>11.134199134199134</v>
      </c>
      <c r="F22" s="24">
        <f>('Monthly Data'!J21/31)/('Monthly Data'!$E21/100000)</f>
        <v>8.06256109481916</v>
      </c>
      <c r="G22" s="24">
        <f>('Monthly Data'!K21/31)/('Monthly Data'!$E21/100000)</f>
        <v>2.737047898338221</v>
      </c>
      <c r="H22" s="24">
        <f>('Monthly Data'!L21/31)/('Monthly Data'!$E21/100000)</f>
        <v>0.12512218963831867</v>
      </c>
      <c r="I22" s="24">
        <f>('Monthly Data'!M21/31)/('Monthly Data'!$E21/100000)</f>
        <v>10.924731182795698</v>
      </c>
      <c r="J22" s="24">
        <f>('Monthly Data'!N21/30)/('Monthly Data'!$E21/100000)</f>
        <v>8.597979797979798</v>
      </c>
      <c r="K22" s="24">
        <f>('Monthly Data'!O21/30)/('Monthly Data'!$E21/100000)</f>
        <v>2.165656565656566</v>
      </c>
      <c r="L22" s="24">
        <f>('Monthly Data'!P21/30)/('Monthly Data'!$E21/100000)</f>
        <v>0.16969696969696968</v>
      </c>
      <c r="M22" s="24">
        <f>('Monthly Data'!Q21/30)/('Monthly Data'!$E21/100000)</f>
        <v>10.933333333333334</v>
      </c>
      <c r="N22" s="24">
        <f>('Monthly Data'!R21/31)/('Monthly Data'!$E21/100000)</f>
        <v>7.859237536656892</v>
      </c>
      <c r="O22" s="24">
        <f>('Monthly Data'!S21/31)/('Monthly Data'!$E21/100000)</f>
        <v>1.610948191593353</v>
      </c>
      <c r="P22" s="24">
        <f>('Monthly Data'!T21/31)/('Monthly Data'!$E21/100000)</f>
        <v>0.14076246334310852</v>
      </c>
      <c r="Q22" s="24">
        <f>('Monthly Data'!U21/31)/('Monthly Data'!$E21/100000)</f>
        <v>9.610948191593353</v>
      </c>
      <c r="R22" s="24">
        <f>('Monthly Data'!V21/30)/('Monthly Data'!$E21/100000)</f>
        <v>10.10909090909091</v>
      </c>
      <c r="S22" s="24">
        <f>('Monthly Data'!W21/30)/('Monthly Data'!$E21/100000)</f>
        <v>1.3333333333333333</v>
      </c>
      <c r="T22" s="24">
        <f>('Monthly Data'!X21/30)/('Monthly Data'!$E21/100000)</f>
        <v>0.2505050505050505</v>
      </c>
      <c r="U22" s="24">
        <f>('Monthly Data'!Y21/30)/('Monthly Data'!$E21/100000)</f>
        <v>11.692929292929293</v>
      </c>
      <c r="V22" s="24">
        <f>('Monthly Data'!Z21/31)/('Monthly Data'!$E21/100000)</f>
        <v>10.048875855327468</v>
      </c>
      <c r="W22" s="24">
        <f>('Monthly Data'!AA21/31)/('Monthly Data'!$E21/100000)</f>
        <v>2.8543499511241444</v>
      </c>
      <c r="X22" s="24">
        <f>('Monthly Data'!AB21/31)/('Monthly Data'!$E21/100000)</f>
        <v>0.49266862170087977</v>
      </c>
      <c r="Y22" s="24">
        <f>('Monthly Data'!AC21/31)/('Monthly Data'!$E21/100000)</f>
        <v>13.395894428152493</v>
      </c>
      <c r="Z22" s="24">
        <f>('Monthly Data'!AD21/31)/('Monthly Data'!$E21/100000)</f>
        <v>9.93939393939394</v>
      </c>
      <c r="AA22" s="24">
        <f>('Monthly Data'!AE21/31)/('Monthly Data'!$E21/100000)</f>
        <v>2.3695014662756595</v>
      </c>
      <c r="AB22" s="24">
        <f>('Monthly Data'!AF21/31)/('Monthly Data'!$E21/100000)</f>
        <v>0.039100684261974585</v>
      </c>
      <c r="AC22" s="24">
        <f>('Monthly Data'!AG21/31)/('Monthly Data'!$E21/100000)</f>
        <v>12.347996089931573</v>
      </c>
      <c r="AD22" s="24">
        <f>('Monthly Data'!AH21/30)/('Monthly Data'!$E21/100000)</f>
        <v>9.858585858585858</v>
      </c>
      <c r="AE22" s="24">
        <f>('Monthly Data'!AI21/30)/('Monthly Data'!$E21/100000)</f>
        <v>2.408080808080808</v>
      </c>
      <c r="AF22" s="24">
        <f>('Monthly Data'!AJ21/30)/('Monthly Data'!$E21/100000)</f>
        <v>0.12121212121212122</v>
      </c>
      <c r="AG22" s="24">
        <f>('Monthly Data'!AK21/30)/('Monthly Data'!$E21/100000)</f>
        <v>12.387878787878789</v>
      </c>
    </row>
    <row r="23" spans="1:33" ht="15">
      <c r="A23" t="str">
        <f>'Monthly Data'!D22</f>
        <v>Bury</v>
      </c>
      <c r="B23" s="24">
        <f>('Monthly Data'!F22/28)/('Monthly Data'!$E22/100000)</f>
        <v>7.7895355673133455</v>
      </c>
      <c r="C23" s="24">
        <f>('Monthly Data'!G22/28)/('Monthly Data'!$E22/100000)</f>
        <v>12.713109935332158</v>
      </c>
      <c r="D23" s="24">
        <f>('Monthly Data'!H22/28)/('Monthly Data'!$E22/100000)</f>
        <v>1.665686850872036</v>
      </c>
      <c r="E23" s="24">
        <f>('Monthly Data'!I22/28)/('Monthly Data'!$E22/100000)</f>
        <v>22.16833235351754</v>
      </c>
      <c r="F23" s="24">
        <f>('Monthly Data'!J22/31)/('Monthly Data'!$E22/100000)</f>
        <v>8.451701402716935</v>
      </c>
      <c r="G23" s="24">
        <f>('Monthly Data'!K22/31)/('Monthly Data'!$E22/100000)</f>
        <v>8.009203947077305</v>
      </c>
      <c r="H23" s="24">
        <f>('Monthly Data'!L22/31)/('Monthly Data'!$E22/100000)</f>
        <v>0.24337360060179655</v>
      </c>
      <c r="I23" s="24">
        <f>('Monthly Data'!M22/31)/('Monthly Data'!$E22/100000)</f>
        <v>16.704278950396034</v>
      </c>
      <c r="J23" s="24">
        <f>('Monthly Data'!N22/30)/('Monthly Data'!$E22/100000)</f>
        <v>7.7503429355281215</v>
      </c>
      <c r="K23" s="24">
        <f>('Monthly Data'!O22/30)/('Monthly Data'!$E22/100000)</f>
        <v>9.762231367169639</v>
      </c>
      <c r="L23" s="24">
        <f>('Monthly Data'!P22/30)/('Monthly Data'!$E22/100000)</f>
        <v>0</v>
      </c>
      <c r="M23" s="24">
        <f>('Monthly Data'!Q22/30)/('Monthly Data'!$E22/100000)</f>
        <v>17.51257430269776</v>
      </c>
      <c r="N23" s="24">
        <f>('Monthly Data'!R22/31)/('Monthly Data'!$E22/100000)</f>
        <v>6.128589760608877</v>
      </c>
      <c r="O23" s="24">
        <f>('Monthly Data'!S22/31)/('Monthly Data'!$E22/100000)</f>
        <v>4.4249745563963</v>
      </c>
      <c r="P23" s="24">
        <f>('Monthly Data'!T22/31)/('Monthly Data'!$E22/100000)</f>
        <v>0</v>
      </c>
      <c r="Q23" s="24">
        <f>('Monthly Data'!U22/31)/('Monthly Data'!$E22/100000)</f>
        <v>10.553564317005177</v>
      </c>
      <c r="R23" s="24">
        <f>('Monthly Data'!V22/30)/('Monthly Data'!$E22/100000)</f>
        <v>4.435299497027892</v>
      </c>
      <c r="S23" s="24">
        <f>('Monthly Data'!W22/30)/('Monthly Data'!$E22/100000)</f>
        <v>6.995884773662551</v>
      </c>
      <c r="T23" s="24">
        <f>('Monthly Data'!X22/30)/('Monthly Data'!$E22/100000)</f>
        <v>0</v>
      </c>
      <c r="U23" s="24">
        <f>('Monthly Data'!Y22/30)/('Monthly Data'!$E22/100000)</f>
        <v>11.431184270690444</v>
      </c>
      <c r="V23" s="24">
        <f>('Monthly Data'!Z22/31)/('Monthly Data'!$E22/100000)</f>
        <v>7.345457763617859</v>
      </c>
      <c r="W23" s="24">
        <f>('Monthly Data'!AA22/31)/('Monthly Data'!$E22/100000)</f>
        <v>11.084561263772732</v>
      </c>
      <c r="X23" s="24">
        <f>('Monthly Data'!AB22/31)/('Monthly Data'!$E22/100000)</f>
        <v>0</v>
      </c>
      <c r="Y23" s="24">
        <f>('Monthly Data'!AC22/31)/('Monthly Data'!$E22/100000)</f>
        <v>18.430019027390593</v>
      </c>
      <c r="Z23" s="24">
        <f>('Monthly Data'!AD22/31)/('Monthly Data'!$E22/100000)</f>
        <v>9.026948095048454</v>
      </c>
      <c r="AA23" s="24">
        <f>('Monthly Data'!AE22/31)/('Monthly Data'!$E22/100000)</f>
        <v>8.606575512190805</v>
      </c>
      <c r="AB23" s="24">
        <f>('Monthly Data'!AF22/31)/('Monthly Data'!$E22/100000)</f>
        <v>0</v>
      </c>
      <c r="AC23" s="24">
        <f>('Monthly Data'!AG22/31)/('Monthly Data'!$E22/100000)</f>
        <v>17.63352360723926</v>
      </c>
      <c r="AD23" s="24">
        <f>('Monthly Data'!AH22/30)/('Monthly Data'!$E22/100000)</f>
        <v>12.437128486511202</v>
      </c>
      <c r="AE23" s="24">
        <f>('Monthly Data'!AI22/30)/('Monthly Data'!$E22/100000)</f>
        <v>10.928212162780065</v>
      </c>
      <c r="AF23" s="24">
        <f>('Monthly Data'!AJ22/30)/('Monthly Data'!$E22/100000)</f>
        <v>0.22862368541380887</v>
      </c>
      <c r="AG23" s="24">
        <f>('Monthly Data'!AK22/30)/('Monthly Data'!$E22/100000)</f>
        <v>23.593964334705074</v>
      </c>
    </row>
    <row r="24" spans="1:33" ht="15">
      <c r="A24" t="str">
        <f>'Monthly Data'!D23</f>
        <v>Calderdale</v>
      </c>
      <c r="B24" s="24">
        <f>('Monthly Data'!F23/28)/('Monthly Data'!$E23/100000)</f>
        <v>1.1570031435557109</v>
      </c>
      <c r="C24" s="24">
        <f>('Monthly Data'!G23/28)/('Monthly Data'!$E23/100000)</f>
        <v>1.2224938875305624</v>
      </c>
      <c r="D24" s="24">
        <f>('Monthly Data'!H23/28)/('Monthly Data'!$E23/100000)</f>
        <v>0</v>
      </c>
      <c r="E24" s="24">
        <f>('Monthly Data'!I23/28)/('Monthly Data'!$E23/100000)</f>
        <v>2.3794970310862733</v>
      </c>
      <c r="F24" s="24">
        <f>('Monthly Data'!J23/31)/('Monthly Data'!$E23/100000)</f>
        <v>1.340799747614165</v>
      </c>
      <c r="G24" s="24">
        <f>('Monthly Data'!K23/31)/('Monthly Data'!$E23/100000)</f>
        <v>4.515340326524174</v>
      </c>
      <c r="H24" s="24">
        <f>('Monthly Data'!L23/31)/('Monthly Data'!$E23/100000)</f>
        <v>0.6112469437652812</v>
      </c>
      <c r="I24" s="24">
        <f>('Monthly Data'!M23/31)/('Monthly Data'!$E23/100000)</f>
        <v>6.46738701790362</v>
      </c>
      <c r="J24" s="24">
        <f>('Monthly Data'!N23/30)/('Monthly Data'!$E23/100000)</f>
        <v>0.9779951100244499</v>
      </c>
      <c r="K24" s="24">
        <f>('Monthly Data'!O23/30)/('Monthly Data'!$E23/100000)</f>
        <v>3.443357783211084</v>
      </c>
      <c r="L24" s="24">
        <f>('Monthly Data'!P23/30)/('Monthly Data'!$E23/100000)</f>
        <v>0.7334963325183375</v>
      </c>
      <c r="M24" s="24">
        <f>('Monthly Data'!Q23/30)/('Monthly Data'!$E23/100000)</f>
        <v>5.154849225753872</v>
      </c>
      <c r="N24" s="24">
        <f>('Monthly Data'!R23/31)/('Monthly Data'!$E23/100000)</f>
        <v>1.5576938244341036</v>
      </c>
      <c r="O24" s="24">
        <f>('Monthly Data'!S23/31)/('Monthly Data'!$E23/100000)</f>
        <v>4.0223992428424955</v>
      </c>
      <c r="P24" s="24">
        <f>('Monthly Data'!T23/31)/('Monthly Data'!$E23/100000)</f>
        <v>1.4788232510450352</v>
      </c>
      <c r="Q24" s="24">
        <f>('Monthly Data'!U23/31)/('Monthly Data'!$E23/100000)</f>
        <v>7.058916318321635</v>
      </c>
      <c r="R24" s="24">
        <f>('Monthly Data'!V23/30)/('Monthly Data'!$E23/100000)</f>
        <v>2.9136104319478404</v>
      </c>
      <c r="S24" s="24">
        <f>('Monthly Data'!W23/30)/('Monthly Data'!$E23/100000)</f>
        <v>2.1189894050529747</v>
      </c>
      <c r="T24" s="24">
        <f>('Monthly Data'!X23/30)/('Monthly Data'!$E23/100000)</f>
        <v>0.4686226568867156</v>
      </c>
      <c r="U24" s="24">
        <f>('Monthly Data'!Y23/30)/('Monthly Data'!$E23/100000)</f>
        <v>5.501222493887531</v>
      </c>
      <c r="V24" s="24">
        <f>('Monthly Data'!Z23/31)/('Monthly Data'!$E23/100000)</f>
        <v>4.06183452953703</v>
      </c>
      <c r="W24" s="24">
        <f>('Monthly Data'!AA23/31)/('Monthly Data'!$E23/100000)</f>
        <v>3.23369350895181</v>
      </c>
      <c r="X24" s="24">
        <f>('Monthly Data'!AB23/31)/('Monthly Data'!$E23/100000)</f>
        <v>2.68159949522833</v>
      </c>
      <c r="Y24" s="24">
        <f>('Monthly Data'!AC23/31)/('Monthly Data'!$E23/100000)</f>
        <v>9.977127533717171</v>
      </c>
      <c r="Z24" s="24">
        <f>('Monthly Data'!AD23/31)/('Monthly Data'!$E23/100000)</f>
        <v>3.6477640192444203</v>
      </c>
      <c r="AA24" s="24">
        <f>('Monthly Data'!AE23/31)/('Monthly Data'!$E23/100000)</f>
        <v>6.802586954807162</v>
      </c>
      <c r="AB24" s="24">
        <f>('Monthly Data'!AF23/31)/('Monthly Data'!$E23/100000)</f>
        <v>3.608328732549886</v>
      </c>
      <c r="AC24" s="24">
        <f>('Monthly Data'!AG23/31)/('Monthly Data'!$E23/100000)</f>
        <v>14.058679706601469</v>
      </c>
      <c r="AD24" s="24">
        <f>('Monthly Data'!AH23/30)/('Monthly Data'!$E23/100000)</f>
        <v>2.2004889975550124</v>
      </c>
      <c r="AE24" s="24">
        <f>('Monthly Data'!AI23/30)/('Monthly Data'!$E23/100000)</f>
        <v>3.219233903830481</v>
      </c>
      <c r="AF24" s="24">
        <f>('Monthly Data'!AJ23/30)/('Monthly Data'!$E23/100000)</f>
        <v>2.057864710676447</v>
      </c>
      <c r="AG24" s="24">
        <f>('Monthly Data'!AK23/30)/('Monthly Data'!$E23/100000)</f>
        <v>7.47758761206194</v>
      </c>
    </row>
    <row r="25" spans="1:33" ht="15">
      <c r="A25" t="str">
        <f>'Monthly Data'!D24</f>
        <v>Cambridgeshire</v>
      </c>
      <c r="B25" s="24">
        <f>('Monthly Data'!F24/28)/('Monthly Data'!$E24/100000)</f>
        <v>9.722068889379553</v>
      </c>
      <c r="C25" s="24">
        <f>('Monthly Data'!G24/28)/('Monthly Data'!$E24/100000)</f>
        <v>5.071483771251932</v>
      </c>
      <c r="D25" s="24">
        <f>('Monthly Data'!H24/28)/('Monthly Data'!$E24/100000)</f>
        <v>2.1941929785824685</v>
      </c>
      <c r="E25" s="24">
        <f>('Monthly Data'!I24/28)/('Monthly Data'!$E24/100000)</f>
        <v>16.987745639213955</v>
      </c>
      <c r="F25" s="24">
        <f>('Monthly Data'!J24/31)/('Monthly Data'!$E24/100000)</f>
        <v>8.425985940070797</v>
      </c>
      <c r="G25" s="24">
        <f>('Monthly Data'!K24/31)/('Monthly Data'!$E24/100000)</f>
        <v>3.895148825846338</v>
      </c>
      <c r="H25" s="24">
        <f>('Monthly Data'!L24/31)/('Monthly Data'!$E24/100000)</f>
        <v>2.667397915939572</v>
      </c>
      <c r="I25" s="24">
        <f>('Monthly Data'!M24/31)/('Monthly Data'!$E24/100000)</f>
        <v>14.988532681856707</v>
      </c>
      <c r="J25" s="24">
        <f>('Monthly Data'!N24/30)/('Monthly Data'!$E24/100000)</f>
        <v>9.975528078310148</v>
      </c>
      <c r="K25" s="24">
        <f>('Monthly Data'!O24/30)/('Monthly Data'!$E24/100000)</f>
        <v>3.625708397733127</v>
      </c>
      <c r="L25" s="24">
        <f>('Monthly Data'!P24/30)/('Monthly Data'!$E24/100000)</f>
        <v>1.4940752189592994</v>
      </c>
      <c r="M25" s="24">
        <f>('Monthly Data'!Q24/30)/('Monthly Data'!$E24/100000)</f>
        <v>15.095311695002577</v>
      </c>
      <c r="N25" s="24">
        <f>('Monthly Data'!R24/31)/('Monthly Data'!$E24/100000)</f>
        <v>8.076980605274965</v>
      </c>
      <c r="O25" s="24">
        <f>('Monthly Data'!S24/31)/('Monthly Data'!$E24/100000)</f>
        <v>4.655481876651543</v>
      </c>
      <c r="P25" s="24">
        <f>('Monthly Data'!T24/31)/('Monthly Data'!$E24/100000)</f>
        <v>1.5455950540958268</v>
      </c>
      <c r="Q25" s="24">
        <f>('Monthly Data'!U24/31)/('Monthly Data'!$E24/100000)</f>
        <v>14.278057536022336</v>
      </c>
      <c r="R25" s="24">
        <f>('Monthly Data'!V24/30)/('Monthly Data'!$E24/100000)</f>
        <v>10.394126738794435</v>
      </c>
      <c r="S25" s="24">
        <f>('Monthly Data'!W24/30)/('Monthly Data'!$E24/100000)</f>
        <v>5.2357032457496135</v>
      </c>
      <c r="T25" s="24">
        <f>('Monthly Data'!X24/30)/('Monthly Data'!$E24/100000)</f>
        <v>1.5520350334878927</v>
      </c>
      <c r="U25" s="24">
        <f>('Monthly Data'!Y24/30)/('Monthly Data'!$E24/100000)</f>
        <v>17.181865018031942</v>
      </c>
      <c r="V25" s="24">
        <f>('Monthly Data'!Z24/31)/('Monthly Data'!$E24/100000)</f>
        <v>11.697910953781722</v>
      </c>
      <c r="W25" s="24">
        <f>('Monthly Data'!AA24/31)/('Monthly Data'!$E24/100000)</f>
        <v>5.9081617390437255</v>
      </c>
      <c r="X25" s="24">
        <f>('Monthly Data'!AB24/31)/('Monthly Data'!$E24/100000)</f>
        <v>1.938226055741138</v>
      </c>
      <c r="Y25" s="24">
        <f>('Monthly Data'!AC24/31)/('Monthly Data'!$E24/100000)</f>
        <v>19.544298748566582</v>
      </c>
      <c r="Z25" s="24">
        <f>('Monthly Data'!AD24/31)/('Monthly Data'!$E24/100000)</f>
        <v>12.533030862043177</v>
      </c>
      <c r="AA25" s="24">
        <f>('Monthly Data'!AE24/31)/('Monthly Data'!$E24/100000)</f>
        <v>6.568778979907264</v>
      </c>
      <c r="AB25" s="24">
        <f>('Monthly Data'!AF24/31)/('Monthly Data'!$E24/100000)</f>
        <v>1.6079174353093681</v>
      </c>
      <c r="AC25" s="24">
        <f>('Monthly Data'!AG24/31)/('Monthly Data'!$E24/100000)</f>
        <v>20.70972727725981</v>
      </c>
      <c r="AD25" s="24">
        <f>('Monthly Data'!AH24/30)/('Monthly Data'!$E24/100000)</f>
        <v>12.08784131890778</v>
      </c>
      <c r="AE25" s="24">
        <f>('Monthly Data'!AI24/30)/('Monthly Data'!$E24/100000)</f>
        <v>5.467542503863988</v>
      </c>
      <c r="AF25" s="24">
        <f>('Monthly Data'!AJ24/30)/('Monthly Data'!$E24/100000)</f>
        <v>0.7599175682637815</v>
      </c>
      <c r="AG25" s="24">
        <f>('Monthly Data'!AK24/30)/('Monthly Data'!$E24/100000)</f>
        <v>18.315301391035547</v>
      </c>
    </row>
    <row r="26" spans="1:33" ht="15">
      <c r="A26" t="str">
        <f>'Monthly Data'!D25</f>
        <v>Camden</v>
      </c>
      <c r="B26" s="24">
        <f>('Monthly Data'!F25/28)/('Monthly Data'!$E25/100000)</f>
        <v>6.009355883411299</v>
      </c>
      <c r="C26" s="24">
        <f>('Monthly Data'!G25/28)/('Monthly Data'!$E25/100000)</f>
        <v>1.853184598776538</v>
      </c>
      <c r="D26" s="24">
        <f>('Monthly Data'!H25/28)/('Monthly Data'!$E25/100000)</f>
        <v>0</v>
      </c>
      <c r="E26" s="24">
        <f>('Monthly Data'!I25/28)/('Monthly Data'!$E25/100000)</f>
        <v>7.862540482187837</v>
      </c>
      <c r="F26" s="24">
        <f>('Monthly Data'!J25/31)/('Monthly Data'!$E25/100000)</f>
        <v>4.5665068660112125</v>
      </c>
      <c r="G26" s="24">
        <f>('Monthly Data'!K25/31)/('Monthly Data'!$E25/100000)</f>
        <v>3.136426423986349</v>
      </c>
      <c r="H26" s="24">
        <f>('Monthly Data'!L25/31)/('Monthly Data'!$E25/100000)</f>
        <v>0</v>
      </c>
      <c r="I26" s="24">
        <f>('Monthly Data'!M25/31)/('Monthly Data'!$E25/100000)</f>
        <v>7.702933289997563</v>
      </c>
      <c r="J26" s="24">
        <f>('Monthly Data'!N25/30)/('Monthly Data'!$E25/100000)</f>
        <v>4.130982367758186</v>
      </c>
      <c r="K26" s="24">
        <f>('Monthly Data'!O25/30)/('Monthly Data'!$E25/100000)</f>
        <v>2.9387069689336687</v>
      </c>
      <c r="L26" s="24">
        <f>('Monthly Data'!P25/30)/('Monthly Data'!$E25/100000)</f>
        <v>0</v>
      </c>
      <c r="M26" s="24">
        <f>('Monthly Data'!Q25/30)/('Monthly Data'!$E25/100000)</f>
        <v>7.069689336691855</v>
      </c>
      <c r="N26" s="24">
        <f>('Monthly Data'!R25/31)/('Monthly Data'!$E25/100000)</f>
        <v>3.8352157308848622</v>
      </c>
      <c r="O26" s="24">
        <f>('Monthly Data'!S25/31)/('Monthly Data'!$E25/100000)</f>
        <v>5.8665799951247255</v>
      </c>
      <c r="P26" s="24">
        <f>('Monthly Data'!T25/31)/('Monthly Data'!$E25/100000)</f>
        <v>0</v>
      </c>
      <c r="Q26" s="24">
        <f>('Monthly Data'!U25/31)/('Monthly Data'!$E25/100000)</f>
        <v>9.701795726009587</v>
      </c>
      <c r="R26" s="24">
        <f>('Monthly Data'!V25/30)/('Monthly Data'!$E25/100000)</f>
        <v>3.1402183039462637</v>
      </c>
      <c r="S26" s="24">
        <f>('Monthly Data'!W25/30)/('Monthly Data'!$E25/100000)</f>
        <v>6.045340050377834</v>
      </c>
      <c r="T26" s="24">
        <f>('Monthly Data'!X25/30)/('Monthly Data'!$E25/100000)</f>
        <v>0</v>
      </c>
      <c r="U26" s="24">
        <f>('Monthly Data'!Y25/30)/('Monthly Data'!$E25/100000)</f>
        <v>9.185558354324098</v>
      </c>
      <c r="V26" s="24">
        <f>('Monthly Data'!Z25/31)/('Monthly Data'!$E25/100000)</f>
        <v>3.3314373933533763</v>
      </c>
      <c r="W26" s="24">
        <f>('Monthly Data'!AA25/31)/('Monthly Data'!$E25/100000)</f>
        <v>5.281547087023645</v>
      </c>
      <c r="X26" s="24">
        <f>('Monthly Data'!AB25/31)/('Monthly Data'!$E25/100000)</f>
        <v>0</v>
      </c>
      <c r="Y26" s="24">
        <f>('Monthly Data'!AC25/31)/('Monthly Data'!$E25/100000)</f>
        <v>8.61298448037702</v>
      </c>
      <c r="Z26" s="24">
        <f>('Monthly Data'!AD25/31)/('Monthly Data'!$E25/100000)</f>
        <v>4.01397578613797</v>
      </c>
      <c r="AA26" s="24">
        <f>('Monthly Data'!AE25/31)/('Monthly Data'!$E25/100000)</f>
        <v>4.485252295441618</v>
      </c>
      <c r="AB26" s="24">
        <f>('Monthly Data'!AF25/31)/('Monthly Data'!$E25/100000)</f>
        <v>0</v>
      </c>
      <c r="AC26" s="24">
        <f>('Monthly Data'!AG25/31)/('Monthly Data'!$E25/100000)</f>
        <v>8.499228081579588</v>
      </c>
      <c r="AD26" s="24">
        <f>('Monthly Data'!AH25/30)/('Monthly Data'!$E25/100000)</f>
        <v>3.1738035264483626</v>
      </c>
      <c r="AE26" s="24">
        <f>('Monthly Data'!AI25/30)/('Monthly Data'!$E25/100000)</f>
        <v>4.970612930310663</v>
      </c>
      <c r="AF26" s="24">
        <f>('Monthly Data'!AJ25/30)/('Monthly Data'!$E25/100000)</f>
        <v>0</v>
      </c>
      <c r="AG26" s="24">
        <f>('Monthly Data'!AK25/30)/('Monthly Data'!$E25/100000)</f>
        <v>8.144416456759027</v>
      </c>
    </row>
    <row r="27" spans="1:33" ht="15">
      <c r="A27" t="str">
        <f>'Monthly Data'!D26</f>
        <v>Central Bedfordshire</v>
      </c>
      <c r="B27" s="24">
        <f>('Monthly Data'!F26/28)/('Monthly Data'!$E26/100000)</f>
        <v>7.516211436431519</v>
      </c>
      <c r="C27" s="24">
        <f>('Monthly Data'!G26/28)/('Monthly Data'!$E26/100000)</f>
        <v>0.9006353573066089</v>
      </c>
      <c r="D27" s="24">
        <f>('Monthly Data'!H26/28)/('Monthly Data'!$E26/100000)</f>
        <v>0.2620030130346499</v>
      </c>
      <c r="E27" s="24">
        <f>('Monthly Data'!I26/28)/('Monthly Data'!$E26/100000)</f>
        <v>8.678849806772776</v>
      </c>
      <c r="F27" s="24">
        <f>('Monthly Data'!J26/31)/('Monthly Data'!$E26/100000)</f>
        <v>6.7000931801038295</v>
      </c>
      <c r="G27" s="24">
        <f>('Monthly Data'!K26/31)/('Monthly Data'!$E26/100000)</f>
        <v>1.3607253257606011</v>
      </c>
      <c r="H27" s="24">
        <f>('Monthly Data'!L26/31)/('Monthly Data'!$E26/100000)</f>
        <v>0.19227640472704147</v>
      </c>
      <c r="I27" s="24">
        <f>('Monthly Data'!M26/31)/('Monthly Data'!$E26/100000)</f>
        <v>8.253094910591471</v>
      </c>
      <c r="J27" s="24">
        <f>('Monthly Data'!N26/30)/('Monthly Data'!$E26/100000)</f>
        <v>8.650466147027357</v>
      </c>
      <c r="K27" s="24">
        <f>('Monthly Data'!O26/30)/('Monthly Data'!$E26/100000)</f>
        <v>1.0392786183707778</v>
      </c>
      <c r="L27" s="24">
        <f>('Monthly Data'!P26/30)/('Monthly Data'!$E26/100000)</f>
        <v>0.9781445819960263</v>
      </c>
      <c r="M27" s="24">
        <f>('Monthly Data'!Q26/30)/('Monthly Data'!$E26/100000)</f>
        <v>10.66788934739416</v>
      </c>
      <c r="N27" s="24">
        <f>('Monthly Data'!R26/31)/('Monthly Data'!$E26/100000)</f>
        <v>6.359911848663679</v>
      </c>
      <c r="O27" s="24">
        <f>('Monthly Data'!S26/31)/('Monthly Data'!$E26/100000)</f>
        <v>1.0501249796630727</v>
      </c>
      <c r="P27" s="24">
        <f>('Monthly Data'!T26/31)/('Monthly Data'!$E26/100000)</f>
        <v>0.3253908387688394</v>
      </c>
      <c r="Q27" s="24">
        <f>('Monthly Data'!U26/31)/('Monthly Data'!$E26/100000)</f>
        <v>7.735427667095591</v>
      </c>
      <c r="R27" s="24">
        <f>('Monthly Data'!V26/30)/('Monthly Data'!$E26/100000)</f>
        <v>4.600336237200061</v>
      </c>
      <c r="S27" s="24">
        <f>('Monthly Data'!W26/30)/('Monthly Data'!$E26/100000)</f>
        <v>1.528350909368791</v>
      </c>
      <c r="T27" s="24">
        <f>('Monthly Data'!X26/30)/('Monthly Data'!$E26/100000)</f>
        <v>0.12226807274950328</v>
      </c>
      <c r="U27" s="24">
        <f>('Monthly Data'!Y26/30)/('Monthly Data'!$E26/100000)</f>
        <v>6.250955219318355</v>
      </c>
      <c r="V27" s="24">
        <f>('Monthly Data'!Z26/31)/('Monthly Data'!$E26/100000)</f>
        <v>7.454408306340684</v>
      </c>
      <c r="W27" s="24">
        <f>('Monthly Data'!AA26/31)/('Monthly Data'!$E26/100000)</f>
        <v>0.990963008977829</v>
      </c>
      <c r="X27" s="24">
        <f>('Monthly Data'!AB26/31)/('Monthly Data'!$E26/100000)</f>
        <v>0.38455280945408293</v>
      </c>
      <c r="Y27" s="24">
        <f>('Monthly Data'!AC26/31)/('Monthly Data'!$E26/100000)</f>
        <v>8.829924124772596</v>
      </c>
      <c r="Z27" s="24">
        <f>('Monthly Data'!AD26/31)/('Monthly Data'!$E26/100000)</f>
        <v>6.552188253390721</v>
      </c>
      <c r="AA27" s="24">
        <f>('Monthly Data'!AE26/31)/('Monthly Data'!$E26/100000)</f>
        <v>1.0501249796630727</v>
      </c>
      <c r="AB27" s="24">
        <f>('Monthly Data'!AF26/31)/('Monthly Data'!$E26/100000)</f>
        <v>0.31060034609752846</v>
      </c>
      <c r="AC27" s="24">
        <f>('Monthly Data'!AG26/31)/('Monthly Data'!$E26/100000)</f>
        <v>7.912913579151321</v>
      </c>
      <c r="AD27" s="24">
        <f>('Monthly Data'!AH26/30)/('Monthly Data'!$E26/100000)</f>
        <v>8.05440929237353</v>
      </c>
      <c r="AE27" s="24">
        <f>('Monthly Data'!AI26/30)/('Monthly Data'!$E26/100000)</f>
        <v>1.1156961638392173</v>
      </c>
      <c r="AF27" s="24">
        <f>('Monthly Data'!AJ26/30)/('Monthly Data'!$E26/100000)</f>
        <v>0.7183249274033318</v>
      </c>
      <c r="AG27" s="24">
        <f>('Monthly Data'!AK26/30)/('Monthly Data'!$E26/100000)</f>
        <v>9.888430383616077</v>
      </c>
    </row>
    <row r="28" spans="1:33" ht="15">
      <c r="A28" t="str">
        <f>'Monthly Data'!D27</f>
        <v>Cheshire East</v>
      </c>
      <c r="B28" s="24">
        <f>('Monthly Data'!F27/28)/('Monthly Data'!$E27/100000)</f>
        <v>12.35123986534541</v>
      </c>
      <c r="C28" s="24">
        <f>('Monthly Data'!G27/28)/('Monthly Data'!$E27/100000)</f>
        <v>7.360959651035986</v>
      </c>
      <c r="D28" s="24">
        <f>('Monthly Data'!H27/28)/('Monthly Data'!$E27/100000)</f>
        <v>0.10668057465269547</v>
      </c>
      <c r="E28" s="24">
        <f>('Monthly Data'!I27/28)/('Monthly Data'!$E27/100000)</f>
        <v>19.818880091034092</v>
      </c>
      <c r="F28" s="24">
        <f>('Monthly Data'!J27/31)/('Monthly Data'!$E27/100000)</f>
        <v>12.783315311071378</v>
      </c>
      <c r="G28" s="24">
        <f>('Monthly Data'!K27/31)/('Monthly Data'!$E27/100000)</f>
        <v>6.434482832457202</v>
      </c>
      <c r="H28" s="24">
        <f>('Monthly Data'!L27/31)/('Monthly Data'!$E27/100000)</f>
        <v>0.01070629423037804</v>
      </c>
      <c r="I28" s="24">
        <f>('Monthly Data'!M27/31)/('Monthly Data'!$E27/100000)</f>
        <v>19.22850443775896</v>
      </c>
      <c r="J28" s="24">
        <f>('Monthly Data'!N27/30)/('Monthly Data'!$E27/100000)</f>
        <v>11.970350702511341</v>
      </c>
      <c r="K28" s="24">
        <f>('Monthly Data'!O27/30)/('Monthly Data'!$E27/100000)</f>
        <v>6.117933399712358</v>
      </c>
      <c r="L28" s="24">
        <f>('Monthly Data'!P27/30)/('Monthly Data'!$E27/100000)</f>
        <v>0.011063170704723974</v>
      </c>
      <c r="M28" s="24">
        <f>('Monthly Data'!Q27/30)/('Monthly Data'!$E27/100000)</f>
        <v>18.099347272928423</v>
      </c>
      <c r="N28" s="24">
        <f>('Monthly Data'!R27/31)/('Monthly Data'!$E27/100000)</f>
        <v>9.764140338104772</v>
      </c>
      <c r="O28" s="24">
        <f>('Monthly Data'!S27/31)/('Monthly Data'!$E27/100000)</f>
        <v>5.213965290194105</v>
      </c>
      <c r="P28" s="24">
        <f>('Monthly Data'!T27/31)/('Monthly Data'!$E27/100000)</f>
        <v>0</v>
      </c>
      <c r="Q28" s="24">
        <f>('Monthly Data'!U27/31)/('Monthly Data'!$E27/100000)</f>
        <v>14.978105628298879</v>
      </c>
      <c r="R28" s="24">
        <f>('Monthly Data'!V27/30)/('Monthly Data'!$E27/100000)</f>
        <v>9.93472729284213</v>
      </c>
      <c r="S28" s="24">
        <f>('Monthly Data'!W27/30)/('Monthly Data'!$E27/100000)</f>
        <v>5.50945901095254</v>
      </c>
      <c r="T28" s="24">
        <f>('Monthly Data'!X27/30)/('Monthly Data'!$E27/100000)</f>
        <v>0.0442526828188959</v>
      </c>
      <c r="U28" s="24">
        <f>('Monthly Data'!Y27/30)/('Monthly Data'!$E27/100000)</f>
        <v>15.488438986613563</v>
      </c>
      <c r="V28" s="24">
        <f>('Monthly Data'!Z27/31)/('Monthly Data'!$E27/100000)</f>
        <v>11.541385180347527</v>
      </c>
      <c r="W28" s="24">
        <f>('Monthly Data'!AA27/31)/('Monthly Data'!$E27/100000)</f>
        <v>6.038349945933215</v>
      </c>
      <c r="X28" s="24">
        <f>('Monthly Data'!AB27/31)/('Monthly Data'!$E27/100000)</f>
        <v>0</v>
      </c>
      <c r="Y28" s="24">
        <f>('Monthly Data'!AC27/31)/('Monthly Data'!$E27/100000)</f>
        <v>17.57973512628074</v>
      </c>
      <c r="Z28" s="24">
        <f>('Monthly Data'!AD27/31)/('Monthly Data'!$E27/100000)</f>
        <v>10.085329165016113</v>
      </c>
      <c r="AA28" s="24">
        <f>('Monthly Data'!AE27/31)/('Monthly Data'!$E27/100000)</f>
        <v>4.31463657484235</v>
      </c>
      <c r="AB28" s="24">
        <f>('Monthly Data'!AF27/31)/('Monthly Data'!$E27/100000)</f>
        <v>0.17130070768604863</v>
      </c>
      <c r="AC28" s="24">
        <f>('Monthly Data'!AG27/31)/('Monthly Data'!$E27/100000)</f>
        <v>14.571266447544513</v>
      </c>
      <c r="AD28" s="24">
        <f>('Monthly Data'!AH27/30)/('Monthly Data'!$E27/100000)</f>
        <v>8.806283880960285</v>
      </c>
      <c r="AE28" s="24">
        <f>('Monthly Data'!AI27/30)/('Monthly Data'!$E27/100000)</f>
        <v>5.100121694877752</v>
      </c>
      <c r="AF28" s="24">
        <f>('Monthly Data'!AJ27/30)/('Monthly Data'!$E27/100000)</f>
        <v>0.011063170704723974</v>
      </c>
      <c r="AG28" s="24">
        <f>('Monthly Data'!AK27/30)/('Monthly Data'!$E27/100000)</f>
        <v>13.917468746542758</v>
      </c>
    </row>
    <row r="29" spans="1:33" ht="15">
      <c r="A29" t="str">
        <f>'Monthly Data'!D28</f>
        <v>Cheshire West And Chester</v>
      </c>
      <c r="B29" s="24">
        <f>('Monthly Data'!F28/28)/('Monthly Data'!$E28/100000)</f>
        <v>6.795137229919838</v>
      </c>
      <c r="C29" s="24">
        <f>('Monthly Data'!G28/28)/('Monthly Data'!$E28/100000)</f>
        <v>4.565482826352392</v>
      </c>
      <c r="D29" s="24">
        <f>('Monthly Data'!H28/28)/('Monthly Data'!$E28/100000)</f>
        <v>0.7564898869246696</v>
      </c>
      <c r="E29" s="24">
        <f>('Monthly Data'!I28/28)/('Monthly Data'!$E28/100000)</f>
        <v>12.1171099431969</v>
      </c>
      <c r="F29" s="24">
        <f>('Monthly Data'!J28/31)/('Monthly Data'!$E28/100000)</f>
        <v>7.444168734491315</v>
      </c>
      <c r="G29" s="24">
        <f>('Monthly Data'!K28/31)/('Monthly Data'!$E28/100000)</f>
        <v>6.8687740496997165</v>
      </c>
      <c r="H29" s="24">
        <f>('Monthly Data'!L28/31)/('Monthly Data'!$E28/100000)</f>
        <v>0.3236595101952746</v>
      </c>
      <c r="I29" s="24">
        <f>('Monthly Data'!M28/31)/('Monthly Data'!$E28/100000)</f>
        <v>14.636602294386307</v>
      </c>
      <c r="J29" s="24">
        <f>('Monthly Data'!N28/30)/('Monthly Data'!$E28/100000)</f>
        <v>5.524588133283786</v>
      </c>
      <c r="K29" s="24">
        <f>('Monthly Data'!O28/30)/('Monthly Data'!$E28/100000)</f>
        <v>7.531277096494488</v>
      </c>
      <c r="L29" s="24">
        <f>('Monthly Data'!P28/30)/('Monthly Data'!$E28/100000)</f>
        <v>0.1858045336306206</v>
      </c>
      <c r="M29" s="24">
        <f>('Monthly Data'!Q28/30)/('Monthly Data'!$E28/100000)</f>
        <v>13.241669763408895</v>
      </c>
      <c r="N29" s="24">
        <f>('Monthly Data'!R28/31)/('Monthly Data'!$E28/100000)</f>
        <v>6.149530693710217</v>
      </c>
      <c r="O29" s="24">
        <f>('Monthly Data'!S28/31)/('Monthly Data'!$E28/100000)</f>
        <v>3.967825847208737</v>
      </c>
      <c r="P29" s="24">
        <f>('Monthly Data'!T28/31)/('Monthly Data'!$E28/100000)</f>
        <v>0.9230289735198571</v>
      </c>
      <c r="Q29" s="24">
        <f>('Monthly Data'!U28/31)/('Monthly Data'!$E28/100000)</f>
        <v>11.040385514438812</v>
      </c>
      <c r="R29" s="24">
        <f>('Monthly Data'!V28/30)/('Monthly Data'!$E28/100000)</f>
        <v>9.525579090796482</v>
      </c>
      <c r="S29" s="24">
        <f>('Monthly Data'!W28/30)/('Monthly Data'!$E28/100000)</f>
        <v>9.66183574879227</v>
      </c>
      <c r="T29" s="24">
        <f>('Monthly Data'!X28/30)/('Monthly Data'!$E28/100000)</f>
        <v>0.7927660101573145</v>
      </c>
      <c r="U29" s="24">
        <f>('Monthly Data'!Y28/30)/('Monthly Data'!$E28/100000)</f>
        <v>19.980180849746066</v>
      </c>
      <c r="V29" s="24">
        <f>('Monthly Data'!Z28/31)/('Monthly Data'!$E28/100000)</f>
        <v>7.659941741288166</v>
      </c>
      <c r="W29" s="24">
        <f>('Monthly Data'!AA28/31)/('Monthly Data'!$E28/100000)</f>
        <v>6.521139760971458</v>
      </c>
      <c r="X29" s="24">
        <f>('Monthly Data'!AB28/31)/('Monthly Data'!$E28/100000)</f>
        <v>0.239747785329833</v>
      </c>
      <c r="Y29" s="24">
        <f>('Monthly Data'!AC28/31)/('Monthly Data'!$E28/100000)</f>
        <v>14.420829287589456</v>
      </c>
      <c r="Z29" s="24">
        <f>('Monthly Data'!AD28/31)/('Monthly Data'!$E28/100000)</f>
        <v>5.1665647738579015</v>
      </c>
      <c r="AA29" s="24">
        <f>('Monthly Data'!AE28/31)/('Monthly Data'!$E28/100000)</f>
        <v>7.132496613562533</v>
      </c>
      <c r="AB29" s="24">
        <f>('Monthly Data'!AF28/31)/('Monthly Data'!$E28/100000)</f>
        <v>0.6593064096570408</v>
      </c>
      <c r="AC29" s="24">
        <f>('Monthly Data'!AG28/31)/('Monthly Data'!$E28/100000)</f>
        <v>12.958367797077473</v>
      </c>
      <c r="AD29" s="24">
        <f>('Monthly Data'!AH28/30)/('Monthly Data'!$E28/100000)</f>
        <v>6.317354143441101</v>
      </c>
      <c r="AE29" s="24">
        <f>('Monthly Data'!AI28/30)/('Monthly Data'!$E28/100000)</f>
        <v>4.781369998761304</v>
      </c>
      <c r="AF29" s="24">
        <f>('Monthly Data'!AJ28/30)/('Monthly Data'!$E28/100000)</f>
        <v>0.7803790412486066</v>
      </c>
      <c r="AG29" s="24">
        <f>('Monthly Data'!AK28/30)/('Monthly Data'!$E28/100000)</f>
        <v>11.87910318345101</v>
      </c>
    </row>
    <row r="30" spans="1:33" ht="15">
      <c r="A30" t="str">
        <f>'Monthly Data'!D29</f>
        <v>City Of London</v>
      </c>
      <c r="B30" s="24">
        <f>('Monthly Data'!F29/28)/('Monthly Data'!$E29/100000)</f>
        <v>13.066202090592334</v>
      </c>
      <c r="C30" s="24">
        <f>('Monthly Data'!G29/28)/('Monthly Data'!$E29/100000)</f>
        <v>12.630662020905923</v>
      </c>
      <c r="D30" s="24">
        <f>('Monthly Data'!H29/28)/('Monthly Data'!$E29/100000)</f>
        <v>0</v>
      </c>
      <c r="E30" s="24">
        <f>('Monthly Data'!I29/28)/('Monthly Data'!$E29/100000)</f>
        <v>25.696864111498257</v>
      </c>
      <c r="F30" s="24">
        <f>('Monthly Data'!J29/31)/('Monthly Data'!$E29/100000)</f>
        <v>13.375295043273011</v>
      </c>
      <c r="G30" s="24">
        <f>('Monthly Data'!K29/31)/('Monthly Data'!$E29/100000)</f>
        <v>7.081038552321007</v>
      </c>
      <c r="H30" s="24">
        <f>('Monthly Data'!L29/31)/('Monthly Data'!$E29/100000)</f>
        <v>0</v>
      </c>
      <c r="I30" s="24">
        <f>('Monthly Data'!M29/31)/('Monthly Data'!$E29/100000)</f>
        <v>20.45633359559402</v>
      </c>
      <c r="J30" s="24">
        <f>('Monthly Data'!N29/30)/('Monthly Data'!$E29/100000)</f>
        <v>12.195121951219512</v>
      </c>
      <c r="K30" s="24">
        <f>('Monthly Data'!O29/30)/('Monthly Data'!$E29/100000)</f>
        <v>0</v>
      </c>
      <c r="L30" s="24">
        <f>('Monthly Data'!P29/30)/('Monthly Data'!$E29/100000)</f>
        <v>0</v>
      </c>
      <c r="M30" s="24">
        <f>('Monthly Data'!Q29/30)/('Monthly Data'!$E29/100000)</f>
        <v>12.195121951219512</v>
      </c>
      <c r="N30" s="24">
        <f>('Monthly Data'!R29/31)/('Monthly Data'!$E29/100000)</f>
        <v>12.195121951219512</v>
      </c>
      <c r="O30" s="24">
        <f>('Monthly Data'!S29/31)/('Monthly Data'!$E29/100000)</f>
        <v>0</v>
      </c>
      <c r="P30" s="24">
        <f>('Monthly Data'!T29/31)/('Monthly Data'!$E29/100000)</f>
        <v>0</v>
      </c>
      <c r="Q30" s="24">
        <f>('Monthly Data'!U29/31)/('Monthly Data'!$E29/100000)</f>
        <v>12.195121951219512</v>
      </c>
      <c r="R30" s="24">
        <f>('Monthly Data'!V29/30)/('Monthly Data'!$E29/100000)</f>
        <v>12.601626016260163</v>
      </c>
      <c r="S30" s="24">
        <f>('Monthly Data'!W29/30)/('Monthly Data'!$E29/100000)</f>
        <v>0</v>
      </c>
      <c r="T30" s="24">
        <f>('Monthly Data'!X29/30)/('Monthly Data'!$E29/100000)</f>
        <v>0</v>
      </c>
      <c r="U30" s="24">
        <f>('Monthly Data'!Y29/30)/('Monthly Data'!$E29/100000)</f>
        <v>12.601626016260163</v>
      </c>
      <c r="V30" s="24">
        <f>('Monthly Data'!Z29/31)/('Monthly Data'!$E29/100000)</f>
        <v>12.195121951219512</v>
      </c>
      <c r="W30" s="24">
        <f>('Monthly Data'!AA29/31)/('Monthly Data'!$E29/100000)</f>
        <v>10.22816679779701</v>
      </c>
      <c r="X30" s="24">
        <f>('Monthly Data'!AB29/31)/('Monthly Data'!$E29/100000)</f>
        <v>0</v>
      </c>
      <c r="Y30" s="24">
        <f>('Monthly Data'!AC29/31)/('Monthly Data'!$E29/100000)</f>
        <v>22.42328874901652</v>
      </c>
      <c r="Z30" s="24">
        <f>('Monthly Data'!AD29/31)/('Monthly Data'!$E29/100000)</f>
        <v>12.588512981904012</v>
      </c>
      <c r="AA30" s="24">
        <f>('Monthly Data'!AE29/31)/('Monthly Data'!$E29/100000)</f>
        <v>12.195121951219512</v>
      </c>
      <c r="AB30" s="24">
        <f>('Monthly Data'!AF29/31)/('Monthly Data'!$E29/100000)</f>
        <v>2.7537372147915025</v>
      </c>
      <c r="AC30" s="24">
        <f>('Monthly Data'!AG29/31)/('Monthly Data'!$E29/100000)</f>
        <v>27.53737214791503</v>
      </c>
      <c r="AD30" s="24">
        <f>('Monthly Data'!AH29/30)/('Monthly Data'!$E29/100000)</f>
        <v>28.048780487804876</v>
      </c>
      <c r="AE30" s="24">
        <f>('Monthly Data'!AI29/30)/('Monthly Data'!$E29/100000)</f>
        <v>12.195121951219512</v>
      </c>
      <c r="AF30" s="24">
        <f>('Monthly Data'!AJ29/30)/('Monthly Data'!$E29/100000)</f>
        <v>0</v>
      </c>
      <c r="AG30" s="24">
        <f>('Monthly Data'!AK29/30)/('Monthly Data'!$E29/100000)</f>
        <v>40.24390243902439</v>
      </c>
    </row>
    <row r="31" spans="1:33" ht="15">
      <c r="A31" t="str">
        <f>'Monthly Data'!D30</f>
        <v>Cornwall</v>
      </c>
      <c r="B31" s="24">
        <f>('Monthly Data'!F30/28)/('Monthly Data'!$E30/100000)</f>
        <v>17.426273458445042</v>
      </c>
      <c r="C31" s="24">
        <f>('Monthly Data'!G30/28)/('Monthly Data'!$E30/100000)</f>
        <v>18.367802885229157</v>
      </c>
      <c r="D31" s="24">
        <f>('Monthly Data'!H30/28)/('Monthly Data'!$E30/100000)</f>
        <v>1.021320056172603</v>
      </c>
      <c r="E31" s="24">
        <f>('Monthly Data'!I30/28)/('Monthly Data'!$E30/100000)</f>
        <v>36.8153963998468</v>
      </c>
      <c r="F31" s="24">
        <f>('Monthly Data'!J30/31)/('Monthly Data'!$E30/100000)</f>
        <v>17.555997578483094</v>
      </c>
      <c r="G31" s="24">
        <f>('Monthly Data'!K30/31)/('Monthly Data'!$E30/100000)</f>
        <v>19.891031739168035</v>
      </c>
      <c r="H31" s="24">
        <f>('Monthly Data'!L30/31)/('Monthly Data'!$E30/100000)</f>
        <v>0.9657240047277235</v>
      </c>
      <c r="I31" s="24">
        <f>('Monthly Data'!M30/31)/('Monthly Data'!$E30/100000)</f>
        <v>38.412753322378855</v>
      </c>
      <c r="J31" s="24">
        <f>('Monthly Data'!N30/30)/('Monthly Data'!$E30/100000)</f>
        <v>14.663389931486448</v>
      </c>
      <c r="K31" s="24">
        <f>('Monthly Data'!O30/30)/('Monthly Data'!$E30/100000)</f>
        <v>17.411379207625856</v>
      </c>
      <c r="L31" s="24">
        <f>('Monthly Data'!P30/30)/('Monthly Data'!$E30/100000)</f>
        <v>0.4393803991659219</v>
      </c>
      <c r="M31" s="24">
        <f>('Monthly Data'!Q30/30)/('Monthly Data'!$E30/100000)</f>
        <v>32.514149538278225</v>
      </c>
      <c r="N31" s="24">
        <f>('Monthly Data'!R30/31)/('Monthly Data'!$E30/100000)</f>
        <v>15.819135749084726</v>
      </c>
      <c r="O31" s="24">
        <f>('Monthly Data'!S30/31)/('Monthly Data'!$E30/100000)</f>
        <v>14.139929084147713</v>
      </c>
      <c r="P31" s="24">
        <f>('Monthly Data'!T30/31)/('Monthly Data'!$E30/100000)</f>
        <v>0.7927585113436536</v>
      </c>
      <c r="Q31" s="24">
        <f>('Monthly Data'!U30/31)/('Monthly Data'!$E30/100000)</f>
        <v>30.751823344576092</v>
      </c>
      <c r="R31" s="24">
        <f>('Monthly Data'!V30/30)/('Monthly Data'!$E30/100000)</f>
        <v>14.142091152815013</v>
      </c>
      <c r="S31" s="24">
        <f>('Monthly Data'!W30/30)/('Monthly Data'!$E30/100000)</f>
        <v>16.36878165028299</v>
      </c>
      <c r="T31" s="24">
        <f>('Monthly Data'!X30/30)/('Monthly Data'!$E30/100000)</f>
        <v>0.6404527852249032</v>
      </c>
      <c r="U31" s="24">
        <f>('Monthly Data'!Y30/30)/('Monthly Data'!$E30/100000)</f>
        <v>31.15132558832291</v>
      </c>
      <c r="V31" s="24">
        <f>('Monthly Data'!Z30/31)/('Monthly Data'!$E30/100000)</f>
        <v>19.069445645593706</v>
      </c>
      <c r="W31" s="24">
        <f>('Monthly Data'!AA30/31)/('Monthly Data'!$E30/100000)</f>
        <v>18.348756089826747</v>
      </c>
      <c r="X31" s="24">
        <f>('Monthly Data'!AB30/31)/('Monthly Data'!$E30/100000)</f>
        <v>1.3116549914958633</v>
      </c>
      <c r="Y31" s="24">
        <f>('Monthly Data'!AC30/31)/('Monthly Data'!$E30/100000)</f>
        <v>38.72985672691631</v>
      </c>
      <c r="Z31" s="24">
        <f>('Monthly Data'!AD30/31)/('Monthly Data'!$E30/100000)</f>
        <v>13.649860186226181</v>
      </c>
      <c r="AA31" s="24">
        <f>('Monthly Data'!AE30/31)/('Monthly Data'!$E30/100000)</f>
        <v>13.31113609501571</v>
      </c>
      <c r="AB31" s="24">
        <f>('Monthly Data'!AF30/31)/('Monthly Data'!$E30/100000)</f>
        <v>0.19458618005707862</v>
      </c>
      <c r="AC31" s="24">
        <f>('Monthly Data'!AG30/31)/('Monthly Data'!$E30/100000)</f>
        <v>27.15558246129897</v>
      </c>
      <c r="AD31" s="24">
        <f>('Monthly Data'!AH30/30)/('Monthly Data'!$E30/100000)</f>
        <v>12.660113196306225</v>
      </c>
      <c r="AE31" s="24">
        <f>('Monthly Data'!AI30/30)/('Monthly Data'!$E30/100000)</f>
        <v>13.687816502829907</v>
      </c>
      <c r="AF31" s="24">
        <f>('Monthly Data'!AJ30/30)/('Monthly Data'!$E30/100000)</f>
        <v>0.4170390229371463</v>
      </c>
      <c r="AG31" s="24">
        <f>('Monthly Data'!AK30/30)/('Monthly Data'!$E30/100000)</f>
        <v>26.76496872207328</v>
      </c>
    </row>
    <row r="32" spans="1:33" ht="15">
      <c r="A32" t="str">
        <f>'Monthly Data'!D31</f>
        <v>Coventry</v>
      </c>
      <c r="B32" s="24">
        <f>('Monthly Data'!F31/28)/('Monthly Data'!$E31/100000)</f>
        <v>16.881942650477914</v>
      </c>
      <c r="C32" s="24">
        <f>('Monthly Data'!G31/28)/('Monthly Data'!$E31/100000)</f>
        <v>1.9762335313872383</v>
      </c>
      <c r="D32" s="24">
        <f>('Monthly Data'!H31/28)/('Monthly Data'!$E31/100000)</f>
        <v>5.334538878842676</v>
      </c>
      <c r="E32" s="24">
        <f>('Monthly Data'!I31/28)/('Monthly Data'!$E31/100000)</f>
        <v>24.192715060707826</v>
      </c>
      <c r="F32" s="24">
        <f>('Monthly Data'!J31/31)/('Monthly Data'!$E31/100000)</f>
        <v>15.72653561220323</v>
      </c>
      <c r="G32" s="24">
        <f>('Monthly Data'!K31/31)/('Monthly Data'!$E31/100000)</f>
        <v>2.274981041824651</v>
      </c>
      <c r="H32" s="24">
        <f>('Monthly Data'!L31/31)/('Monthly Data'!$E31/100000)</f>
        <v>4.46829609753252</v>
      </c>
      <c r="I32" s="24">
        <f>('Monthly Data'!M31/31)/('Monthly Data'!$E31/100000)</f>
        <v>22.469812751560404</v>
      </c>
      <c r="J32" s="24">
        <f>('Monthly Data'!N31/30)/('Monthly Data'!$E31/100000)</f>
        <v>16.974080771549126</v>
      </c>
      <c r="K32" s="24">
        <f>('Monthly Data'!O31/30)/('Monthly Data'!$E31/100000)</f>
        <v>2.049427365883062</v>
      </c>
      <c r="L32" s="24">
        <f>('Monthly Data'!P31/30)/('Monthly Data'!$E31/100000)</f>
        <v>2.1338155515370705</v>
      </c>
      <c r="M32" s="24">
        <f>('Monthly Data'!Q31/30)/('Monthly Data'!$E31/100000)</f>
        <v>21.157323688969257</v>
      </c>
      <c r="N32" s="24">
        <f>('Monthly Data'!R31/31)/('Monthly Data'!$E31/100000)</f>
        <v>16.42652977891851</v>
      </c>
      <c r="O32" s="24">
        <f>('Monthly Data'!S31/31)/('Monthly Data'!$E31/100000)</f>
        <v>2.5199790001749984</v>
      </c>
      <c r="P32" s="24">
        <f>('Monthly Data'!T31/31)/('Monthly Data'!$E31/100000)</f>
        <v>3.3483054307880766</v>
      </c>
      <c r="Q32" s="24">
        <f>('Monthly Data'!U31/31)/('Monthly Data'!$E31/100000)</f>
        <v>22.294814209881583</v>
      </c>
      <c r="R32" s="24">
        <f>('Monthly Data'!V31/30)/('Monthly Data'!$E31/100000)</f>
        <v>17.26341169379144</v>
      </c>
      <c r="S32" s="24">
        <f>('Monthly Data'!W31/30)/('Monthly Data'!$E31/100000)</f>
        <v>2.531645569620253</v>
      </c>
      <c r="T32" s="24">
        <f>('Monthly Data'!X31/30)/('Monthly Data'!$E31/100000)</f>
        <v>2.0373719107896324</v>
      </c>
      <c r="U32" s="24">
        <f>('Monthly Data'!Y31/30)/('Monthly Data'!$E31/100000)</f>
        <v>21.832429174201327</v>
      </c>
      <c r="V32" s="24">
        <f>('Monthly Data'!Z31/31)/('Monthly Data'!$E31/100000)</f>
        <v>11.888234264714459</v>
      </c>
      <c r="W32" s="24">
        <f>('Monthly Data'!AA31/31)/('Monthly Data'!$E31/100000)</f>
        <v>2.1233156390363415</v>
      </c>
      <c r="X32" s="24">
        <f>('Monthly Data'!AB31/31)/('Monthly Data'!$E31/100000)</f>
        <v>1.4233214723210639</v>
      </c>
      <c r="Y32" s="24">
        <f>('Monthly Data'!AC31/31)/('Monthly Data'!$E31/100000)</f>
        <v>15.434871376071866</v>
      </c>
      <c r="Z32" s="24">
        <f>('Monthly Data'!AD31/31)/('Monthly Data'!$E31/100000)</f>
        <v>13.381555153707051</v>
      </c>
      <c r="AA32" s="24">
        <f>('Monthly Data'!AE31/31)/('Monthly Data'!$E31/100000)</f>
        <v>0.8516595695035875</v>
      </c>
      <c r="AB32" s="24">
        <f>('Monthly Data'!AF31/31)/('Monthly Data'!$E31/100000)</f>
        <v>1.3299889167590269</v>
      </c>
      <c r="AC32" s="24">
        <f>('Monthly Data'!AG31/31)/('Monthly Data'!$E31/100000)</f>
        <v>15.563203639969666</v>
      </c>
      <c r="AD32" s="24">
        <f>('Monthly Data'!AH31/30)/('Monthly Data'!$E31/100000)</f>
        <v>11.295961422543702</v>
      </c>
      <c r="AE32" s="24">
        <f>('Monthly Data'!AI31/30)/('Monthly Data'!$E31/100000)</f>
        <v>0.7956600361663653</v>
      </c>
      <c r="AF32" s="24">
        <f>('Monthly Data'!AJ31/30)/('Monthly Data'!$E31/100000)</f>
        <v>1.5913200723327305</v>
      </c>
      <c r="AG32" s="24">
        <f>('Monthly Data'!AK31/30)/('Monthly Data'!$E31/100000)</f>
        <v>13.682941531042797</v>
      </c>
    </row>
    <row r="33" spans="1:33" ht="15">
      <c r="A33" t="str">
        <f>'Monthly Data'!D32</f>
        <v>Croydon</v>
      </c>
      <c r="B33" s="24">
        <f>('Monthly Data'!F32/28)/('Monthly Data'!$E32/100000)</f>
        <v>5.6939413486825785</v>
      </c>
      <c r="C33" s="24">
        <f>('Monthly Data'!G32/28)/('Monthly Data'!$E32/100000)</f>
        <v>4.391405746042772</v>
      </c>
      <c r="D33" s="24">
        <f>('Monthly Data'!H32/28)/('Monthly Data'!$E32/100000)</f>
        <v>0.3473428273706148</v>
      </c>
      <c r="E33" s="24">
        <f>('Monthly Data'!I32/28)/('Monthly Data'!$E32/100000)</f>
        <v>10.432689922095966</v>
      </c>
      <c r="F33" s="24">
        <f>('Monthly Data'!J32/31)/('Monthly Data'!$E32/100000)</f>
        <v>7.507086914139094</v>
      </c>
      <c r="G33" s="24">
        <f>('Monthly Data'!K32/31)/('Monthly Data'!$E32/100000)</f>
        <v>3.2381315196808926</v>
      </c>
      <c r="H33" s="24">
        <f>('Monthly Data'!L32/31)/('Monthly Data'!$E32/100000)</f>
        <v>0.3473428273706148</v>
      </c>
      <c r="I33" s="24">
        <f>('Monthly Data'!M32/31)/('Monthly Data'!$E32/100000)</f>
        <v>11.092561261190601</v>
      </c>
      <c r="J33" s="24">
        <f>('Monthly Data'!N32/30)/('Monthly Data'!$E32/100000)</f>
        <v>5.395391918490216</v>
      </c>
      <c r="K33" s="24">
        <f>('Monthly Data'!O32/30)/('Monthly Data'!$E32/100000)</f>
        <v>4.376519624869746</v>
      </c>
      <c r="L33" s="24">
        <f>('Monthly Data'!P32/30)/('Monthly Data'!$E32/100000)</f>
        <v>0.3010304503878662</v>
      </c>
      <c r="M33" s="24">
        <f>('Monthly Data'!Q32/30)/('Monthly Data'!$E32/100000)</f>
        <v>10.072941993747829</v>
      </c>
      <c r="N33" s="24">
        <f>('Monthly Data'!R32/31)/('Monthly Data'!$E32/100000)</f>
        <v>6.095306389987562</v>
      </c>
      <c r="O33" s="24">
        <f>('Monthly Data'!S32/31)/('Monthly Data'!$E32/100000)</f>
        <v>3.473428273706148</v>
      </c>
      <c r="P33" s="24">
        <f>('Monthly Data'!T32/31)/('Monthly Data'!$E32/100000)</f>
        <v>0</v>
      </c>
      <c r="Q33" s="24">
        <f>('Monthly Data'!U32/31)/('Monthly Data'!$E32/100000)</f>
        <v>9.56873466369371</v>
      </c>
      <c r="R33" s="24">
        <f>('Monthly Data'!V32/30)/('Monthly Data'!$E32/100000)</f>
        <v>5.325923353016094</v>
      </c>
      <c r="S33" s="24">
        <f>('Monthly Data'!W32/30)/('Monthly Data'!$E32/100000)</f>
        <v>4.8627995831886075</v>
      </c>
      <c r="T33" s="24">
        <f>('Monthly Data'!X32/30)/('Monthly Data'!$E32/100000)</f>
        <v>0</v>
      </c>
      <c r="U33" s="24">
        <f>('Monthly Data'!Y32/30)/('Monthly Data'!$E32/100000)</f>
        <v>10.1887229362047</v>
      </c>
      <c r="V33" s="24">
        <f>('Monthly Data'!Z32/31)/('Monthly Data'!$E32/100000)</f>
        <v>7.686360631491669</v>
      </c>
      <c r="W33" s="24">
        <f>('Monthly Data'!AA32/31)/('Monthly Data'!$E32/100000)</f>
        <v>3.114880839000997</v>
      </c>
      <c r="X33" s="24">
        <f>('Monthly Data'!AB32/31)/('Monthly Data'!$E32/100000)</f>
        <v>0.24650136135979117</v>
      </c>
      <c r="Y33" s="24">
        <f>('Monthly Data'!AC32/31)/('Monthly Data'!$E32/100000)</f>
        <v>11.047742831852457</v>
      </c>
      <c r="Z33" s="24">
        <f>('Monthly Data'!AD32/31)/('Monthly Data'!$E32/100000)</f>
        <v>6.442649217358177</v>
      </c>
      <c r="AA33" s="24">
        <f>('Monthly Data'!AE32/31)/('Monthly Data'!$E32/100000)</f>
        <v>3.2045176976772853</v>
      </c>
      <c r="AB33" s="24">
        <f>('Monthly Data'!AF32/31)/('Monthly Data'!$E32/100000)</f>
        <v>0.1456598953489675</v>
      </c>
      <c r="AC33" s="24">
        <f>('Monthly Data'!AG32/31)/('Monthly Data'!$E32/100000)</f>
        <v>9.792826810384431</v>
      </c>
      <c r="AD33" s="24">
        <f>('Monthly Data'!AH32/30)/('Monthly Data'!$E32/100000)</f>
        <v>5.325923353016094</v>
      </c>
      <c r="AE33" s="24">
        <f>('Monthly Data'!AI32/30)/('Monthly Data'!$E32/100000)</f>
        <v>2.81347690170198</v>
      </c>
      <c r="AF33" s="24">
        <f>('Monthly Data'!AJ32/30)/('Monthly Data'!$E32/100000)</f>
        <v>0</v>
      </c>
      <c r="AG33" s="24">
        <f>('Monthly Data'!AK32/30)/('Monthly Data'!$E32/100000)</f>
        <v>8.139400254718073</v>
      </c>
    </row>
    <row r="34" spans="1:33" ht="15">
      <c r="A34" t="str">
        <f>'Monthly Data'!D33</f>
        <v>Cumbria</v>
      </c>
      <c r="B34" s="24">
        <f>('Monthly Data'!F33/28)/('Monthly Data'!$E33/100000)</f>
        <v>13.349899545310352</v>
      </c>
      <c r="C34" s="24">
        <f>('Monthly Data'!G33/28)/('Monthly Data'!$E33/100000)</f>
        <v>23.29843854640302</v>
      </c>
      <c r="D34" s="24">
        <f>('Monthly Data'!H33/28)/('Monthly Data'!$E33/100000)</f>
        <v>4.035811215677981</v>
      </c>
      <c r="E34" s="24">
        <f>('Monthly Data'!I33/28)/('Monthly Data'!$E33/100000)</f>
        <v>40.68414930739135</v>
      </c>
      <c r="F34" s="24">
        <f>('Monthly Data'!J33/31)/('Monthly Data'!$E33/100000)</f>
        <v>14.318346425984734</v>
      </c>
      <c r="G34" s="24">
        <f>('Monthly Data'!K33/31)/('Monthly Data'!$E33/100000)</f>
        <v>24.46614614423406</v>
      </c>
      <c r="H34" s="24">
        <f>('Monthly Data'!L33/31)/('Monthly Data'!$E33/100000)</f>
        <v>4.544622462055188</v>
      </c>
      <c r="I34" s="24">
        <f>('Monthly Data'!M33/31)/('Monthly Data'!$E33/100000)</f>
        <v>43.32911503227399</v>
      </c>
      <c r="J34" s="24">
        <f>('Monthly Data'!N33/30)/('Monthly Data'!$E33/100000)</f>
        <v>11.900649724483921</v>
      </c>
      <c r="K34" s="24">
        <f>('Monthly Data'!O33/30)/('Monthly Data'!$E33/100000)</f>
        <v>21.671190064972446</v>
      </c>
      <c r="L34" s="24">
        <f>('Monthly Data'!P33/30)/('Monthly Data'!$E33/100000)</f>
        <v>3.5364750390657127</v>
      </c>
      <c r="M34" s="24">
        <f>('Monthly Data'!Q33/30)/('Monthly Data'!$E33/100000)</f>
        <v>37.10831482852208</v>
      </c>
      <c r="N34" s="24">
        <f>('Monthly Data'!R33/31)/('Monthly Data'!$E33/100000)</f>
        <v>11.683898028541183</v>
      </c>
      <c r="O34" s="24">
        <f>('Monthly Data'!S33/31)/('Monthly Data'!$E33/100000)</f>
        <v>20.820897304266854</v>
      </c>
      <c r="P34" s="24">
        <f>('Monthly Data'!T33/31)/('Monthly Data'!$E33/100000)</f>
        <v>4.138710473325215</v>
      </c>
      <c r="Q34" s="24">
        <f>('Monthly Data'!U33/31)/('Monthly Data'!$E33/100000)</f>
        <v>36.643505806133255</v>
      </c>
      <c r="R34" s="24">
        <f>('Monthly Data'!V33/30)/('Monthly Data'!$E33/100000)</f>
        <v>8.882309400444116</v>
      </c>
      <c r="S34" s="24">
        <f>('Monthly Data'!W33/30)/('Monthly Data'!$E33/100000)</f>
        <v>22.49362612056913</v>
      </c>
      <c r="T34" s="24">
        <f>('Monthly Data'!X33/30)/('Monthly Data'!$E33/100000)</f>
        <v>3.010115963483839</v>
      </c>
      <c r="U34" s="24">
        <f>('Monthly Data'!Y33/30)/('Monthly Data'!$E33/100000)</f>
        <v>34.38605148449708</v>
      </c>
      <c r="V34" s="24">
        <f>('Monthly Data'!Z33/31)/('Monthly Data'!$E33/100000)</f>
        <v>12.33654083395016</v>
      </c>
      <c r="W34" s="24">
        <f>('Monthly Data'!AA33/31)/('Monthly Data'!$E33/100000)</f>
        <v>18.25012137564369</v>
      </c>
      <c r="X34" s="24">
        <f>('Monthly Data'!AB33/31)/('Monthly Data'!$E33/100000)</f>
        <v>5.635013490604332</v>
      </c>
      <c r="Y34" s="24">
        <f>('Monthly Data'!AC33/31)/('Monthly Data'!$E33/100000)</f>
        <v>36.22167570019818</v>
      </c>
      <c r="Z34" s="24">
        <f>('Monthly Data'!AD33/31)/('Monthly Data'!$E33/100000)</f>
        <v>12.54347635761642</v>
      </c>
      <c r="AA34" s="24">
        <f>('Monthly Data'!AE33/31)/('Monthly Data'!$E33/100000)</f>
        <v>19.173372173539313</v>
      </c>
      <c r="AB34" s="24">
        <f>('Monthly Data'!AF33/31)/('Monthly Data'!$E33/100000)</f>
        <v>4.035242711492085</v>
      </c>
      <c r="AC34" s="24">
        <f>('Monthly Data'!AG33/31)/('Monthly Data'!$E33/100000)</f>
        <v>35.75209124264782</v>
      </c>
      <c r="AD34" s="24">
        <f>('Monthly Data'!AH33/30)/('Monthly Data'!$E33/100000)</f>
        <v>14.425528415165722</v>
      </c>
      <c r="AE34" s="24">
        <f>('Monthly Data'!AI33/30)/('Monthly Data'!$E33/100000)</f>
        <v>18.20050991035447</v>
      </c>
      <c r="AF34" s="24">
        <f>('Monthly Data'!AJ33/30)/('Monthly Data'!$E33/100000)</f>
        <v>4.975738136359898</v>
      </c>
      <c r="AG34" s="24">
        <f>('Monthly Data'!AK33/30)/('Monthly Data'!$E33/100000)</f>
        <v>37.60177646188009</v>
      </c>
    </row>
    <row r="35" spans="1:33" ht="15">
      <c r="A35" t="str">
        <f>'Monthly Data'!D34</f>
        <v>Darlington UA</v>
      </c>
      <c r="B35" s="24">
        <f>('Monthly Data'!F34/28)/('Monthly Data'!$E34/100000)</f>
        <v>6.360667010486505</v>
      </c>
      <c r="C35" s="24">
        <f>('Monthly Data'!G34/28)/('Monthly Data'!$E34/100000)</f>
        <v>1.203369434416366</v>
      </c>
      <c r="D35" s="24">
        <f>('Monthly Data'!H34/28)/('Monthly Data'!$E34/100000)</f>
        <v>0</v>
      </c>
      <c r="E35" s="24">
        <f>('Monthly Data'!I34/28)/('Monthly Data'!$E34/100000)</f>
        <v>7.564036444902871</v>
      </c>
      <c r="F35" s="24">
        <f>('Monthly Data'!J34/31)/('Monthly Data'!$E34/100000)</f>
        <v>3.1054695081712667</v>
      </c>
      <c r="G35" s="24">
        <f>('Monthly Data'!K34/31)/('Monthly Data'!$E34/100000)</f>
        <v>0.038818368852140836</v>
      </c>
      <c r="H35" s="24">
        <f>('Monthly Data'!L34/31)/('Monthly Data'!$E34/100000)</f>
        <v>0</v>
      </c>
      <c r="I35" s="24">
        <f>('Monthly Data'!M34/31)/('Monthly Data'!$E34/100000)</f>
        <v>3.1442878770234075</v>
      </c>
      <c r="J35" s="24">
        <f>('Monthly Data'!N34/30)/('Monthly Data'!$E34/100000)</f>
        <v>3.9711191335740073</v>
      </c>
      <c r="K35" s="24">
        <f>('Monthly Data'!O34/30)/('Monthly Data'!$E34/100000)</f>
        <v>0</v>
      </c>
      <c r="L35" s="24">
        <f>('Monthly Data'!P34/30)/('Monthly Data'!$E34/100000)</f>
        <v>0</v>
      </c>
      <c r="M35" s="24">
        <f>('Monthly Data'!Q34/30)/('Monthly Data'!$E34/100000)</f>
        <v>3.9711191335740073</v>
      </c>
      <c r="N35" s="24">
        <f>('Monthly Data'!R34/31)/('Monthly Data'!$E34/100000)</f>
        <v>5.007569581926168</v>
      </c>
      <c r="O35" s="24">
        <f>('Monthly Data'!S34/31)/('Monthly Data'!$E34/100000)</f>
        <v>0.34936531966926754</v>
      </c>
      <c r="P35" s="24">
        <f>('Monthly Data'!T34/31)/('Monthly Data'!$E34/100000)</f>
        <v>0</v>
      </c>
      <c r="Q35" s="24">
        <f>('Monthly Data'!U34/31)/('Monthly Data'!$E34/100000)</f>
        <v>5.356934901595435</v>
      </c>
      <c r="R35" s="24">
        <f>('Monthly Data'!V34/30)/('Monthly Data'!$E34/100000)</f>
        <v>1.3237063778580025</v>
      </c>
      <c r="S35" s="24">
        <f>('Monthly Data'!W34/30)/('Monthly Data'!$E34/100000)</f>
        <v>0.7621339751303651</v>
      </c>
      <c r="T35" s="24">
        <f>('Monthly Data'!X34/30)/('Monthly Data'!$E34/100000)</f>
        <v>1.203369434416366</v>
      </c>
      <c r="U35" s="24">
        <f>('Monthly Data'!Y34/30)/('Monthly Data'!$E34/100000)</f>
        <v>3.2892097874047335</v>
      </c>
      <c r="V35" s="24">
        <f>('Monthly Data'!Z34/31)/('Monthly Data'!$E34/100000)</f>
        <v>0.6210939016342534</v>
      </c>
      <c r="W35" s="24">
        <f>('Monthly Data'!AA34/31)/('Monthly Data'!$E34/100000)</f>
        <v>0.46582042622569003</v>
      </c>
      <c r="X35" s="24">
        <f>('Monthly Data'!AB34/31)/('Monthly Data'!$E34/100000)</f>
        <v>1.203369434416366</v>
      </c>
      <c r="Y35" s="24">
        <f>('Monthly Data'!AC34/31)/('Monthly Data'!$E34/100000)</f>
        <v>2.2902837622763093</v>
      </c>
      <c r="Z35" s="24">
        <f>('Monthly Data'!AD34/31)/('Monthly Data'!$E34/100000)</f>
        <v>2.872559295058422</v>
      </c>
      <c r="AA35" s="24">
        <f>('Monthly Data'!AE34/31)/('Monthly Data'!$E34/100000)</f>
        <v>0.11645510655642251</v>
      </c>
      <c r="AB35" s="24">
        <f>('Monthly Data'!AF34/31)/('Monthly Data'!$E34/100000)</f>
        <v>2.0185551803113233</v>
      </c>
      <c r="AC35" s="24">
        <f>('Monthly Data'!AG34/31)/('Monthly Data'!$E34/100000)</f>
        <v>5.007569581926168</v>
      </c>
      <c r="AD35" s="24">
        <f>('Monthly Data'!AH34/30)/('Monthly Data'!$E34/100000)</f>
        <v>4.412354592860008</v>
      </c>
      <c r="AE35" s="24">
        <f>('Monthly Data'!AI34/30)/('Monthly Data'!$E34/100000)</f>
        <v>0</v>
      </c>
      <c r="AF35" s="24">
        <f>('Monthly Data'!AJ34/30)/('Monthly Data'!$E34/100000)</f>
        <v>2.406738868832732</v>
      </c>
      <c r="AG35" s="24">
        <f>('Monthly Data'!AK34/30)/('Monthly Data'!$E34/100000)</f>
        <v>6.8190934616927406</v>
      </c>
    </row>
    <row r="36" spans="1:33" ht="15">
      <c r="A36" t="str">
        <f>'Monthly Data'!D35</f>
        <v>Derby UA</v>
      </c>
      <c r="B36" s="24">
        <f>('Monthly Data'!F35/28)/('Monthly Data'!$E35/100000)</f>
        <v>4.246515679442509</v>
      </c>
      <c r="C36" s="24">
        <f>('Monthly Data'!G35/28)/('Monthly Data'!$E35/100000)</f>
        <v>0.8892276422764228</v>
      </c>
      <c r="D36" s="24">
        <f>('Monthly Data'!H35/28)/('Monthly Data'!$E35/100000)</f>
        <v>0</v>
      </c>
      <c r="E36" s="24">
        <f>('Monthly Data'!I35/28)/('Monthly Data'!$E35/100000)</f>
        <v>5.135743321718932</v>
      </c>
      <c r="F36" s="24">
        <f>('Monthly Data'!J35/31)/('Monthly Data'!$E35/100000)</f>
        <v>3.8027799632835038</v>
      </c>
      <c r="G36" s="24">
        <f>('Monthly Data'!K35/31)/('Monthly Data'!$E35/100000)</f>
        <v>1.1637817991083137</v>
      </c>
      <c r="H36" s="24">
        <f>('Monthly Data'!L35/31)/('Monthly Data'!$E35/100000)</f>
        <v>0</v>
      </c>
      <c r="I36" s="24">
        <f>('Monthly Data'!M35/31)/('Monthly Data'!$E35/100000)</f>
        <v>4.966561762391817</v>
      </c>
      <c r="J36" s="24">
        <f>('Monthly Data'!N35/30)/('Monthly Data'!$E35/100000)</f>
        <v>4.8441734417344176</v>
      </c>
      <c r="K36" s="24">
        <f>('Monthly Data'!O35/30)/('Monthly Data'!$E35/100000)</f>
        <v>1.3042005420054201</v>
      </c>
      <c r="L36" s="24">
        <f>('Monthly Data'!P35/30)/('Monthly Data'!$E35/100000)</f>
        <v>0</v>
      </c>
      <c r="M36" s="24">
        <f>('Monthly Data'!Q35/30)/('Monthly Data'!$E35/100000)</f>
        <v>6.1483739837398375</v>
      </c>
      <c r="N36" s="24">
        <f>('Monthly Data'!R35/31)/('Monthly Data'!$E35/100000)</f>
        <v>4.868214004720692</v>
      </c>
      <c r="O36" s="24">
        <f>('Monthly Data'!S35/31)/('Monthly Data'!$E35/100000)</f>
        <v>0.7212168895882508</v>
      </c>
      <c r="P36" s="24">
        <f>('Monthly Data'!T35/31)/('Monthly Data'!$E35/100000)</f>
        <v>0</v>
      </c>
      <c r="Q36" s="24">
        <f>('Monthly Data'!U35/31)/('Monthly Data'!$E35/100000)</f>
        <v>5.5894308943089435</v>
      </c>
      <c r="R36" s="24">
        <f>('Monthly Data'!V35/30)/('Monthly Data'!$E35/100000)</f>
        <v>4.996612466124661</v>
      </c>
      <c r="S36" s="24">
        <f>('Monthly Data'!W35/30)/('Monthly Data'!$E35/100000)</f>
        <v>0.7960704607046071</v>
      </c>
      <c r="T36" s="24">
        <f>('Monthly Data'!X35/30)/('Monthly Data'!$E35/100000)</f>
        <v>0</v>
      </c>
      <c r="U36" s="24">
        <f>('Monthly Data'!Y35/30)/('Monthly Data'!$E35/100000)</f>
        <v>5.7926829268292686</v>
      </c>
      <c r="V36" s="24">
        <f>('Monthly Data'!Z35/31)/('Monthly Data'!$E35/100000)</f>
        <v>4.343692630474692</v>
      </c>
      <c r="W36" s="24">
        <f>('Monthly Data'!AA35/31)/('Monthly Data'!$E35/100000)</f>
        <v>0.7376081825334383</v>
      </c>
      <c r="X36" s="24">
        <f>('Monthly Data'!AB35/31)/('Monthly Data'!$E35/100000)</f>
        <v>0</v>
      </c>
      <c r="Y36" s="24">
        <f>('Monthly Data'!AC35/31)/('Monthly Data'!$E35/100000)</f>
        <v>5.08130081300813</v>
      </c>
      <c r="Z36" s="24">
        <f>('Monthly Data'!AD35/31)/('Monthly Data'!$E35/100000)</f>
        <v>3.622475740886441</v>
      </c>
      <c r="AA36" s="24">
        <f>('Monthly Data'!AE35/31)/('Monthly Data'!$E35/100000)</f>
        <v>0.7048255966430632</v>
      </c>
      <c r="AB36" s="24">
        <f>('Monthly Data'!AF35/31)/('Monthly Data'!$E35/100000)</f>
        <v>0</v>
      </c>
      <c r="AC36" s="24">
        <f>('Monthly Data'!AG35/31)/('Monthly Data'!$E35/100000)</f>
        <v>4.327301337529504</v>
      </c>
      <c r="AD36" s="24">
        <f>('Monthly Data'!AH35/30)/('Monthly Data'!$E35/100000)</f>
        <v>4.302168021680217</v>
      </c>
      <c r="AE36" s="24">
        <f>('Monthly Data'!AI35/30)/('Monthly Data'!$E35/100000)</f>
        <v>0.7621951219512195</v>
      </c>
      <c r="AF36" s="24">
        <f>('Monthly Data'!AJ35/30)/('Monthly Data'!$E35/100000)</f>
        <v>0</v>
      </c>
      <c r="AG36" s="24">
        <f>('Monthly Data'!AK35/30)/('Monthly Data'!$E35/100000)</f>
        <v>5.064363143631437</v>
      </c>
    </row>
    <row r="37" spans="1:33" ht="15">
      <c r="A37" t="str">
        <f>'Monthly Data'!D36</f>
        <v>Derbyshire</v>
      </c>
      <c r="B37" s="24">
        <f>('Monthly Data'!F36/28)/('Monthly Data'!$E36/100000)</f>
        <v>6.213879357052555</v>
      </c>
      <c r="C37" s="24">
        <f>('Monthly Data'!G36/28)/('Monthly Data'!$E36/100000)</f>
        <v>2.7767744265847933</v>
      </c>
      <c r="D37" s="24">
        <f>('Monthly Data'!H36/28)/('Monthly Data'!$E36/100000)</f>
        <v>0.37249413039552104</v>
      </c>
      <c r="E37" s="24">
        <f>('Monthly Data'!I36/28)/('Monthly Data'!$E36/100000)</f>
        <v>9.363147914032869</v>
      </c>
      <c r="F37" s="24">
        <f>('Monthly Data'!J36/31)/('Monthly Data'!$E36/100000)</f>
        <v>5.204722482769871</v>
      </c>
      <c r="G37" s="24">
        <f>('Monthly Data'!K36/31)/('Monthly Data'!$E36/100000)</f>
        <v>3.435830512621834</v>
      </c>
      <c r="H37" s="24">
        <f>('Monthly Data'!L36/31)/('Monthly Data'!$E36/100000)</f>
        <v>0.2293952122670364</v>
      </c>
      <c r="I37" s="24">
        <f>('Monthly Data'!M36/31)/('Monthly Data'!$E36/100000)</f>
        <v>8.86994820765874</v>
      </c>
      <c r="J37" s="24">
        <f>('Monthly Data'!N36/30)/('Monthly Data'!$E36/100000)</f>
        <v>3.387062789717657</v>
      </c>
      <c r="K37" s="24">
        <f>('Monthly Data'!O36/30)/('Monthly Data'!$E36/100000)</f>
        <v>3.023598820058997</v>
      </c>
      <c r="L37" s="24">
        <f>('Monthly Data'!P36/30)/('Monthly Data'!$E36/100000)</f>
        <v>0</v>
      </c>
      <c r="M37" s="24">
        <f>('Monthly Data'!Q36/30)/('Monthly Data'!$E36/100000)</f>
        <v>6.410661609776654</v>
      </c>
      <c r="N37" s="24">
        <f>('Monthly Data'!R36/31)/('Monthly Data'!$E36/100000)</f>
        <v>5.393336323967212</v>
      </c>
      <c r="O37" s="24">
        <f>('Monthly Data'!S36/31)/('Monthly Data'!$E36/100000)</f>
        <v>3.094286529913136</v>
      </c>
      <c r="P37" s="24">
        <f>('Monthly Data'!T36/31)/('Monthly Data'!$E36/100000)</f>
        <v>0.18351616981362914</v>
      </c>
      <c r="Q37" s="24">
        <f>('Monthly Data'!U36/31)/('Monthly Data'!$E36/100000)</f>
        <v>8.671139023693975</v>
      </c>
      <c r="R37" s="24">
        <f>('Monthly Data'!V36/30)/('Monthly Data'!$E36/100000)</f>
        <v>5.204382638010956</v>
      </c>
      <c r="S37" s="24">
        <f>('Monthly Data'!W36/30)/('Monthly Data'!$E36/100000)</f>
        <v>2.8497682258744206</v>
      </c>
      <c r="T37" s="24">
        <f>('Monthly Data'!X36/30)/('Monthly Data'!$E36/100000)</f>
        <v>0.12642225031605564</v>
      </c>
      <c r="U37" s="24">
        <f>('Monthly Data'!Y36/30)/('Monthly Data'!$E36/100000)</f>
        <v>8.180573114201433</v>
      </c>
      <c r="V37" s="24">
        <f>('Monthly Data'!Z36/31)/('Monthly Data'!$E36/100000)</f>
        <v>5.31177358182782</v>
      </c>
      <c r="W37" s="24">
        <f>('Monthly Data'!AA36/31)/('Monthly Data'!$E36/100000)</f>
        <v>2.798621589657844</v>
      </c>
      <c r="X37" s="24">
        <f>('Monthly Data'!AB36/31)/('Monthly Data'!$E36/100000)</f>
        <v>0.21410219811590064</v>
      </c>
      <c r="Y37" s="24">
        <f>('Monthly Data'!AC36/31)/('Monthly Data'!$E36/100000)</f>
        <v>8.324497369601566</v>
      </c>
      <c r="Z37" s="24">
        <f>('Monthly Data'!AD36/31)/('Monthly Data'!$E36/100000)</f>
        <v>5.07218302679336</v>
      </c>
      <c r="AA37" s="24">
        <f>('Monthly Data'!AE36/31)/('Monthly Data'!$E36/100000)</f>
        <v>2.0033848537987846</v>
      </c>
      <c r="AB37" s="24">
        <f>('Monthly Data'!AF36/31)/('Monthly Data'!$E36/100000)</f>
        <v>0.06626972798825496</v>
      </c>
      <c r="AC37" s="24">
        <f>('Monthly Data'!AG36/31)/('Monthly Data'!$E36/100000)</f>
        <v>7.1418376085804</v>
      </c>
      <c r="AD37" s="24">
        <f>('Monthly Data'!AH36/30)/('Monthly Data'!$E36/100000)</f>
        <v>4.034976822587442</v>
      </c>
      <c r="AE37" s="24">
        <f>('Monthly Data'!AI36/30)/('Monthly Data'!$E36/100000)</f>
        <v>1.7593763168984407</v>
      </c>
      <c r="AF37" s="24">
        <f>('Monthly Data'!AJ36/30)/('Monthly Data'!$E36/100000)</f>
        <v>0.14222503160556257</v>
      </c>
      <c r="AG37" s="24">
        <f>('Monthly Data'!AK36/30)/('Monthly Data'!$E36/100000)</f>
        <v>5.936578171091446</v>
      </c>
    </row>
    <row r="38" spans="1:33" ht="15">
      <c r="A38" t="str">
        <f>'Monthly Data'!D37</f>
        <v>Devon</v>
      </c>
      <c r="B38" s="24">
        <f>('Monthly Data'!F37/28)/('Monthly Data'!$E37/100000)</f>
        <v>17.03486675198132</v>
      </c>
      <c r="C38" s="24">
        <f>('Monthly Data'!G37/28)/('Monthly Data'!$E37/100000)</f>
        <v>5.34900428818392</v>
      </c>
      <c r="D38" s="24">
        <f>('Monthly Data'!H37/28)/('Monthly Data'!$E37/100000)</f>
        <v>1.5210704743943781</v>
      </c>
      <c r="E38" s="24">
        <f>('Monthly Data'!I37/28)/('Monthly Data'!$E37/100000)</f>
        <v>23.904941514559617</v>
      </c>
      <c r="F38" s="24">
        <f>('Monthly Data'!J37/31)/('Monthly Data'!$E37/100000)</f>
        <v>16.283656015371122</v>
      </c>
      <c r="G38" s="24">
        <f>('Monthly Data'!K37/31)/('Monthly Data'!$E37/100000)</f>
        <v>6.81865421565198</v>
      </c>
      <c r="H38" s="24">
        <f>('Monthly Data'!L37/31)/('Monthly Data'!$E37/100000)</f>
        <v>1.3231737920335813</v>
      </c>
      <c r="I38" s="24">
        <f>('Monthly Data'!M37/31)/('Monthly Data'!$E37/100000)</f>
        <v>24.42548402305668</v>
      </c>
      <c r="J38" s="24">
        <f>('Monthly Data'!N37/30)/('Monthly Data'!$E37/100000)</f>
        <v>12.583163078212582</v>
      </c>
      <c r="K38" s="24">
        <f>('Monthly Data'!O37/30)/('Monthly Data'!$E37/100000)</f>
        <v>8.167007176908166</v>
      </c>
      <c r="L38" s="24">
        <f>('Monthly Data'!P37/30)/('Monthly Data'!$E37/100000)</f>
        <v>1.2467913458012467</v>
      </c>
      <c r="M38" s="24">
        <f>('Monthly Data'!Q37/30)/('Monthly Data'!$E37/100000)</f>
        <v>21.996961600921995</v>
      </c>
      <c r="N38" s="24">
        <f>('Monthly Data'!R37/31)/('Monthly Data'!$E37/100000)</f>
        <v>14.012461153949495</v>
      </c>
      <c r="O38" s="24">
        <f>('Monthly Data'!S37/31)/('Monthly Data'!$E37/100000)</f>
        <v>5.88584204042524</v>
      </c>
      <c r="P38" s="24">
        <f>('Monthly Data'!T37/31)/('Monthly Data'!$E37/100000)</f>
        <v>1.333313054807785</v>
      </c>
      <c r="Q38" s="24">
        <f>('Monthly Data'!U37/31)/('Monthly Data'!$E37/100000)</f>
        <v>21.23161624918252</v>
      </c>
      <c r="R38" s="24">
        <f>('Monthly Data'!V37/30)/('Monthly Data'!$E37/100000)</f>
        <v>15.061029912515059</v>
      </c>
      <c r="S38" s="24">
        <f>('Monthly Data'!W37/30)/('Monthly Data'!$E37/100000)</f>
        <v>7.957462412907957</v>
      </c>
      <c r="T38" s="24">
        <f>('Monthly Data'!X37/30)/('Monthly Data'!$E37/100000)</f>
        <v>1.5139609199015138</v>
      </c>
      <c r="U38" s="24">
        <f>('Monthly Data'!Y37/30)/('Monthly Data'!$E37/100000)</f>
        <v>24.53245324532453</v>
      </c>
      <c r="V38" s="24">
        <f>('Monthly Data'!Z37/31)/('Monthly Data'!$E37/100000)</f>
        <v>12.795749621045053</v>
      </c>
      <c r="W38" s="24">
        <f>('Monthly Data'!AA37/31)/('Monthly Data'!$E37/100000)</f>
        <v>6.088627295909314</v>
      </c>
      <c r="X38" s="24">
        <f>('Monthly Data'!AB37/31)/('Monthly Data'!$E37/100000)</f>
        <v>1.2775471095496644</v>
      </c>
      <c r="Y38" s="24">
        <f>('Monthly Data'!AC37/31)/('Monthly Data'!$E37/100000)</f>
        <v>20.161924026504032</v>
      </c>
      <c r="Z38" s="24">
        <f>('Monthly Data'!AD37/31)/('Monthly Data'!$E37/100000)</f>
        <v>11.153189051624055</v>
      </c>
      <c r="AA38" s="24">
        <f>('Monthly Data'!AE37/31)/('Monthly Data'!$E37/100000)</f>
        <v>4.293977784875262</v>
      </c>
      <c r="AB38" s="24">
        <f>('Monthly Data'!AF37/31)/('Monthly Data'!$E37/100000)</f>
        <v>1.034204802968776</v>
      </c>
      <c r="AC38" s="24">
        <f>('Monthly Data'!AG37/31)/('Monthly Data'!$E37/100000)</f>
        <v>16.481371639468094</v>
      </c>
      <c r="AD38" s="24">
        <f>('Monthly Data'!AH37/30)/('Monthly Data'!$E37/100000)</f>
        <v>11.504007543611504</v>
      </c>
      <c r="AE38" s="24">
        <f>('Monthly Data'!AI37/30)/('Monthly Data'!$E37/100000)</f>
        <v>4.416155901304416</v>
      </c>
      <c r="AF38" s="24">
        <f>('Monthly Data'!AJ37/30)/('Monthly Data'!$E37/100000)</f>
        <v>0.8224631987008224</v>
      </c>
      <c r="AG38" s="24">
        <f>('Monthly Data'!AK37/30)/('Monthly Data'!$E37/100000)</f>
        <v>16.74262664361674</v>
      </c>
    </row>
    <row r="39" spans="1:33" ht="15">
      <c r="A39" t="str">
        <f>'Monthly Data'!D38</f>
        <v>Doncaster</v>
      </c>
      <c r="B39" s="24">
        <f>('Monthly Data'!F38/28)/('Monthly Data'!$E38/100000)</f>
        <v>2.194152879084386</v>
      </c>
      <c r="C39" s="24">
        <f>('Monthly Data'!G38/28)/('Monthly Data'!$E38/100000)</f>
        <v>4.210401470675444</v>
      </c>
      <c r="D39" s="24">
        <f>('Monthly Data'!H38/28)/('Monthly Data'!$E38/100000)</f>
        <v>2.312755737413272</v>
      </c>
      <c r="E39" s="24">
        <f>('Monthly Data'!I38/28)/('Monthly Data'!$E38/100000)</f>
        <v>8.717310087173102</v>
      </c>
      <c r="F39" s="24">
        <f>('Monthly Data'!J38/31)/('Monthly Data'!$E38/100000)</f>
        <v>2.0621593754603036</v>
      </c>
      <c r="G39" s="24">
        <f>('Monthly Data'!K38/31)/('Monthly Data'!$E38/100000)</f>
        <v>4.258225203872575</v>
      </c>
      <c r="H39" s="24">
        <f>('Monthly Data'!L38/31)/('Monthly Data'!$E38/100000)</f>
        <v>1.8211277601467615</v>
      </c>
      <c r="I39" s="24">
        <f>('Monthly Data'!M38/31)/('Monthly Data'!$E38/100000)</f>
        <v>8.14151233947964</v>
      </c>
      <c r="J39" s="24">
        <f>('Monthly Data'!N38/30)/('Monthly Data'!$E38/100000)</f>
        <v>2.43531202435312</v>
      </c>
      <c r="K39" s="24">
        <f>('Monthly Data'!O38/30)/('Monthly Data'!$E38/100000)</f>
        <v>3.9020340390203407</v>
      </c>
      <c r="L39" s="24">
        <f>('Monthly Data'!P38/30)/('Monthly Data'!$E38/100000)</f>
        <v>0.4012730040127301</v>
      </c>
      <c r="M39" s="24">
        <f>('Monthly Data'!Q38/30)/('Monthly Data'!$E38/100000)</f>
        <v>6.738619067386192</v>
      </c>
      <c r="N39" s="24">
        <f>('Monthly Data'!R38/31)/('Monthly Data'!$E38/100000)</f>
        <v>2.289800345478649</v>
      </c>
      <c r="O39" s="24">
        <f>('Monthly Data'!S38/31)/('Monthly Data'!$E38/100000)</f>
        <v>3.4280051955703748</v>
      </c>
      <c r="P39" s="24">
        <f>('Monthly Data'!T38/31)/('Monthly Data'!$E38/100000)</f>
        <v>0.9775171065493647</v>
      </c>
      <c r="Q39" s="24">
        <f>('Monthly Data'!U38/31)/('Monthly Data'!$E38/100000)</f>
        <v>6.695322647598388</v>
      </c>
      <c r="R39" s="24">
        <f>('Monthly Data'!V38/30)/('Monthly Data'!$E38/100000)</f>
        <v>2.0340390203403906</v>
      </c>
      <c r="S39" s="24">
        <f>('Monthly Data'!W38/30)/('Monthly Data'!$E38/100000)</f>
        <v>4.469351044693511</v>
      </c>
      <c r="T39" s="24">
        <f>('Monthly Data'!X38/30)/('Monthly Data'!$E38/100000)</f>
        <v>0.8855680088556801</v>
      </c>
      <c r="U39" s="24">
        <f>('Monthly Data'!Y38/30)/('Monthly Data'!$E38/100000)</f>
        <v>7.388958073889581</v>
      </c>
      <c r="V39" s="24">
        <f>('Monthly Data'!Z38/31)/('Monthly Data'!$E38/100000)</f>
        <v>2.2362377642978615</v>
      </c>
      <c r="W39" s="24">
        <f>('Monthly Data'!AA38/31)/('Monthly Data'!$E38/100000)</f>
        <v>6.735494583483979</v>
      </c>
      <c r="X39" s="24">
        <f>('Monthly Data'!AB38/31)/('Monthly Data'!$E38/100000)</f>
        <v>1.3256738842244808</v>
      </c>
      <c r="Y39" s="24">
        <f>('Monthly Data'!AC38/31)/('Monthly Data'!$E38/100000)</f>
        <v>10.29740623200632</v>
      </c>
      <c r="Z39" s="24">
        <f>('Monthly Data'!AD38/31)/('Monthly Data'!$E38/100000)</f>
        <v>1.7809558242611712</v>
      </c>
      <c r="AA39" s="24">
        <f>('Monthly Data'!AE38/31)/('Monthly Data'!$E38/100000)</f>
        <v>7.163995232930275</v>
      </c>
      <c r="AB39" s="24">
        <f>('Monthly Data'!AF38/31)/('Monthly Data'!$E38/100000)</f>
        <v>2.571003896677781</v>
      </c>
      <c r="AC39" s="24">
        <f>('Monthly Data'!AG38/31)/('Monthly Data'!$E38/100000)</f>
        <v>11.515954953869228</v>
      </c>
      <c r="AD39" s="24">
        <f>('Monthly Data'!AH38/30)/('Monthly Data'!$E38/100000)</f>
        <v>1.7019510170195102</v>
      </c>
      <c r="AE39" s="24">
        <f>('Monthly Data'!AI38/30)/('Monthly Data'!$E38/100000)</f>
        <v>4.469351044693511</v>
      </c>
      <c r="AF39" s="24">
        <f>('Monthly Data'!AJ38/30)/('Monthly Data'!$E38/100000)</f>
        <v>1.9786910197869103</v>
      </c>
      <c r="AG39" s="24">
        <f>('Monthly Data'!AK38/30)/('Monthly Data'!$E38/100000)</f>
        <v>8.14999308149993</v>
      </c>
    </row>
    <row r="40" spans="1:33" ht="15">
      <c r="A40" t="str">
        <f>'Monthly Data'!D39</f>
        <v>Dorset</v>
      </c>
      <c r="B40" s="24">
        <f>('Monthly Data'!F39/28)/('Monthly Data'!$E39/100000)</f>
        <v>11.977099867724869</v>
      </c>
      <c r="C40" s="24">
        <f>('Monthly Data'!G39/28)/('Monthly Data'!$E39/100000)</f>
        <v>5.497685185185185</v>
      </c>
      <c r="D40" s="24">
        <f>('Monthly Data'!H39/28)/('Monthly Data'!$E39/100000)</f>
        <v>0.992063492063492</v>
      </c>
      <c r="E40" s="24">
        <f>('Monthly Data'!I39/28)/('Monthly Data'!$E39/100000)</f>
        <v>18.466848544973544</v>
      </c>
      <c r="F40" s="24">
        <f>('Monthly Data'!J39/31)/('Monthly Data'!$E39/100000)</f>
        <v>11.443399044205496</v>
      </c>
      <c r="G40" s="24">
        <f>('Monthly Data'!K39/31)/('Monthly Data'!$E39/100000)</f>
        <v>6.337738948626045</v>
      </c>
      <c r="H40" s="24">
        <f>('Monthly Data'!L39/31)/('Monthly Data'!$E39/100000)</f>
        <v>0.8120519713261649</v>
      </c>
      <c r="I40" s="24">
        <f>('Monthly Data'!M39/31)/('Monthly Data'!$E39/100000)</f>
        <v>18.59318996415771</v>
      </c>
      <c r="J40" s="24">
        <f>('Monthly Data'!N39/30)/('Monthly Data'!$E39/100000)</f>
        <v>9.143518518518519</v>
      </c>
      <c r="K40" s="24">
        <f>('Monthly Data'!O39/30)/('Monthly Data'!$E39/100000)</f>
        <v>7.214506172839506</v>
      </c>
      <c r="L40" s="24">
        <f>('Monthly Data'!P39/30)/('Monthly Data'!$E39/100000)</f>
        <v>0.47260802469135804</v>
      </c>
      <c r="M40" s="24">
        <f>('Monthly Data'!Q39/30)/('Monthly Data'!$E39/100000)</f>
        <v>16.830632716049383</v>
      </c>
      <c r="N40" s="24">
        <f>('Monthly Data'!R39/31)/('Monthly Data'!$E39/100000)</f>
        <v>9.100582437275985</v>
      </c>
      <c r="O40" s="24">
        <f>('Monthly Data'!S39/31)/('Monthly Data'!$E39/100000)</f>
        <v>6.375074671445639</v>
      </c>
      <c r="P40" s="24">
        <f>('Monthly Data'!T39/31)/('Monthly Data'!$E39/100000)</f>
        <v>0.5880376344086021</v>
      </c>
      <c r="Q40" s="24">
        <f>('Monthly Data'!U39/31)/('Monthly Data'!$E39/100000)</f>
        <v>16.063694743130227</v>
      </c>
      <c r="R40" s="24">
        <f>('Monthly Data'!V39/30)/('Monthly Data'!$E39/100000)</f>
        <v>11.998456790123457</v>
      </c>
      <c r="S40" s="24">
        <f>('Monthly Data'!W39/30)/('Monthly Data'!$E39/100000)</f>
        <v>6.471836419753086</v>
      </c>
      <c r="T40" s="24">
        <f>('Monthly Data'!X39/30)/('Monthly Data'!$E39/100000)</f>
        <v>1.5046296296296298</v>
      </c>
      <c r="U40" s="24">
        <f>('Monthly Data'!Y39/30)/('Monthly Data'!$E39/100000)</f>
        <v>19.974922839506174</v>
      </c>
      <c r="V40" s="24">
        <f>('Monthly Data'!Z39/31)/('Monthly Data'!$E39/100000)</f>
        <v>10.51000597371565</v>
      </c>
      <c r="W40" s="24">
        <f>('Monthly Data'!AA39/31)/('Monthly Data'!$E39/100000)</f>
        <v>7.364471326164875</v>
      </c>
      <c r="X40" s="24">
        <f>('Monthly Data'!AB39/31)/('Monthly Data'!$E39/100000)</f>
        <v>0.7000448028673836</v>
      </c>
      <c r="Y40" s="24">
        <f>('Monthly Data'!AC39/31)/('Monthly Data'!$E39/100000)</f>
        <v>18.574522102747906</v>
      </c>
      <c r="Z40" s="24">
        <f>('Monthly Data'!AD39/31)/('Monthly Data'!$E39/100000)</f>
        <v>12.712813620071685</v>
      </c>
      <c r="AA40" s="24">
        <f>('Monthly Data'!AE39/31)/('Monthly Data'!$E39/100000)</f>
        <v>10.556675627240143</v>
      </c>
      <c r="AB40" s="24">
        <f>('Monthly Data'!AF39/31)/('Monthly Data'!$E39/100000)</f>
        <v>0.5413679808841099</v>
      </c>
      <c r="AC40" s="24">
        <f>('Monthly Data'!AG39/31)/('Monthly Data'!$E39/100000)</f>
        <v>23.81085722819594</v>
      </c>
      <c r="AD40" s="24">
        <f>('Monthly Data'!AH39/30)/('Monthly Data'!$E39/100000)</f>
        <v>11.60300925925926</v>
      </c>
      <c r="AE40" s="24">
        <f>('Monthly Data'!AI39/30)/('Monthly Data'!$E39/100000)</f>
        <v>7.272376543209877</v>
      </c>
      <c r="AF40" s="24">
        <f>('Monthly Data'!AJ39/30)/('Monthly Data'!$E39/100000)</f>
        <v>0.6558641975308642</v>
      </c>
      <c r="AG40" s="24">
        <f>('Monthly Data'!AK39/30)/('Monthly Data'!$E39/100000)</f>
        <v>19.53125</v>
      </c>
    </row>
    <row r="41" spans="1:33" ht="15">
      <c r="A41" t="str">
        <f>'Monthly Data'!D40</f>
        <v>Dudley</v>
      </c>
      <c r="B41" s="24">
        <f>('Monthly Data'!F40/28)/('Monthly Data'!$E40/100000)</f>
        <v>6.02633839106785</v>
      </c>
      <c r="C41" s="24">
        <f>('Monthly Data'!G40/28)/('Monthly Data'!$E40/100000)</f>
        <v>12.567993129115374</v>
      </c>
      <c r="D41" s="24">
        <f>('Monthly Data'!H40/28)/('Monthly Data'!$E40/100000)</f>
        <v>1.145147437732608</v>
      </c>
      <c r="E41" s="24">
        <f>('Monthly Data'!I40/28)/('Monthly Data'!$E40/100000)</f>
        <v>19.739478957915832</v>
      </c>
      <c r="F41" s="24">
        <f>('Monthly Data'!J40/31)/('Monthly Data'!$E40/100000)</f>
        <v>5.507789773094576</v>
      </c>
      <c r="G41" s="24">
        <f>('Monthly Data'!K40/31)/('Monthly Data'!$E40/100000)</f>
        <v>10.00711099618592</v>
      </c>
      <c r="H41" s="24">
        <f>('Monthly Data'!L40/31)/('Monthly Data'!$E40/100000)</f>
        <v>0.969681298080031</v>
      </c>
      <c r="I41" s="24">
        <f>('Monthly Data'!M40/31)/('Monthly Data'!$E40/100000)</f>
        <v>16.484582067360527</v>
      </c>
      <c r="J41" s="24">
        <f>('Monthly Data'!N40/30)/('Monthly Data'!$E40/100000)</f>
        <v>3.9412157648630597</v>
      </c>
      <c r="K41" s="24">
        <f>('Monthly Data'!O40/30)/('Monthly Data'!$E40/100000)</f>
        <v>6.7869071476285905</v>
      </c>
      <c r="L41" s="24">
        <f>('Monthly Data'!P40/30)/('Monthly Data'!$E40/100000)</f>
        <v>1.3092852371409485</v>
      </c>
      <c r="M41" s="24">
        <f>('Monthly Data'!Q40/30)/('Monthly Data'!$E40/100000)</f>
        <v>12.037408149632599</v>
      </c>
      <c r="N41" s="24">
        <f>('Monthly Data'!R40/31)/('Monthly Data'!$E40/100000)</f>
        <v>3.1159092378304996</v>
      </c>
      <c r="O41" s="24">
        <f>('Monthly Data'!S40/31)/('Monthly Data'!$E40/100000)</f>
        <v>6.348180231430603</v>
      </c>
      <c r="P41" s="24">
        <f>('Monthly Data'!T40/31)/('Monthly Data'!$E40/100000)</f>
        <v>0.749886870515224</v>
      </c>
      <c r="Q41" s="24">
        <f>('Monthly Data'!U40/31)/('Monthly Data'!$E40/100000)</f>
        <v>10.213976339776327</v>
      </c>
      <c r="R41" s="24">
        <f>('Monthly Data'!V40/30)/('Monthly Data'!$E40/100000)</f>
        <v>2.939211756847027</v>
      </c>
      <c r="S41" s="24">
        <f>('Monthly Data'!W40/30)/('Monthly Data'!$E40/100000)</f>
        <v>9.031396125584502</v>
      </c>
      <c r="T41" s="24">
        <f>('Monthly Data'!X40/30)/('Monthly Data'!$E40/100000)</f>
        <v>0.38744154976619904</v>
      </c>
      <c r="U41" s="24">
        <f>('Monthly Data'!Y40/30)/('Monthly Data'!$E40/100000)</f>
        <v>12.358049432197728</v>
      </c>
      <c r="V41" s="24">
        <f>('Monthly Data'!Z40/31)/('Monthly Data'!$E40/100000)</f>
        <v>4.486392139116943</v>
      </c>
      <c r="W41" s="24">
        <f>('Monthly Data'!AA40/31)/('Monthly Data'!$E40/100000)</f>
        <v>9.903678324390716</v>
      </c>
      <c r="X41" s="24">
        <f>('Monthly Data'!AB40/31)/('Monthly Data'!$E40/100000)</f>
        <v>0.06464541987200206</v>
      </c>
      <c r="Y41" s="24">
        <f>('Monthly Data'!AC40/31)/('Monthly Data'!$E40/100000)</f>
        <v>14.454715883379661</v>
      </c>
      <c r="Z41" s="24">
        <f>('Monthly Data'!AD40/31)/('Monthly Data'!$E40/100000)</f>
        <v>4.938910078220958</v>
      </c>
      <c r="AA41" s="24">
        <f>('Monthly Data'!AE40/31)/('Monthly Data'!$E40/100000)</f>
        <v>8.959855194259486</v>
      </c>
      <c r="AB41" s="24">
        <f>('Monthly Data'!AF40/31)/('Monthly Data'!$E40/100000)</f>
        <v>2.2884478634688734</v>
      </c>
      <c r="AC41" s="24">
        <f>('Monthly Data'!AG40/31)/('Monthly Data'!$E40/100000)</f>
        <v>16.187213135949317</v>
      </c>
      <c r="AD41" s="24">
        <f>('Monthly Data'!AH40/30)/('Monthly Data'!$E40/100000)</f>
        <v>3.9412157648630597</v>
      </c>
      <c r="AE41" s="24">
        <f>('Monthly Data'!AI40/30)/('Monthly Data'!$E40/100000)</f>
        <v>7.989311957247828</v>
      </c>
      <c r="AF41" s="24">
        <f>('Monthly Data'!AJ40/30)/('Monthly Data'!$E40/100000)</f>
        <v>4.181696726786907</v>
      </c>
      <c r="AG41" s="24">
        <f>('Monthly Data'!AK40/30)/('Monthly Data'!$E40/100000)</f>
        <v>16.112224448897795</v>
      </c>
    </row>
    <row r="42" spans="1:33" ht="15">
      <c r="A42" t="str">
        <f>'Monthly Data'!D41</f>
        <v>Durham</v>
      </c>
      <c r="B42" s="24">
        <f>('Monthly Data'!F41/28)/('Monthly Data'!$E41/100000)</f>
        <v>2.954322283547218</v>
      </c>
      <c r="C42" s="24">
        <f>('Monthly Data'!G41/28)/('Monthly Data'!$E41/100000)</f>
        <v>0.5163715166085395</v>
      </c>
      <c r="D42" s="24">
        <f>('Monthly Data'!H41/28)/('Monthly Data'!$E41/100000)</f>
        <v>0.2370229912301493</v>
      </c>
      <c r="E42" s="24">
        <f>('Monthly Data'!I41/28)/('Monthly Data'!$E41/100000)</f>
        <v>3.707716791385907</v>
      </c>
      <c r="F42" s="24">
        <f>('Monthly Data'!J41/31)/('Monthly Data'!$E41/100000)</f>
        <v>2.874859506533424</v>
      </c>
      <c r="G42" s="24">
        <f>('Monthly Data'!K41/31)/('Monthly Data'!$E41/100000)</f>
        <v>0.6881312648617238</v>
      </c>
      <c r="H42" s="24">
        <f>('Monthly Data'!L41/31)/('Monthly Data'!$E41/100000)</f>
        <v>0.2370229912301493</v>
      </c>
      <c r="I42" s="24">
        <f>('Monthly Data'!M41/31)/('Monthly Data'!$E41/100000)</f>
        <v>3.8000137626252966</v>
      </c>
      <c r="J42" s="24">
        <f>('Monthly Data'!N41/30)/('Monthly Data'!$E41/100000)</f>
        <v>2.3623291459271547</v>
      </c>
      <c r="K42" s="24">
        <f>('Monthly Data'!O41/30)/('Monthly Data'!$E41/100000)</f>
        <v>0.60835901082405</v>
      </c>
      <c r="L42" s="24">
        <f>('Monthly Data'!P41/30)/('Monthly Data'!$E41/100000)</f>
        <v>0.02370229912301493</v>
      </c>
      <c r="M42" s="24">
        <f>('Monthly Data'!Q41/30)/('Monthly Data'!$E41/100000)</f>
        <v>2.9943904558742194</v>
      </c>
      <c r="N42" s="24">
        <f>('Monthly Data'!R41/31)/('Monthly Data'!$E41/100000)</f>
        <v>2.6531283211890906</v>
      </c>
      <c r="O42" s="24">
        <f>('Monthly Data'!S41/31)/('Monthly Data'!$E41/100000)</f>
        <v>0.5199214001177468</v>
      </c>
      <c r="P42" s="24">
        <f>('Monthly Data'!T41/31)/('Monthly Data'!$E41/100000)</f>
        <v>0</v>
      </c>
      <c r="Q42" s="24">
        <f>('Monthly Data'!U41/31)/('Monthly Data'!$E41/100000)</f>
        <v>3.1730497213068376</v>
      </c>
      <c r="R42" s="24">
        <f>('Monthly Data'!V41/30)/('Monthly Data'!$E41/100000)</f>
        <v>2.425535276921861</v>
      </c>
      <c r="S42" s="24">
        <f>('Monthly Data'!W41/30)/('Monthly Data'!$E41/100000)</f>
        <v>0.6004582444497115</v>
      </c>
      <c r="T42" s="24">
        <f>('Monthly Data'!X41/30)/('Monthly Data'!$E41/100000)</f>
        <v>0.03160306549735324</v>
      </c>
      <c r="U42" s="24">
        <f>('Monthly Data'!Y41/30)/('Monthly Data'!$E41/100000)</f>
        <v>3.057596586868926</v>
      </c>
      <c r="V42" s="24">
        <f>('Monthly Data'!Z41/31)/('Monthly Data'!$E41/100000)</f>
        <v>3.1654038183639295</v>
      </c>
      <c r="W42" s="24">
        <f>('Monthly Data'!AA41/31)/('Monthly Data'!$E41/100000)</f>
        <v>0.6728394589759078</v>
      </c>
      <c r="X42" s="24">
        <f>('Monthly Data'!AB41/31)/('Monthly Data'!$E41/100000)</f>
        <v>0</v>
      </c>
      <c r="Y42" s="24">
        <f>('Monthly Data'!AC41/31)/('Monthly Data'!$E41/100000)</f>
        <v>3.8382432773398376</v>
      </c>
      <c r="Z42" s="24">
        <f>('Monthly Data'!AD41/31)/('Monthly Data'!$E41/100000)</f>
        <v>2.469626650559298</v>
      </c>
      <c r="AA42" s="24">
        <f>('Monthly Data'!AE41/31)/('Monthly Data'!$E41/100000)</f>
        <v>0.894570644320241</v>
      </c>
      <c r="AB42" s="24">
        <f>('Monthly Data'!AF41/31)/('Monthly Data'!$E41/100000)</f>
        <v>0</v>
      </c>
      <c r="AC42" s="24">
        <f>('Monthly Data'!AG41/31)/('Monthly Data'!$E41/100000)</f>
        <v>3.3641972948795384</v>
      </c>
      <c r="AD42" s="24">
        <f>('Monthly Data'!AH41/30)/('Monthly Data'!$E41/100000)</f>
        <v>2.457138342419215</v>
      </c>
      <c r="AE42" s="24">
        <f>('Monthly Data'!AI41/30)/('Monthly Data'!$E41/100000)</f>
        <v>0.790076637433831</v>
      </c>
      <c r="AF42" s="24">
        <f>('Monthly Data'!AJ41/30)/('Monthly Data'!$E41/100000)</f>
        <v>0</v>
      </c>
      <c r="AG42" s="24">
        <f>('Monthly Data'!AK41/30)/('Monthly Data'!$E41/100000)</f>
        <v>3.2472149798530454</v>
      </c>
    </row>
    <row r="43" spans="1:33" ht="15">
      <c r="A43" t="str">
        <f>'Monthly Data'!D42</f>
        <v>Ealing</v>
      </c>
      <c r="B43" s="24">
        <f>('Monthly Data'!F42/28)/('Monthly Data'!$E42/100000)</f>
        <v>5.836203597397628</v>
      </c>
      <c r="C43" s="24">
        <f>('Monthly Data'!G42/28)/('Monthly Data'!$E42/100000)</f>
        <v>13.749931660379422</v>
      </c>
      <c r="D43" s="24">
        <f>('Monthly Data'!H42/28)/('Monthly Data'!$E42/100000)</f>
        <v>0.8200754469411186</v>
      </c>
      <c r="E43" s="24">
        <f>('Monthly Data'!I42/28)/('Monthly Data'!$E42/100000)</f>
        <v>20.406210704718166</v>
      </c>
      <c r="F43" s="24">
        <f>('Monthly Data'!J42/31)/('Monthly Data'!$E42/100000)</f>
        <v>4.654148611779811</v>
      </c>
      <c r="G43" s="24">
        <f>('Monthly Data'!K42/31)/('Monthly Data'!$E42/100000)</f>
        <v>12.55509055220177</v>
      </c>
      <c r="H43" s="24">
        <f>('Monthly Data'!L42/31)/('Monthly Data'!$E42/100000)</f>
        <v>0.8888559682974705</v>
      </c>
      <c r="I43" s="24">
        <f>('Monthly Data'!M42/31)/('Monthly Data'!$E42/100000)</f>
        <v>18.098095132279052</v>
      </c>
      <c r="J43" s="24">
        <f>('Monthly Data'!N42/30)/('Monthly Data'!$E42/100000)</f>
        <v>3.673938002296211</v>
      </c>
      <c r="K43" s="24">
        <f>('Monthly Data'!O42/30)/('Monthly Data'!$E42/100000)</f>
        <v>10.52430156907769</v>
      </c>
      <c r="L43" s="24">
        <f>('Monthly Data'!P42/30)/('Monthly Data'!$E42/100000)</f>
        <v>0.3827018752391887</v>
      </c>
      <c r="M43" s="24">
        <f>('Monthly Data'!Q42/30)/('Monthly Data'!$E42/100000)</f>
        <v>14.580941446613089</v>
      </c>
      <c r="N43" s="24">
        <f>('Monthly Data'!R42/31)/('Monthly Data'!$E42/100000)</f>
        <v>5.92570645531647</v>
      </c>
      <c r="O43" s="24">
        <f>('Monthly Data'!S42/31)/('Monthly Data'!$E42/100000)</f>
        <v>8.505857807735516</v>
      </c>
      <c r="P43" s="24">
        <f>('Monthly Data'!T42/31)/('Monthly Data'!$E42/100000)</f>
        <v>0.6789871980050122</v>
      </c>
      <c r="Q43" s="24">
        <f>('Monthly Data'!U42/31)/('Monthly Data'!$E42/100000)</f>
        <v>15.110551461056998</v>
      </c>
      <c r="R43" s="24">
        <f>('Monthly Data'!V42/30)/('Monthly Data'!$E42/100000)</f>
        <v>5.306799336650083</v>
      </c>
      <c r="S43" s="24">
        <f>('Monthly Data'!W42/30)/('Monthly Data'!$E42/100000)</f>
        <v>9.235871922439086</v>
      </c>
      <c r="T43" s="24">
        <f>('Monthly Data'!X42/30)/('Monthly Data'!$E42/100000)</f>
        <v>0.7654037504783774</v>
      </c>
      <c r="U43" s="24">
        <f>('Monthly Data'!Y42/30)/('Monthly Data'!$E42/100000)</f>
        <v>15.308075009567547</v>
      </c>
      <c r="V43" s="24">
        <f>('Monthly Data'!Z42/31)/('Monthly Data'!$E42/100000)</f>
        <v>5.419552362258188</v>
      </c>
      <c r="W43" s="24">
        <f>('Monthly Data'!AA42/31)/('Monthly Data'!$E42/100000)</f>
        <v>9.542856437415898</v>
      </c>
      <c r="X43" s="24">
        <f>('Monthly Data'!AB42/31)/('Monthly Data'!$E42/100000)</f>
        <v>0.6913324197869215</v>
      </c>
      <c r="Y43" s="24">
        <f>('Monthly Data'!AC42/31)/('Monthly Data'!$E42/100000)</f>
        <v>15.65374121946101</v>
      </c>
      <c r="Z43" s="24">
        <f>('Monthly Data'!AD42/31)/('Monthly Data'!$E42/100000)</f>
        <v>4.8640173820722685</v>
      </c>
      <c r="AA43" s="24">
        <f>('Monthly Data'!AE42/31)/('Monthly Data'!$E42/100000)</f>
        <v>11.406984926484204</v>
      </c>
      <c r="AB43" s="24">
        <f>('Monthly Data'!AF42/31)/('Monthly Data'!$E42/100000)</f>
        <v>1.7653667148130316</v>
      </c>
      <c r="AC43" s="24">
        <f>('Monthly Data'!AG42/31)/('Monthly Data'!$E42/100000)</f>
        <v>18.036369023369506</v>
      </c>
      <c r="AD43" s="24">
        <f>('Monthly Data'!AH42/30)/('Monthly Data'!$E42/100000)</f>
        <v>4.018369690011481</v>
      </c>
      <c r="AE43" s="24">
        <f>('Monthly Data'!AI42/30)/('Monthly Data'!$E42/100000)</f>
        <v>11.136624569460391</v>
      </c>
      <c r="AF43" s="24">
        <f>('Monthly Data'!AJ42/30)/('Monthly Data'!$E42/100000)</f>
        <v>1.1608623548922057</v>
      </c>
      <c r="AG43" s="24">
        <f>('Monthly Data'!AK42/30)/('Monthly Data'!$E42/100000)</f>
        <v>16.315856614364076</v>
      </c>
    </row>
    <row r="44" spans="1:33" ht="15">
      <c r="A44" t="str">
        <f>'Monthly Data'!D43</f>
        <v>East Riding Of Yorkshire UA</v>
      </c>
      <c r="B44" s="24">
        <f>('Monthly Data'!F43/28)/('Monthly Data'!$E43/100000)</f>
        <v>6.015174349113963</v>
      </c>
      <c r="C44" s="24">
        <f>('Monthly Data'!G43/28)/('Monthly Data'!$E43/100000)</f>
        <v>4.703008886348282</v>
      </c>
      <c r="D44" s="24">
        <f>('Monthly Data'!H43/28)/('Monthly Data'!$E43/100000)</f>
        <v>0</v>
      </c>
      <c r="E44" s="24">
        <f>('Monthly Data'!I43/28)/('Monthly Data'!$E43/100000)</f>
        <v>10.718183235462247</v>
      </c>
      <c r="F44" s="24">
        <f>('Monthly Data'!J43/31)/('Monthly Data'!$E43/100000)</f>
        <v>7.510062310048228</v>
      </c>
      <c r="G44" s="24">
        <f>('Monthly Data'!K43/31)/('Monthly Data'!$E43/100000)</f>
        <v>5.116229948720355</v>
      </c>
      <c r="H44" s="24">
        <f>('Monthly Data'!L43/31)/('Monthly Data'!$E43/100000)</f>
        <v>0.5515202008941668</v>
      </c>
      <c r="I44" s="24">
        <f>('Monthly Data'!M43/31)/('Monthly Data'!$E43/100000)</f>
        <v>13.177812459662752</v>
      </c>
      <c r="J44" s="24">
        <f>('Monthly Data'!N43/30)/('Monthly Data'!$E43/100000)</f>
        <v>7.20261913423063</v>
      </c>
      <c r="K44" s="24">
        <f>('Monthly Data'!O43/30)/('Monthly Data'!$E43/100000)</f>
        <v>5.092761004001455</v>
      </c>
      <c r="L44" s="24">
        <f>('Monthly Data'!P43/30)/('Monthly Data'!$E43/100000)</f>
        <v>0.06062810719049351</v>
      </c>
      <c r="M44" s="24">
        <f>('Monthly Data'!Q43/30)/('Monthly Data'!$E43/100000)</f>
        <v>12.356008245422577</v>
      </c>
      <c r="N44" s="24">
        <f>('Monthly Data'!R43/31)/('Monthly Data'!$E43/100000)</f>
        <v>6.3835529635409936</v>
      </c>
      <c r="O44" s="24">
        <f>('Monthly Data'!S43/31)/('Monthly Data'!$E43/100000)</f>
        <v>4.9167439186097</v>
      </c>
      <c r="P44" s="24">
        <f>('Monthly Data'!T43/31)/('Monthly Data'!$E43/100000)</f>
        <v>0.8448820098804257</v>
      </c>
      <c r="Q44" s="24">
        <f>('Monthly Data'!U43/31)/('Monthly Data'!$E43/100000)</f>
        <v>12.14517889203112</v>
      </c>
      <c r="R44" s="24">
        <f>('Monthly Data'!V43/30)/('Monthly Data'!$E43/100000)</f>
        <v>6.838850491087668</v>
      </c>
      <c r="S44" s="24">
        <f>('Monthly Data'!W43/30)/('Monthly Data'!$E43/100000)</f>
        <v>4.231841881896447</v>
      </c>
      <c r="T44" s="24">
        <f>('Monthly Data'!X43/30)/('Monthly Data'!$E43/100000)</f>
        <v>0.6062810719049351</v>
      </c>
      <c r="U44" s="24">
        <f>('Monthly Data'!Y43/30)/('Monthly Data'!$E43/100000)</f>
        <v>11.67697344488905</v>
      </c>
      <c r="V44" s="24">
        <f>('Monthly Data'!Z43/31)/('Monthly Data'!$E43/100000)</f>
        <v>6.113660099273635</v>
      </c>
      <c r="W44" s="24">
        <f>('Monthly Data'!AA43/31)/('Monthly Data'!$E43/100000)</f>
        <v>4.154003215245426</v>
      </c>
      <c r="X44" s="24">
        <f>('Monthly Data'!AB43/31)/('Monthly Data'!$E43/100000)</f>
        <v>0.44590994965911357</v>
      </c>
      <c r="Y44" s="24">
        <f>('Monthly Data'!AC43/31)/('Monthly Data'!$E43/100000)</f>
        <v>10.713573264178176</v>
      </c>
      <c r="Z44" s="24">
        <f>('Monthly Data'!AD43/31)/('Monthly Data'!$E43/100000)</f>
        <v>4.494302913669487</v>
      </c>
      <c r="AA44" s="24">
        <f>('Monthly Data'!AE43/31)/('Monthly Data'!$E43/100000)</f>
        <v>4.165737687604876</v>
      </c>
      <c r="AB44" s="24">
        <f>('Monthly Data'!AF43/31)/('Monthly Data'!$E43/100000)</f>
        <v>0.1877515577512057</v>
      </c>
      <c r="AC44" s="24">
        <f>('Monthly Data'!AG43/31)/('Monthly Data'!$E43/100000)</f>
        <v>8.84779215902557</v>
      </c>
      <c r="AD44" s="24">
        <f>('Monthly Data'!AH43/30)/('Monthly Data'!$E43/100000)</f>
        <v>5.505032132896811</v>
      </c>
      <c r="AE44" s="24">
        <f>('Monthly Data'!AI43/30)/('Monthly Data'!$E43/100000)</f>
        <v>3.467927731296229</v>
      </c>
      <c r="AF44" s="24">
        <f>('Monthly Data'!AJ43/30)/('Monthly Data'!$E43/100000)</f>
        <v>0.24251242876197404</v>
      </c>
      <c r="AG44" s="24">
        <f>('Monthly Data'!AK43/30)/('Monthly Data'!$E43/100000)</f>
        <v>9.215472292955013</v>
      </c>
    </row>
    <row r="45" spans="1:33" ht="15">
      <c r="A45" t="str">
        <f>'Monthly Data'!D44</f>
        <v>East Sussex</v>
      </c>
      <c r="B45" s="24">
        <f>('Monthly Data'!F44/28)/('Monthly Data'!$E44/100000)</f>
        <v>14.628390392137847</v>
      </c>
      <c r="C45" s="24">
        <f>('Monthly Data'!G44/28)/('Monthly Data'!$E44/100000)</f>
        <v>8.647722497009667</v>
      </c>
      <c r="D45" s="24">
        <f>('Monthly Data'!H44/28)/('Monthly Data'!$E44/100000)</f>
        <v>0.6950505932175994</v>
      </c>
      <c r="E45" s="24">
        <f>('Monthly Data'!I44/28)/('Monthly Data'!$E44/100000)</f>
        <v>23.971163482365114</v>
      </c>
      <c r="F45" s="24">
        <f>('Monthly Data'!J44/31)/('Monthly Data'!$E44/100000)</f>
        <v>13.526633525319552</v>
      </c>
      <c r="G45" s="24">
        <f>('Monthly Data'!K44/31)/('Monthly Data'!$E44/100000)</f>
        <v>7.2852564804473365</v>
      </c>
      <c r="H45" s="24">
        <f>('Monthly Data'!L44/31)/('Monthly Data'!$E44/100000)</f>
        <v>1.5256699443020973</v>
      </c>
      <c r="I45" s="24">
        <f>('Monthly Data'!M44/31)/('Monthly Data'!$E44/100000)</f>
        <v>22.337559950068986</v>
      </c>
      <c r="J45" s="24">
        <f>('Monthly Data'!N44/30)/('Monthly Data'!$E44/100000)</f>
        <v>16.232933544542508</v>
      </c>
      <c r="K45" s="24">
        <f>('Monthly Data'!O44/30)/('Monthly Data'!$E44/100000)</f>
        <v>7.656332503583014</v>
      </c>
      <c r="L45" s="24">
        <f>('Monthly Data'!P44/30)/('Monthly Data'!$E44/100000)</f>
        <v>0.4525910839556461</v>
      </c>
      <c r="M45" s="24">
        <f>('Monthly Data'!Q44/30)/('Monthly Data'!$E44/100000)</f>
        <v>24.341857132081167</v>
      </c>
      <c r="N45" s="24">
        <f>('Monthly Data'!R44/31)/('Monthly Data'!$E44/100000)</f>
        <v>13.358736832884393</v>
      </c>
      <c r="O45" s="24">
        <f>('Monthly Data'!S44/31)/('Monthly Data'!$E44/100000)</f>
        <v>7.438553460496828</v>
      </c>
      <c r="P45" s="24">
        <f>('Monthly Data'!T44/31)/('Monthly Data'!$E44/100000)</f>
        <v>0.29199424771332005</v>
      </c>
      <c r="Q45" s="24">
        <f>('Monthly Data'!U44/31)/('Monthly Data'!$E44/100000)</f>
        <v>21.089284541094543</v>
      </c>
      <c r="R45" s="24">
        <f>('Monthly Data'!V44/30)/('Monthly Data'!$E44/100000)</f>
        <v>10.326619898921326</v>
      </c>
      <c r="S45" s="24">
        <f>('Monthly Data'!W44/30)/('Monthly Data'!$E44/100000)</f>
        <v>7.912800784491213</v>
      </c>
      <c r="T45" s="24">
        <f>('Monthly Data'!X44/30)/('Monthly Data'!$E44/100000)</f>
        <v>0.3620728671645169</v>
      </c>
      <c r="U45" s="24">
        <f>('Monthly Data'!Y44/30)/('Monthly Data'!$E44/100000)</f>
        <v>18.601493550577057</v>
      </c>
      <c r="V45" s="24">
        <f>('Monthly Data'!Z44/31)/('Monthly Data'!$E44/100000)</f>
        <v>10.526392630065189</v>
      </c>
      <c r="W45" s="24">
        <f>('Monthly Data'!AA44/31)/('Monthly Data'!$E44/100000)</f>
        <v>8.818226280942266</v>
      </c>
      <c r="X45" s="24">
        <f>('Monthly Data'!AB44/31)/('Monthly Data'!$E44/100000)</f>
        <v>0.6934863383191352</v>
      </c>
      <c r="Y45" s="24">
        <f>('Monthly Data'!AC44/31)/('Monthly Data'!$E44/100000)</f>
        <v>20.03810524932659</v>
      </c>
      <c r="Z45" s="24">
        <f>('Monthly Data'!AD44/31)/('Monthly Data'!$E44/100000)</f>
        <v>9.358415639211907</v>
      </c>
      <c r="AA45" s="24">
        <f>('Monthly Data'!AE44/31)/('Monthly Data'!$E44/100000)</f>
        <v>7.905744256838141</v>
      </c>
      <c r="AB45" s="24">
        <f>('Monthly Data'!AF44/31)/('Monthly Data'!$E44/100000)</f>
        <v>0.5912883516194731</v>
      </c>
      <c r="AC45" s="24">
        <f>('Monthly Data'!AG44/31)/('Monthly Data'!$E44/100000)</f>
        <v>17.855448247669525</v>
      </c>
      <c r="AD45" s="24">
        <f>('Monthly Data'!AH44/30)/('Monthly Data'!$E44/100000)</f>
        <v>9.881571999698274</v>
      </c>
      <c r="AE45" s="24">
        <f>('Monthly Data'!AI44/30)/('Monthly Data'!$E44/100000)</f>
        <v>7.5054688089311306</v>
      </c>
      <c r="AF45" s="24">
        <f>('Monthly Data'!AJ44/30)/('Monthly Data'!$E44/100000)</f>
        <v>0.7015161801312515</v>
      </c>
      <c r="AG45" s="24">
        <f>('Monthly Data'!AK44/30)/('Monthly Data'!$E44/100000)</f>
        <v>18.088556988760658</v>
      </c>
    </row>
    <row r="46" spans="1:33" ht="15">
      <c r="A46" t="str">
        <f>'Monthly Data'!D45</f>
        <v>Enfield</v>
      </c>
      <c r="B46" s="24">
        <f>('Monthly Data'!F45/28)/('Monthly Data'!$E45/100000)</f>
        <v>9.476690514654974</v>
      </c>
      <c r="C46" s="24">
        <f>('Monthly Data'!G45/28)/('Monthly Data'!$E45/100000)</f>
        <v>2.0049619201477036</v>
      </c>
      <c r="D46" s="24">
        <f>('Monthly Data'!H45/28)/('Monthly Data'!$E45/100000)</f>
        <v>0</v>
      </c>
      <c r="E46" s="24">
        <f>('Monthly Data'!I45/28)/('Monthly Data'!$E45/100000)</f>
        <v>11.481652434802676</v>
      </c>
      <c r="F46" s="24">
        <f>('Monthly Data'!J45/31)/('Monthly Data'!$E45/100000)</f>
        <v>6.527177028505914</v>
      </c>
      <c r="G46" s="24">
        <f>('Monthly Data'!K45/31)/('Monthly Data'!$E45/100000)</f>
        <v>1.9281880243889729</v>
      </c>
      <c r="H46" s="24">
        <f>('Monthly Data'!L45/31)/('Monthly Data'!$E45/100000)</f>
        <v>0</v>
      </c>
      <c r="I46" s="24">
        <f>('Monthly Data'!M45/31)/('Monthly Data'!$E45/100000)</f>
        <v>8.455365052894887</v>
      </c>
      <c r="J46" s="24">
        <f>('Monthly Data'!N45/30)/('Monthly Data'!$E45/100000)</f>
        <v>5.654281098546042</v>
      </c>
      <c r="K46" s="24">
        <f>('Monthly Data'!O45/30)/('Monthly Data'!$E45/100000)</f>
        <v>1.3731825525040386</v>
      </c>
      <c r="L46" s="24">
        <f>('Monthly Data'!P45/30)/('Monthly Data'!$E45/100000)</f>
        <v>0.08077544426494346</v>
      </c>
      <c r="M46" s="24">
        <f>('Monthly Data'!Q45/30)/('Monthly Data'!$E45/100000)</f>
        <v>7.1082390953150245</v>
      </c>
      <c r="N46" s="24">
        <f>('Monthly Data'!R45/31)/('Monthly Data'!$E45/100000)</f>
        <v>3.752149669081245</v>
      </c>
      <c r="O46" s="24">
        <f>('Monthly Data'!S45/31)/('Monthly Data'!$E45/100000)</f>
        <v>1.589452290374694</v>
      </c>
      <c r="P46" s="24">
        <f>('Monthly Data'!T45/31)/('Monthly Data'!$E45/100000)</f>
        <v>0.4820470060972432</v>
      </c>
      <c r="Q46" s="24">
        <f>('Monthly Data'!U45/31)/('Monthly Data'!$E45/100000)</f>
        <v>5.823648965553182</v>
      </c>
      <c r="R46" s="24">
        <f>('Monthly Data'!V45/30)/('Monthly Data'!$E45/100000)</f>
        <v>5.008077544426494</v>
      </c>
      <c r="S46" s="24">
        <f>('Monthly Data'!W45/30)/('Monthly Data'!$E45/100000)</f>
        <v>2.3021001615508885</v>
      </c>
      <c r="T46" s="24">
        <f>('Monthly Data'!X45/30)/('Monthly Data'!$E45/100000)</f>
        <v>0.4038772213247173</v>
      </c>
      <c r="U46" s="24">
        <f>('Monthly Data'!Y45/30)/('Monthly Data'!$E45/100000)</f>
        <v>7.714054927302101</v>
      </c>
      <c r="V46" s="24">
        <f>('Monthly Data'!Z45/31)/('Monthly Data'!$E45/100000)</f>
        <v>5.550054718849341</v>
      </c>
      <c r="W46" s="24">
        <f>('Monthly Data'!AA45/31)/('Monthly Data'!$E45/100000)</f>
        <v>2.1105841888582</v>
      </c>
      <c r="X46" s="24">
        <f>('Monthly Data'!AB45/31)/('Monthly Data'!$E45/100000)</f>
        <v>0.41690551878680493</v>
      </c>
      <c r="Y46" s="24">
        <f>('Monthly Data'!AC45/31)/('Monthly Data'!$E45/100000)</f>
        <v>8.077544426494345</v>
      </c>
      <c r="Z46" s="24">
        <f>('Monthly Data'!AD45/31)/('Monthly Data'!$E45/100000)</f>
        <v>6.709573192975142</v>
      </c>
      <c r="AA46" s="24">
        <f>('Monthly Data'!AE45/31)/('Monthly Data'!$E45/100000)</f>
        <v>1.1074052842774504</v>
      </c>
      <c r="AB46" s="24">
        <f>('Monthly Data'!AF45/31)/('Monthly Data'!$E45/100000)</f>
        <v>0.9119808223461359</v>
      </c>
      <c r="AC46" s="24">
        <f>('Monthly Data'!AG45/31)/('Monthly Data'!$E45/100000)</f>
        <v>8.72895929959873</v>
      </c>
      <c r="AD46" s="24">
        <f>('Monthly Data'!AH45/30)/('Monthly Data'!$E45/100000)</f>
        <v>3.8502961766289716</v>
      </c>
      <c r="AE46" s="24">
        <f>('Monthly Data'!AI45/30)/('Monthly Data'!$E45/100000)</f>
        <v>1.440495422724825</v>
      </c>
      <c r="AF46" s="24">
        <f>('Monthly Data'!AJ45/30)/('Monthly Data'!$E45/100000)</f>
        <v>0.16155088852988692</v>
      </c>
      <c r="AG46" s="24">
        <f>('Monthly Data'!AK45/30)/('Monthly Data'!$E45/100000)</f>
        <v>5.4523424878836835</v>
      </c>
    </row>
    <row r="47" spans="1:33" ht="15">
      <c r="A47" t="str">
        <f>'Monthly Data'!D46</f>
        <v>Essex</v>
      </c>
      <c r="B47" s="24">
        <f>('Monthly Data'!F46/28)/('Monthly Data'!$E46/100000)</f>
        <v>6.584996148398479</v>
      </c>
      <c r="C47" s="24">
        <f>('Monthly Data'!G46/28)/('Monthly Data'!$E46/100000)</f>
        <v>5.982406878214846</v>
      </c>
      <c r="D47" s="24">
        <f>('Monthly Data'!H46/28)/('Monthly Data'!$E46/100000)</f>
        <v>0.5311482742340283</v>
      </c>
      <c r="E47" s="24">
        <f>('Monthly Data'!I46/28)/('Monthly Data'!$E46/100000)</f>
        <v>13.098551300847353</v>
      </c>
      <c r="F47" s="24">
        <f>('Monthly Data'!J46/31)/('Monthly Data'!$E46/100000)</f>
        <v>5.678406903865469</v>
      </c>
      <c r="G47" s="24">
        <f>('Monthly Data'!K46/31)/('Monthly Data'!$E46/100000)</f>
        <v>5.785017310163338</v>
      </c>
      <c r="H47" s="24">
        <f>('Monthly Data'!L46/31)/('Monthly Data'!$E46/100000)</f>
        <v>0.6059959936931528</v>
      </c>
      <c r="I47" s="24">
        <f>('Monthly Data'!M46/31)/('Monthly Data'!$E46/100000)</f>
        <v>12.069420207721961</v>
      </c>
      <c r="J47" s="24">
        <f>('Monthly Data'!N46/30)/('Monthly Data'!$E46/100000)</f>
        <v>5.04435554009393</v>
      </c>
      <c r="K47" s="24">
        <f>('Monthly Data'!O46/30)/('Monthly Data'!$E46/100000)</f>
        <v>4.380471966139039</v>
      </c>
      <c r="L47" s="24">
        <f>('Monthly Data'!P46/30)/('Monthly Data'!$E46/100000)</f>
        <v>0.42906012639879404</v>
      </c>
      <c r="M47" s="24">
        <f>('Monthly Data'!Q46/30)/('Monthly Data'!$E46/100000)</f>
        <v>9.853887632631762</v>
      </c>
      <c r="N47" s="24">
        <f>('Monthly Data'!R46/31)/('Monthly Data'!$E46/100000)</f>
        <v>5.540935590481374</v>
      </c>
      <c r="O47" s="24">
        <f>('Monthly Data'!S46/31)/('Monthly Data'!$E46/100000)</f>
        <v>4.688052340098419</v>
      </c>
      <c r="P47" s="24">
        <f>('Monthly Data'!T46/31)/('Monthly Data'!$E46/100000)</f>
        <v>0.46010806928554193</v>
      </c>
      <c r="Q47" s="24">
        <f>('Monthly Data'!U46/31)/('Monthly Data'!$E46/100000)</f>
        <v>10.689095999865335</v>
      </c>
      <c r="R47" s="24">
        <f>('Monthly Data'!V46/30)/('Monthly Data'!$E46/100000)</f>
        <v>5.01246593610483</v>
      </c>
      <c r="S47" s="24">
        <f>('Monthly Data'!W46/30)/('Monthly Data'!$E46/100000)</f>
        <v>3.0816953673102567</v>
      </c>
      <c r="T47" s="24">
        <f>('Monthly Data'!X46/30)/('Monthly Data'!$E46/100000)</f>
        <v>0.287006435901896</v>
      </c>
      <c r="U47" s="24">
        <f>('Monthly Data'!Y46/30)/('Monthly Data'!$E46/100000)</f>
        <v>8.381167739316982</v>
      </c>
      <c r="V47" s="24">
        <f>('Monthly Data'!Z46/31)/('Monthly Data'!$E46/100000)</f>
        <v>6.49762371015436</v>
      </c>
      <c r="W47" s="24">
        <f>('Monthly Data'!AA46/31)/('Monthly Data'!$E46/100000)</f>
        <v>3.770641738535173</v>
      </c>
      <c r="X47" s="24">
        <f>('Monthly Data'!AB46/31)/('Monthly Data'!$E46/100000)</f>
        <v>0.3142201448779311</v>
      </c>
      <c r="Y47" s="24">
        <f>('Monthly Data'!AC46/31)/('Monthly Data'!$E46/100000)</f>
        <v>10.582485593567466</v>
      </c>
      <c r="Z47" s="24">
        <f>('Monthly Data'!AD46/31)/('Monthly Data'!$E46/100000)</f>
        <v>7.11203631487103</v>
      </c>
      <c r="AA47" s="24">
        <f>('Monthly Data'!AE46/31)/('Monthly Data'!$E46/100000)</f>
        <v>4.659996970020032</v>
      </c>
      <c r="AB47" s="24">
        <f>('Monthly Data'!AF46/31)/('Monthly Data'!$E46/100000)</f>
        <v>0.3338589039328018</v>
      </c>
      <c r="AC47" s="24">
        <f>('Monthly Data'!AG46/31)/('Monthly Data'!$E46/100000)</f>
        <v>12.105892188823862</v>
      </c>
      <c r="AD47" s="24">
        <f>('Monthly Data'!AH46/30)/('Monthly Data'!$E46/100000)</f>
        <v>7.082391140488202</v>
      </c>
      <c r="AE47" s="24">
        <f>('Monthly Data'!AI46/30)/('Monthly Data'!$E46/100000)</f>
        <v>3.3802980228445527</v>
      </c>
      <c r="AF47" s="24">
        <f>('Monthly Data'!AJ46/30)/('Monthly Data'!$E46/100000)</f>
        <v>0.20873195338319708</v>
      </c>
      <c r="AG47" s="24">
        <f>('Monthly Data'!AK46/30)/('Monthly Data'!$E46/100000)</f>
        <v>10.671421116715951</v>
      </c>
    </row>
    <row r="48" spans="1:33" ht="15">
      <c r="A48" t="str">
        <f>'Monthly Data'!D47</f>
        <v>Gateshead</v>
      </c>
      <c r="B48" s="24">
        <f>('Monthly Data'!F47/28)/('Monthly Data'!$E47/100000)</f>
        <v>6.188118811881187</v>
      </c>
      <c r="C48" s="24">
        <f>('Monthly Data'!G47/28)/('Monthly Data'!$E47/100000)</f>
        <v>4.132779349363508</v>
      </c>
      <c r="D48" s="24">
        <f>('Monthly Data'!H47/28)/('Monthly Data'!$E47/100000)</f>
        <v>0</v>
      </c>
      <c r="E48" s="24">
        <f>('Monthly Data'!I47/28)/('Monthly Data'!$E47/100000)</f>
        <v>10.320898161244694</v>
      </c>
      <c r="F48" s="24">
        <f>('Monthly Data'!J47/31)/('Monthly Data'!$E47/100000)</f>
        <v>4.191951453209837</v>
      </c>
      <c r="G48" s="24">
        <f>('Monthly Data'!K47/31)/('Monthly Data'!$E47/100000)</f>
        <v>5.369690194825934</v>
      </c>
      <c r="H48" s="24">
        <f>('Monthly Data'!L47/31)/('Monthly Data'!$E47/100000)</f>
        <v>0</v>
      </c>
      <c r="I48" s="24">
        <f>('Monthly Data'!M47/31)/('Monthly Data'!$E47/100000)</f>
        <v>9.56164164803577</v>
      </c>
      <c r="J48" s="24">
        <f>('Monthly Data'!N47/30)/('Monthly Data'!$E47/100000)</f>
        <v>5.4661716171617165</v>
      </c>
      <c r="K48" s="24">
        <f>('Monthly Data'!O47/30)/('Monthly Data'!$E47/100000)</f>
        <v>3.9397689768976893</v>
      </c>
      <c r="L48" s="24">
        <f>('Monthly Data'!P47/30)/('Monthly Data'!$E47/100000)</f>
        <v>0</v>
      </c>
      <c r="M48" s="24">
        <f>('Monthly Data'!Q47/30)/('Monthly Data'!$E47/100000)</f>
        <v>9.405940594059405</v>
      </c>
      <c r="N48" s="24">
        <f>('Monthly Data'!R47/31)/('Monthly Data'!$E47/100000)</f>
        <v>5.62919195145321</v>
      </c>
      <c r="O48" s="24">
        <f>('Monthly Data'!S47/31)/('Monthly Data'!$E47/100000)</f>
        <v>4.171989779623123</v>
      </c>
      <c r="P48" s="24">
        <f>('Monthly Data'!T47/31)/('Monthly Data'!$E47/100000)</f>
        <v>0</v>
      </c>
      <c r="Q48" s="24">
        <f>('Monthly Data'!U47/31)/('Monthly Data'!$E47/100000)</f>
        <v>9.801181731076332</v>
      </c>
      <c r="R48" s="24">
        <f>('Monthly Data'!V47/30)/('Monthly Data'!$E47/100000)</f>
        <v>3.238448844884488</v>
      </c>
      <c r="S48" s="24">
        <f>('Monthly Data'!W47/30)/('Monthly Data'!$E47/100000)</f>
        <v>5.61056105610561</v>
      </c>
      <c r="T48" s="24">
        <f>('Monthly Data'!X47/30)/('Monthly Data'!$E47/100000)</f>
        <v>0</v>
      </c>
      <c r="U48" s="24">
        <f>('Monthly Data'!Y47/30)/('Monthly Data'!$E47/100000)</f>
        <v>8.849009900990099</v>
      </c>
      <c r="V48" s="24">
        <f>('Monthly Data'!Z47/31)/('Monthly Data'!$E47/100000)</f>
        <v>3.7927179814755667</v>
      </c>
      <c r="W48" s="24">
        <f>('Monthly Data'!AA47/31)/('Monthly Data'!$E47/100000)</f>
        <v>3.9524113701692745</v>
      </c>
      <c r="X48" s="24">
        <f>('Monthly Data'!AB47/31)/('Monthly Data'!$E47/100000)</f>
        <v>0</v>
      </c>
      <c r="Y48" s="24">
        <f>('Monthly Data'!AC47/31)/('Monthly Data'!$E47/100000)</f>
        <v>7.745129351644841</v>
      </c>
      <c r="Z48" s="24">
        <f>('Monthly Data'!AD47/31)/('Monthly Data'!$E47/100000)</f>
        <v>3.2936761418077287</v>
      </c>
      <c r="AA48" s="24">
        <f>('Monthly Data'!AE47/31)/('Monthly Data'!$E47/100000)</f>
        <v>3.8326413286489935</v>
      </c>
      <c r="AB48" s="24">
        <f>('Monthly Data'!AF47/31)/('Monthly Data'!$E47/100000)</f>
        <v>0</v>
      </c>
      <c r="AC48" s="24">
        <f>('Monthly Data'!AG47/31)/('Monthly Data'!$E47/100000)</f>
        <v>7.126317470456723</v>
      </c>
      <c r="AD48" s="24">
        <f>('Monthly Data'!AH47/30)/('Monthly Data'!$E47/100000)</f>
        <v>5.58993399339934</v>
      </c>
      <c r="AE48" s="24">
        <f>('Monthly Data'!AI47/30)/('Monthly Data'!$E47/100000)</f>
        <v>1.2995049504950495</v>
      </c>
      <c r="AF48" s="24">
        <f>('Monthly Data'!AJ47/30)/('Monthly Data'!$E47/100000)</f>
        <v>0</v>
      </c>
      <c r="AG48" s="24">
        <f>('Monthly Data'!AK47/30)/('Monthly Data'!$E47/100000)</f>
        <v>6.889438943894389</v>
      </c>
    </row>
    <row r="49" spans="1:33" ht="15">
      <c r="A49" t="str">
        <f>'Monthly Data'!D48</f>
        <v>Gloucestershire</v>
      </c>
      <c r="B49" s="24">
        <f>('Monthly Data'!F48/28)/('Monthly Data'!$E48/100000)</f>
        <v>15.614216701173223</v>
      </c>
      <c r="C49" s="24">
        <f>('Monthly Data'!G48/28)/('Monthly Data'!$E48/100000)</f>
        <v>1.96256038647343</v>
      </c>
      <c r="D49" s="24">
        <f>('Monthly Data'!H48/28)/('Monthly Data'!$E48/100000)</f>
        <v>0.13658845180584311</v>
      </c>
      <c r="E49" s="24">
        <f>('Monthly Data'!I48/28)/('Monthly Data'!$E48/100000)</f>
        <v>17.713365539452496</v>
      </c>
      <c r="F49" s="24">
        <f>('Monthly Data'!J48/31)/('Monthly Data'!$E48/100000)</f>
        <v>5.785413744740533</v>
      </c>
      <c r="G49" s="24">
        <f>('Monthly Data'!K48/31)/('Monthly Data'!$E48/100000)</f>
        <v>7.187938288920057</v>
      </c>
      <c r="H49" s="24">
        <f>('Monthly Data'!L48/31)/('Monthly Data'!$E48/100000)</f>
        <v>0.16232922965040777</v>
      </c>
      <c r="I49" s="24">
        <f>('Monthly Data'!M48/31)/('Monthly Data'!$E48/100000)</f>
        <v>13.135681263310998</v>
      </c>
      <c r="J49" s="24">
        <f>('Monthly Data'!N48/30)/('Monthly Data'!$E48/100000)</f>
        <v>5.676328502415458</v>
      </c>
      <c r="K49" s="24">
        <f>('Monthly Data'!O48/30)/('Monthly Data'!$E48/100000)</f>
        <v>6.5485775630703165</v>
      </c>
      <c r="L49" s="24">
        <f>('Monthly Data'!P48/30)/('Monthly Data'!$E48/100000)</f>
        <v>0.39586688137412773</v>
      </c>
      <c r="M49" s="24">
        <f>('Monthly Data'!Q48/30)/('Monthly Data'!$E48/100000)</f>
        <v>12.620772946859905</v>
      </c>
      <c r="N49" s="24">
        <f>('Monthly Data'!R48/31)/('Monthly Data'!$E48/100000)</f>
        <v>5.376344086021506</v>
      </c>
      <c r="O49" s="24">
        <f>('Monthly Data'!S48/31)/('Monthly Data'!$E48/100000)</f>
        <v>5.012726611604592</v>
      </c>
      <c r="P49" s="24">
        <f>('Monthly Data'!T48/31)/('Monthly Data'!$E48/100000)</f>
        <v>1.188249961040985</v>
      </c>
      <c r="Q49" s="24">
        <f>('Monthly Data'!U48/31)/('Monthly Data'!$E48/100000)</f>
        <v>11.577320658667082</v>
      </c>
      <c r="R49" s="24">
        <f>('Monthly Data'!V48/30)/('Monthly Data'!$E48/100000)</f>
        <v>4.26731078904992</v>
      </c>
      <c r="S49" s="24">
        <f>('Monthly Data'!W48/30)/('Monthly Data'!$E48/100000)</f>
        <v>4.0928609769189475</v>
      </c>
      <c r="T49" s="24">
        <f>('Monthly Data'!X48/30)/('Monthly Data'!$E48/100000)</f>
        <v>1.650563607085346</v>
      </c>
      <c r="U49" s="24">
        <f>('Monthly Data'!Y48/30)/('Monthly Data'!$E48/100000)</f>
        <v>10.010735373054214</v>
      </c>
      <c r="V49" s="24">
        <f>('Monthly Data'!Z48/31)/('Monthly Data'!$E48/100000)</f>
        <v>7.3048153342683495</v>
      </c>
      <c r="W49" s="24">
        <f>('Monthly Data'!AA48/31)/('Monthly Data'!$E48/100000)</f>
        <v>5.382837255207522</v>
      </c>
      <c r="X49" s="24">
        <f>('Monthly Data'!AB48/31)/('Monthly Data'!$E48/100000)</f>
        <v>1.6557581424341594</v>
      </c>
      <c r="Y49" s="24">
        <f>('Monthly Data'!AC48/31)/('Monthly Data'!$E48/100000)</f>
        <v>14.343410731910032</v>
      </c>
      <c r="Z49" s="24">
        <f>('Monthly Data'!AD48/31)/('Monthly Data'!$E48/100000)</f>
        <v>3.6686405900992156</v>
      </c>
      <c r="AA49" s="24">
        <f>('Monthly Data'!AE48/31)/('Monthly Data'!$E48/100000)</f>
        <v>5.2659602098592275</v>
      </c>
      <c r="AB49" s="24">
        <f>('Monthly Data'!AF48/31)/('Monthly Data'!$E48/100000)</f>
        <v>1.5713469430159472</v>
      </c>
      <c r="AC49" s="24">
        <f>('Monthly Data'!AG48/31)/('Monthly Data'!$E48/100000)</f>
        <v>10.505947742974392</v>
      </c>
      <c r="AD49" s="24">
        <f>('Monthly Data'!AH48/30)/('Monthly Data'!$E48/100000)</f>
        <v>4.146537842190017</v>
      </c>
      <c r="AE49" s="24">
        <f>('Monthly Data'!AI48/30)/('Monthly Data'!$E48/100000)</f>
        <v>4.24718196457327</v>
      </c>
      <c r="AF49" s="24">
        <f>('Monthly Data'!AJ48/30)/('Monthly Data'!$E48/100000)</f>
        <v>0.9259259259259258</v>
      </c>
      <c r="AG49" s="24">
        <f>('Monthly Data'!AK48/30)/('Monthly Data'!$E48/100000)</f>
        <v>9.31964573268921</v>
      </c>
    </row>
    <row r="50" spans="1:33" ht="15">
      <c r="A50" t="str">
        <f>'Monthly Data'!D49</f>
        <v>Greenwich</v>
      </c>
      <c r="B50" s="24">
        <f>('Monthly Data'!F49/28)/('Monthly Data'!$E49/100000)</f>
        <v>1.0256927629808985</v>
      </c>
      <c r="C50" s="24">
        <f>('Monthly Data'!G49/28)/('Monthly Data'!$E49/100000)</f>
        <v>2.707156308851224</v>
      </c>
      <c r="D50" s="24">
        <f>('Monthly Data'!H49/28)/('Monthly Data'!$E49/100000)</f>
        <v>0</v>
      </c>
      <c r="E50" s="24">
        <f>('Monthly Data'!I49/28)/('Monthly Data'!$E49/100000)</f>
        <v>3.732849071832123</v>
      </c>
      <c r="F50" s="24">
        <f>('Monthly Data'!J49/31)/('Monthly Data'!$E49/100000)</f>
        <v>1.9743636474090271</v>
      </c>
      <c r="G50" s="24">
        <f>('Monthly Data'!K49/31)/('Monthly Data'!$E49/100000)</f>
        <v>1.4731790292205817</v>
      </c>
      <c r="H50" s="24">
        <f>('Monthly Data'!L49/31)/('Monthly Data'!$E49/100000)</f>
        <v>0</v>
      </c>
      <c r="I50" s="24">
        <f>('Monthly Data'!M49/31)/('Monthly Data'!$E49/100000)</f>
        <v>3.447542676629609</v>
      </c>
      <c r="J50" s="24">
        <f>('Monthly Data'!N49/30)/('Monthly Data'!$E49/100000)</f>
        <v>2.542372881355932</v>
      </c>
      <c r="K50" s="24">
        <f>('Monthly Data'!O49/30)/('Monthly Data'!$E49/100000)</f>
        <v>2.840552416823603</v>
      </c>
      <c r="L50" s="24">
        <f>('Monthly Data'!P49/30)/('Monthly Data'!$E49/100000)</f>
        <v>0.20401757689893282</v>
      </c>
      <c r="M50" s="24">
        <f>('Monthly Data'!Q49/30)/('Monthly Data'!$E49/100000)</f>
        <v>5.586942875078468</v>
      </c>
      <c r="N50" s="24">
        <f>('Monthly Data'!R49/31)/('Monthly Data'!$E49/100000)</f>
        <v>2.7944839317173926</v>
      </c>
      <c r="O50" s="24">
        <f>('Monthly Data'!S49/31)/('Monthly Data'!$E49/100000)</f>
        <v>1.3516797278415649</v>
      </c>
      <c r="P50" s="24">
        <f>('Monthly Data'!T49/31)/('Monthly Data'!$E49/100000)</f>
        <v>0.030374825344754264</v>
      </c>
      <c r="Q50" s="24">
        <f>('Monthly Data'!U49/31)/('Monthly Data'!$E49/100000)</f>
        <v>4.176538484903712</v>
      </c>
      <c r="R50" s="24">
        <f>('Monthly Data'!V49/30)/('Monthly Data'!$E49/100000)</f>
        <v>1.820464532328939</v>
      </c>
      <c r="S50" s="24">
        <f>('Monthly Data'!W49/30)/('Monthly Data'!$E49/100000)</f>
        <v>1.8989328311362208</v>
      </c>
      <c r="T50" s="24">
        <f>('Monthly Data'!X49/30)/('Monthly Data'!$E49/100000)</f>
        <v>0</v>
      </c>
      <c r="U50" s="24">
        <f>('Monthly Data'!Y49/30)/('Monthly Data'!$E49/100000)</f>
        <v>3.71939736346516</v>
      </c>
      <c r="V50" s="24">
        <f>('Monthly Data'!Z49/31)/('Monthly Data'!$E49/100000)</f>
        <v>4.3587874369722375</v>
      </c>
      <c r="W50" s="24">
        <f>('Monthly Data'!AA49/31)/('Monthly Data'!$E49/100000)</f>
        <v>2.885608407751655</v>
      </c>
      <c r="X50" s="24">
        <f>('Monthly Data'!AB49/31)/('Monthly Data'!$E49/100000)</f>
        <v>0</v>
      </c>
      <c r="Y50" s="24">
        <f>('Monthly Data'!AC49/31)/('Monthly Data'!$E49/100000)</f>
        <v>7.2443958447238925</v>
      </c>
      <c r="Z50" s="24">
        <f>('Monthly Data'!AD49/31)/('Monthly Data'!$E49/100000)</f>
        <v>3.1286070105096897</v>
      </c>
      <c r="AA50" s="24">
        <f>('Monthly Data'!AE49/31)/('Monthly Data'!$E49/100000)</f>
        <v>5.680092339469048</v>
      </c>
      <c r="AB50" s="24">
        <f>('Monthly Data'!AF49/31)/('Monthly Data'!$E49/100000)</f>
        <v>0.0455622380171314</v>
      </c>
      <c r="AC50" s="24">
        <f>('Monthly Data'!AG49/31)/('Monthly Data'!$E49/100000)</f>
        <v>8.854261587995868</v>
      </c>
      <c r="AD50" s="24">
        <f>('Monthly Data'!AH49/30)/('Monthly Data'!$E49/100000)</f>
        <v>4.62962962962963</v>
      </c>
      <c r="AE50" s="24">
        <f>('Monthly Data'!AI49/30)/('Monthly Data'!$E49/100000)</f>
        <v>4.959196484620213</v>
      </c>
      <c r="AF50" s="24">
        <f>('Monthly Data'!AJ49/30)/('Monthly Data'!$E49/100000)</f>
        <v>0</v>
      </c>
      <c r="AG50" s="24">
        <f>('Monthly Data'!AK49/30)/('Monthly Data'!$E49/100000)</f>
        <v>9.588826114249843</v>
      </c>
    </row>
    <row r="51" spans="1:33" ht="15">
      <c r="A51" t="str">
        <f>'Monthly Data'!D50</f>
        <v>Hackney</v>
      </c>
      <c r="B51" s="24">
        <f>('Monthly Data'!F50/28)/('Monthly Data'!$E50/100000)</f>
        <v>3.8065913243554172</v>
      </c>
      <c r="C51" s="24">
        <f>('Monthly Data'!G50/28)/('Monthly Data'!$E50/100000)</f>
        <v>6.411991608580903</v>
      </c>
      <c r="D51" s="24">
        <f>('Monthly Data'!H50/28)/('Monthly Data'!$E50/100000)</f>
        <v>0</v>
      </c>
      <c r="E51" s="24">
        <f>('Monthly Data'!I50/28)/('Monthly Data'!$E50/100000)</f>
        <v>10.21858293293632</v>
      </c>
      <c r="F51" s="24">
        <f>('Monthly Data'!J50/31)/('Monthly Data'!$E50/100000)</f>
        <v>4.9663055271160275</v>
      </c>
      <c r="G51" s="24">
        <f>('Monthly Data'!K50/31)/('Monthly Data'!$E50/100000)</f>
        <v>7.07507525862991</v>
      </c>
      <c r="H51" s="24">
        <f>('Monthly Data'!L50/31)/('Monthly Data'!$E50/100000)</f>
        <v>0</v>
      </c>
      <c r="I51" s="24">
        <f>('Monthly Data'!M50/31)/('Monthly Data'!$E50/100000)</f>
        <v>12.041380785745938</v>
      </c>
      <c r="J51" s="24">
        <f>('Monthly Data'!N50/30)/('Monthly Data'!$E50/100000)</f>
        <v>4.721301121111637</v>
      </c>
      <c r="K51" s="24">
        <f>('Monthly Data'!O50/30)/('Monthly Data'!$E50/100000)</f>
        <v>8.242539081004262</v>
      </c>
      <c r="L51" s="24">
        <f>('Monthly Data'!P50/30)/('Monthly Data'!$E50/100000)</f>
        <v>0</v>
      </c>
      <c r="M51" s="24">
        <f>('Monthly Data'!Q50/30)/('Monthly Data'!$E50/100000)</f>
        <v>12.9638402021159</v>
      </c>
      <c r="N51" s="24">
        <f>('Monthly Data'!R50/31)/('Monthly Data'!$E50/100000)</f>
        <v>4.9663055271160275</v>
      </c>
      <c r="O51" s="24">
        <f>('Monthly Data'!S50/31)/('Monthly Data'!$E50/100000)</f>
        <v>10.604972417903149</v>
      </c>
      <c r="P51" s="24">
        <f>('Monthly Data'!T50/31)/('Monthly Data'!$E50/100000)</f>
        <v>0</v>
      </c>
      <c r="Q51" s="24">
        <f>('Monthly Data'!U50/31)/('Monthly Data'!$E50/100000)</f>
        <v>15.571277945019174</v>
      </c>
      <c r="R51" s="24">
        <f>('Monthly Data'!V50/30)/('Monthly Data'!$E50/100000)</f>
        <v>5.02131691141639</v>
      </c>
      <c r="S51" s="24">
        <f>('Monthly Data'!W50/30)/('Monthly Data'!$E50/100000)</f>
        <v>8.11621664298121</v>
      </c>
      <c r="T51" s="24">
        <f>('Monthly Data'!X50/30)/('Monthly Data'!$E50/100000)</f>
        <v>0.17369335228169902</v>
      </c>
      <c r="U51" s="24">
        <f>('Monthly Data'!Y50/30)/('Monthly Data'!$E50/100000)</f>
        <v>13.311226906679298</v>
      </c>
      <c r="V51" s="24">
        <f>('Monthly Data'!Z50/31)/('Monthly Data'!$E50/100000)</f>
        <v>3.346525878272031</v>
      </c>
      <c r="W51" s="24">
        <f>('Monthly Data'!AA50/31)/('Monthly Data'!$E50/100000)</f>
        <v>9.076878409559754</v>
      </c>
      <c r="X51" s="24">
        <f>('Monthly Data'!AB50/31)/('Monthly Data'!$E50/100000)</f>
        <v>0.36674256200241434</v>
      </c>
      <c r="Y51" s="24">
        <f>('Monthly Data'!AC50/31)/('Monthly Data'!$E50/100000)</f>
        <v>12.790146849834201</v>
      </c>
      <c r="Z51" s="24">
        <f>('Monthly Data'!AD50/31)/('Monthly Data'!$E50/100000)</f>
        <v>3.331244938188597</v>
      </c>
      <c r="AA51" s="24">
        <f>('Monthly Data'!AE50/31)/('Monthly Data'!$E50/100000)</f>
        <v>9.458901911645604</v>
      </c>
      <c r="AB51" s="24">
        <f>('Monthly Data'!AF50/31)/('Monthly Data'!$E50/100000)</f>
        <v>0.47370914258645186</v>
      </c>
      <c r="AC51" s="24">
        <f>('Monthly Data'!AG50/31)/('Monthly Data'!$E50/100000)</f>
        <v>13.263855992420652</v>
      </c>
      <c r="AD51" s="24">
        <f>('Monthly Data'!AH50/30)/('Monthly Data'!$E50/100000)</f>
        <v>3.552818569398389</v>
      </c>
      <c r="AE51" s="24">
        <f>('Monthly Data'!AI50/30)/('Monthly Data'!$E50/100000)</f>
        <v>8.100426338228328</v>
      </c>
      <c r="AF51" s="24">
        <f>('Monthly Data'!AJ50/30)/('Monthly Data'!$E50/100000)</f>
        <v>0.47370914258645186</v>
      </c>
      <c r="AG51" s="24">
        <f>('Monthly Data'!AK50/30)/('Monthly Data'!$E50/100000)</f>
        <v>12.126954050213168</v>
      </c>
    </row>
    <row r="52" spans="1:33" ht="15">
      <c r="A52" t="str">
        <f>'Monthly Data'!D51</f>
        <v>Halton UA</v>
      </c>
      <c r="B52" s="24">
        <f>('Monthly Data'!F51/28)/('Monthly Data'!$E51/100000)</f>
        <v>15.104317589104607</v>
      </c>
      <c r="C52" s="24">
        <f>('Monthly Data'!G51/28)/('Monthly Data'!$E51/100000)</f>
        <v>4.563894523326572</v>
      </c>
      <c r="D52" s="24">
        <f>('Monthly Data'!H51/28)/('Monthly Data'!$E51/100000)</f>
        <v>0.4346566212691973</v>
      </c>
      <c r="E52" s="24">
        <f>('Monthly Data'!I51/28)/('Monthly Data'!$E51/100000)</f>
        <v>20.10286873370038</v>
      </c>
      <c r="F52" s="24">
        <f>('Monthly Data'!J51/31)/('Monthly Data'!$E51/100000)</f>
        <v>18.026565464895636</v>
      </c>
      <c r="G52" s="24">
        <f>('Monthly Data'!K51/31)/('Monthly Data'!$E51/100000)</f>
        <v>3.009880259111431</v>
      </c>
      <c r="H52" s="24">
        <f>('Monthly Data'!L51/31)/('Monthly Data'!$E51/100000)</f>
        <v>0</v>
      </c>
      <c r="I52" s="24">
        <f>('Monthly Data'!M51/31)/('Monthly Data'!$E51/100000)</f>
        <v>21.036445724007066</v>
      </c>
      <c r="J52" s="24">
        <f>('Monthly Data'!N51/30)/('Monthly Data'!$E51/100000)</f>
        <v>15.48343475321163</v>
      </c>
      <c r="K52" s="24">
        <f>('Monthly Data'!O51/30)/('Monthly Data'!$E51/100000)</f>
        <v>2.0960108181203516</v>
      </c>
      <c r="L52" s="24">
        <f>('Monthly Data'!P51/30)/('Monthly Data'!$E51/100000)</f>
        <v>0</v>
      </c>
      <c r="M52" s="24">
        <f>('Monthly Data'!Q51/30)/('Monthly Data'!$E51/100000)</f>
        <v>17.57944557133198</v>
      </c>
      <c r="N52" s="24">
        <f>('Monthly Data'!R51/31)/('Monthly Data'!$E51/100000)</f>
        <v>10.927173984165412</v>
      </c>
      <c r="O52" s="24">
        <f>('Monthly Data'!S51/31)/('Monthly Data'!$E51/100000)</f>
        <v>2.388274553425375</v>
      </c>
      <c r="P52" s="24">
        <f>('Monthly Data'!T51/31)/('Monthly Data'!$E51/100000)</f>
        <v>0</v>
      </c>
      <c r="Q52" s="24">
        <f>('Monthly Data'!U51/31)/('Monthly Data'!$E51/100000)</f>
        <v>13.315448537590788</v>
      </c>
      <c r="R52" s="24">
        <f>('Monthly Data'!V51/30)/('Monthly Data'!$E51/100000)</f>
        <v>5.780933062880325</v>
      </c>
      <c r="S52" s="24">
        <f>('Monthly Data'!W51/30)/('Monthly Data'!$E51/100000)</f>
        <v>2.873563218390805</v>
      </c>
      <c r="T52" s="24">
        <f>('Monthly Data'!X51/30)/('Monthly Data'!$E51/100000)</f>
        <v>0.0676132521974307</v>
      </c>
      <c r="U52" s="24">
        <f>('Monthly Data'!Y51/30)/('Monthly Data'!$E51/100000)</f>
        <v>8.72210953346856</v>
      </c>
      <c r="V52" s="24">
        <f>('Monthly Data'!Z51/31)/('Monthly Data'!$E51/100000)</f>
        <v>8.375318981875287</v>
      </c>
      <c r="W52" s="24">
        <f>('Monthly Data'!AA51/31)/('Monthly Data'!$E51/100000)</f>
        <v>2.257410194333573</v>
      </c>
      <c r="X52" s="24">
        <f>('Monthly Data'!AB51/31)/('Monthly Data'!$E51/100000)</f>
        <v>0</v>
      </c>
      <c r="Y52" s="24">
        <f>('Monthly Data'!AC51/31)/('Monthly Data'!$E51/100000)</f>
        <v>10.63272917620886</v>
      </c>
      <c r="Z52" s="24">
        <f>('Monthly Data'!AD51/31)/('Monthly Data'!$E51/100000)</f>
        <v>12.759275011450631</v>
      </c>
      <c r="AA52" s="24">
        <f>('Monthly Data'!AE51/31)/('Monthly Data'!$E51/100000)</f>
        <v>2.290126284106524</v>
      </c>
      <c r="AB52" s="24">
        <f>('Monthly Data'!AF51/31)/('Monthly Data'!$E51/100000)</f>
        <v>1.7666688477393182</v>
      </c>
      <c r="AC52" s="24">
        <f>('Monthly Data'!AG51/31)/('Monthly Data'!$E51/100000)</f>
        <v>16.816070143296475</v>
      </c>
      <c r="AD52" s="24">
        <f>('Monthly Data'!AH51/30)/('Monthly Data'!$E51/100000)</f>
        <v>14.16497633536173</v>
      </c>
      <c r="AE52" s="24">
        <f>('Monthly Data'!AI51/30)/('Monthly Data'!$E51/100000)</f>
        <v>3.6173089925625423</v>
      </c>
      <c r="AF52" s="24">
        <f>('Monthly Data'!AJ51/30)/('Monthly Data'!$E51/100000)</f>
        <v>2.1636240703177823</v>
      </c>
      <c r="AG52" s="24">
        <f>('Monthly Data'!AK51/30)/('Monthly Data'!$E51/100000)</f>
        <v>19.94590939824206</v>
      </c>
    </row>
    <row r="53" spans="1:33" ht="15">
      <c r="A53" t="str">
        <f>'Monthly Data'!D52</f>
        <v>Hammersmith &amp; Fulham</v>
      </c>
      <c r="B53" s="24">
        <f>('Monthly Data'!F52/28)/('Monthly Data'!$E52/100000)</f>
        <v>5.606599486267537</v>
      </c>
      <c r="C53" s="24">
        <f>('Monthly Data'!G52/28)/('Monthly Data'!$E52/100000)</f>
        <v>4.766844497134954</v>
      </c>
      <c r="D53" s="24">
        <f>('Monthly Data'!H52/28)/('Monthly Data'!$E52/100000)</f>
        <v>1.4078245406046235</v>
      </c>
      <c r="E53" s="24">
        <f>('Monthly Data'!I52/28)/('Monthly Data'!$E52/100000)</f>
        <v>11.781268524007112</v>
      </c>
      <c r="F53" s="24">
        <f>('Monthly Data'!J52/31)/('Monthly Data'!$E52/100000)</f>
        <v>7.3617989559630574</v>
      </c>
      <c r="G53" s="24">
        <f>('Monthly Data'!K52/31)/('Monthly Data'!$E52/100000)</f>
        <v>4.684781153794673</v>
      </c>
      <c r="H53" s="24">
        <f>('Monthly Data'!L52/31)/('Monthly Data'!$E52/100000)</f>
        <v>1.3831258644536653</v>
      </c>
      <c r="I53" s="24">
        <f>('Monthly Data'!M52/31)/('Monthly Data'!$E52/100000)</f>
        <v>13.429705974211394</v>
      </c>
      <c r="J53" s="24">
        <f>('Monthly Data'!N52/30)/('Monthly Data'!$E52/100000)</f>
        <v>6.800368833563855</v>
      </c>
      <c r="K53" s="24">
        <f>('Monthly Data'!O52/30)/('Monthly Data'!$E52/100000)</f>
        <v>6.224066390041494</v>
      </c>
      <c r="L53" s="24">
        <f>('Monthly Data'!P52/30)/('Monthly Data'!$E52/100000)</f>
        <v>0.6915629322268326</v>
      </c>
      <c r="M53" s="24">
        <f>('Monthly Data'!Q52/30)/('Monthly Data'!$E52/100000)</f>
        <v>13.71599815583218</v>
      </c>
      <c r="N53" s="24">
        <f>('Monthly Data'!R52/31)/('Monthly Data'!$E52/100000)</f>
        <v>6.447151206888859</v>
      </c>
      <c r="O53" s="24">
        <f>('Monthly Data'!S52/31)/('Monthly Data'!$E52/100000)</f>
        <v>6.603310578682016</v>
      </c>
      <c r="P53" s="24">
        <f>('Monthly Data'!T52/31)/('Monthly Data'!$E52/100000)</f>
        <v>0.6915629322268326</v>
      </c>
      <c r="Q53" s="24">
        <f>('Monthly Data'!U52/31)/('Monthly Data'!$E52/100000)</f>
        <v>13.742024717797706</v>
      </c>
      <c r="R53" s="24">
        <f>('Monthly Data'!V52/30)/('Monthly Data'!$E52/100000)</f>
        <v>5.186721991701245</v>
      </c>
      <c r="S53" s="24">
        <f>('Monthly Data'!W52/30)/('Monthly Data'!$E52/100000)</f>
        <v>8.506224066390041</v>
      </c>
      <c r="T53" s="24">
        <f>('Monthly Data'!X52/30)/('Monthly Data'!$E52/100000)</f>
        <v>1.4522821576763487</v>
      </c>
      <c r="U53" s="24">
        <f>('Monthly Data'!Y52/30)/('Monthly Data'!$E52/100000)</f>
        <v>15.145228215767634</v>
      </c>
      <c r="V53" s="24">
        <f>('Monthly Data'!Z52/31)/('Monthly Data'!$E52/100000)</f>
        <v>3.8816758131441578</v>
      </c>
      <c r="W53" s="24">
        <f>('Monthly Data'!AA52/31)/('Monthly Data'!$E52/100000)</f>
        <v>5.398652567706242</v>
      </c>
      <c r="X53" s="24">
        <f>('Monthly Data'!AB52/31)/('Monthly Data'!$E52/100000)</f>
        <v>0.9369562307589345</v>
      </c>
      <c r="Y53" s="24">
        <f>('Monthly Data'!AC52/31)/('Monthly Data'!$E52/100000)</f>
        <v>10.217284611609333</v>
      </c>
      <c r="Z53" s="24">
        <f>('Monthly Data'!AD52/31)/('Monthly Data'!$E52/100000)</f>
        <v>4.394770891893097</v>
      </c>
      <c r="AA53" s="24">
        <f>('Monthly Data'!AE52/31)/('Monthly Data'!$E52/100000)</f>
        <v>4.595547227055727</v>
      </c>
      <c r="AB53" s="24">
        <f>('Monthly Data'!AF52/31)/('Monthly Data'!$E52/100000)</f>
        <v>0.9369562307589345</v>
      </c>
      <c r="AC53" s="24">
        <f>('Monthly Data'!AG52/31)/('Monthly Data'!$E52/100000)</f>
        <v>9.92727434970776</v>
      </c>
      <c r="AD53" s="24">
        <f>('Monthly Data'!AH52/30)/('Monthly Data'!$E52/100000)</f>
        <v>2.236053480866759</v>
      </c>
      <c r="AE53" s="24">
        <f>('Monthly Data'!AI52/30)/('Monthly Data'!$E52/100000)</f>
        <v>3.2964499769479025</v>
      </c>
      <c r="AF53" s="24">
        <f>('Monthly Data'!AJ52/30)/('Monthly Data'!$E52/100000)</f>
        <v>0.9451360073766714</v>
      </c>
      <c r="AG53" s="24">
        <f>('Monthly Data'!AK52/30)/('Monthly Data'!$E52/100000)</f>
        <v>6.477639465191333</v>
      </c>
    </row>
    <row r="54" spans="1:33" ht="15">
      <c r="A54" t="str">
        <f>'Monthly Data'!D53</f>
        <v>Hampshire</v>
      </c>
      <c r="B54" s="24">
        <f>('Monthly Data'!F53/28)/('Monthly Data'!$E53/100000)</f>
        <v>8.554061936578641</v>
      </c>
      <c r="C54" s="24">
        <f>('Monthly Data'!G53/28)/('Monthly Data'!$E53/100000)</f>
        <v>11.66613638773995</v>
      </c>
      <c r="D54" s="24">
        <f>('Monthly Data'!H53/28)/('Monthly Data'!$E53/100000)</f>
        <v>1.511294941139039</v>
      </c>
      <c r="E54" s="24">
        <f>('Monthly Data'!I53/28)/('Monthly Data'!$E53/100000)</f>
        <v>21.73149326545763</v>
      </c>
      <c r="F54" s="24">
        <f>('Monthly Data'!J53/31)/('Monthly Data'!$E53/100000)</f>
        <v>9.75285580860694</v>
      </c>
      <c r="G54" s="24">
        <f>('Monthly Data'!K53/31)/('Monthly Data'!$E53/100000)</f>
        <v>13.006801254879422</v>
      </c>
      <c r="H54" s="24">
        <f>('Monthly Data'!L53/31)/('Monthly Data'!$E53/100000)</f>
        <v>1.7811384917498865</v>
      </c>
      <c r="I54" s="24">
        <f>('Monthly Data'!M53/31)/('Monthly Data'!$E53/100000)</f>
        <v>24.540795555236247</v>
      </c>
      <c r="J54" s="24">
        <f>('Monthly Data'!N53/30)/('Monthly Data'!$E53/100000)</f>
        <v>8.367359564464243</v>
      </c>
      <c r="K54" s="24">
        <f>('Monthly Data'!O53/30)/('Monthly Data'!$E53/100000)</f>
        <v>15.302524127691166</v>
      </c>
      <c r="L54" s="24">
        <f>('Monthly Data'!P53/30)/('Monthly Data'!$E53/100000)</f>
        <v>1.8497896560257363</v>
      </c>
      <c r="M54" s="24">
        <f>('Monthly Data'!Q53/30)/('Monthly Data'!$E53/100000)</f>
        <v>25.519673348181144</v>
      </c>
      <c r="N54" s="24">
        <f>('Monthly Data'!R53/31)/('Monthly Data'!$E53/100000)</f>
        <v>9.4026151303973</v>
      </c>
      <c r="O54" s="24">
        <f>('Monthly Data'!S53/31)/('Monthly Data'!$E53/100000)</f>
        <v>15.949421653854444</v>
      </c>
      <c r="P54" s="24">
        <f>('Monthly Data'!T53/31)/('Monthly Data'!$E53/100000)</f>
        <v>2.0355868477141557</v>
      </c>
      <c r="Q54" s="24">
        <f>('Monthly Data'!U53/31)/('Monthly Data'!$E53/100000)</f>
        <v>27.387623631965898</v>
      </c>
      <c r="R54" s="24">
        <f>('Monthly Data'!V53/30)/('Monthly Data'!$E53/100000)</f>
        <v>9.29225439247711</v>
      </c>
      <c r="S54" s="24">
        <f>('Monthly Data'!W53/30)/('Monthly Data'!$E53/100000)</f>
        <v>12.484533531304132</v>
      </c>
      <c r="T54" s="24">
        <f>('Monthly Data'!X53/30)/('Monthly Data'!$E53/100000)</f>
        <v>1.8652561247216037</v>
      </c>
      <c r="U54" s="24">
        <f>('Monthly Data'!Y53/30)/('Monthly Data'!$E53/100000)</f>
        <v>23.642044048502846</v>
      </c>
      <c r="V54" s="24">
        <f>('Monthly Data'!Z53/31)/('Monthly Data'!$E53/100000)</f>
        <v>10.561103527552268</v>
      </c>
      <c r="W54" s="24">
        <f>('Monthly Data'!AA53/31)/('Monthly Data'!$E53/100000)</f>
        <v>13.99765308810499</v>
      </c>
      <c r="X54" s="24">
        <f>('Monthly Data'!AB53/31)/('Monthly Data'!$E53/100000)</f>
        <v>1.841008693153244</v>
      </c>
      <c r="Y54" s="24">
        <f>('Monthly Data'!AC53/31)/('Monthly Data'!$E53/100000)</f>
        <v>26.3997653088105</v>
      </c>
      <c r="Z54" s="24">
        <f>('Monthly Data'!AD53/31)/('Monthly Data'!$E53/100000)</f>
        <v>13.404938094211747</v>
      </c>
      <c r="AA54" s="24">
        <f>('Monthly Data'!AE53/31)/('Monthly Data'!$E53/100000)</f>
        <v>12.252436717197117</v>
      </c>
      <c r="AB54" s="24">
        <f>('Monthly Data'!AF53/31)/('Monthly Data'!$E53/100000)</f>
        <v>1.6344564983116603</v>
      </c>
      <c r="AC54" s="24">
        <f>('Monthly Data'!AG53/31)/('Monthly Data'!$E53/100000)</f>
        <v>27.29183130972053</v>
      </c>
      <c r="AD54" s="24">
        <f>('Monthly Data'!AH53/30)/('Monthly Data'!$E53/100000)</f>
        <v>10.84199455580302</v>
      </c>
      <c r="AE54" s="24">
        <f>('Monthly Data'!AI53/30)/('Monthly Data'!$E53/100000)</f>
        <v>14.346696362286563</v>
      </c>
      <c r="AF54" s="24">
        <f>('Monthly Data'!AJ53/30)/('Monthly Data'!$E53/100000)</f>
        <v>2.023014105419451</v>
      </c>
      <c r="AG54" s="24">
        <f>('Monthly Data'!AK53/30)/('Monthly Data'!$E53/100000)</f>
        <v>27.211705023509033</v>
      </c>
    </row>
    <row r="55" spans="1:33" ht="15">
      <c r="A55" t="str">
        <f>'Monthly Data'!D54</f>
        <v>Haringey</v>
      </c>
      <c r="B55" s="24">
        <f>('Monthly Data'!F54/28)/('Monthly Data'!$E54/100000)</f>
        <v>5.595786701777485</v>
      </c>
      <c r="C55" s="24">
        <f>('Monthly Data'!G54/28)/('Monthly Data'!$E54/100000)</f>
        <v>3.110599078341014</v>
      </c>
      <c r="D55" s="24">
        <f>('Monthly Data'!H54/28)/('Monthly Data'!$E54/100000)</f>
        <v>0.42791310072416067</v>
      </c>
      <c r="E55" s="24">
        <f>('Monthly Data'!I54/28)/('Monthly Data'!$E54/100000)</f>
        <v>9.13429888084266</v>
      </c>
      <c r="F55" s="24">
        <f>('Monthly Data'!J54/31)/('Monthly Data'!$E54/100000)</f>
        <v>4.370447450572321</v>
      </c>
      <c r="G55" s="24">
        <f>('Monthly Data'!K54/31)/('Monthly Data'!$E54/100000)</f>
        <v>4.474505723204994</v>
      </c>
      <c r="H55" s="24">
        <f>('Monthly Data'!L54/31)/('Monthly Data'!$E54/100000)</f>
        <v>0</v>
      </c>
      <c r="I55" s="24">
        <f>('Monthly Data'!M54/31)/('Monthly Data'!$E54/100000)</f>
        <v>8.844953173777316</v>
      </c>
      <c r="J55" s="24">
        <f>('Monthly Data'!N54/30)/('Monthly Data'!$E54/100000)</f>
        <v>8.325652841781874</v>
      </c>
      <c r="K55" s="24">
        <f>('Monthly Data'!O54/30)/('Monthly Data'!$E54/100000)</f>
        <v>5.714285714285714</v>
      </c>
      <c r="L55" s="24">
        <f>('Monthly Data'!P54/30)/('Monthly Data'!$E54/100000)</f>
        <v>0</v>
      </c>
      <c r="M55" s="24">
        <f>('Monthly Data'!Q54/30)/('Monthly Data'!$E54/100000)</f>
        <v>14.039938556067588</v>
      </c>
      <c r="N55" s="24">
        <f>('Monthly Data'!R54/31)/('Monthly Data'!$E54/100000)</f>
        <v>7.655715772261038</v>
      </c>
      <c r="O55" s="24">
        <f>('Monthly Data'!S54/31)/('Monthly Data'!$E54/100000)</f>
        <v>4.890738813735692</v>
      </c>
      <c r="P55" s="24">
        <f>('Monthly Data'!T54/31)/('Monthly Data'!$E54/100000)</f>
        <v>0</v>
      </c>
      <c r="Q55" s="24">
        <f>('Monthly Data'!U54/31)/('Monthly Data'!$E54/100000)</f>
        <v>12.546454585996731</v>
      </c>
      <c r="R55" s="24">
        <f>('Monthly Data'!V54/30)/('Monthly Data'!$E54/100000)</f>
        <v>3.118279569892473</v>
      </c>
      <c r="S55" s="24">
        <f>('Monthly Data'!W54/30)/('Monthly Data'!$E54/100000)</f>
        <v>6.451612903225807</v>
      </c>
      <c r="T55" s="24">
        <f>('Monthly Data'!X54/30)/('Monthly Data'!$E54/100000)</f>
        <v>0.07680491551459294</v>
      </c>
      <c r="U55" s="24">
        <f>('Monthly Data'!Y54/30)/('Monthly Data'!$E54/100000)</f>
        <v>9.646697388632873</v>
      </c>
      <c r="V55" s="24">
        <f>('Monthly Data'!Z54/31)/('Monthly Data'!$E54/100000)</f>
        <v>4.920469748773599</v>
      </c>
      <c r="W55" s="24">
        <f>('Monthly Data'!AA54/31)/('Monthly Data'!$E54/100000)</f>
        <v>4.62316039839453</v>
      </c>
      <c r="X55" s="24">
        <f>('Monthly Data'!AB54/31)/('Monthly Data'!$E54/100000)</f>
        <v>0.02973093503790694</v>
      </c>
      <c r="Y55" s="24">
        <f>('Monthly Data'!AC54/31)/('Monthly Data'!$E54/100000)</f>
        <v>9.573361082206036</v>
      </c>
      <c r="Z55" s="24">
        <f>('Monthly Data'!AD54/31)/('Monthly Data'!$E54/100000)</f>
        <v>3.6420395421436007</v>
      </c>
      <c r="AA55" s="24">
        <f>('Monthly Data'!AE54/31)/('Monthly Data'!$E54/100000)</f>
        <v>2.4082057380704622</v>
      </c>
      <c r="AB55" s="24">
        <f>('Monthly Data'!AF54/31)/('Monthly Data'!$E54/100000)</f>
        <v>0</v>
      </c>
      <c r="AC55" s="24">
        <f>('Monthly Data'!AG54/31)/('Monthly Data'!$E54/100000)</f>
        <v>6.050245280214063</v>
      </c>
      <c r="AD55" s="24">
        <f>('Monthly Data'!AH54/30)/('Monthly Data'!$E54/100000)</f>
        <v>1.2749615975422428</v>
      </c>
      <c r="AE55" s="24">
        <f>('Monthly Data'!AI54/30)/('Monthly Data'!$E54/100000)</f>
        <v>3.579109062980031</v>
      </c>
      <c r="AF55" s="24">
        <f>('Monthly Data'!AJ54/30)/('Monthly Data'!$E54/100000)</f>
        <v>0.09216589861751152</v>
      </c>
      <c r="AG55" s="24">
        <f>('Monthly Data'!AK54/30)/('Monthly Data'!$E54/100000)</f>
        <v>4.946236559139785</v>
      </c>
    </row>
    <row r="56" spans="1:33" ht="15">
      <c r="A56" t="str">
        <f>'Monthly Data'!D55</f>
        <v>Harrow</v>
      </c>
      <c r="B56" s="24">
        <f>('Monthly Data'!F55/28)/('Monthly Data'!$E55/100000)</f>
        <v>6.6801015076877155</v>
      </c>
      <c r="C56" s="24">
        <f>('Monthly Data'!G55/28)/('Monthly Data'!$E55/100000)</f>
        <v>1.4927601134497688</v>
      </c>
      <c r="D56" s="24">
        <f>('Monthly Data'!H55/28)/('Monthly Data'!$E55/100000)</f>
        <v>1.4741006120316467</v>
      </c>
      <c r="E56" s="24">
        <f>('Monthly Data'!I55/28)/('Monthly Data'!$E55/100000)</f>
        <v>9.64696223316913</v>
      </c>
      <c r="F56" s="24">
        <f>('Monthly Data'!J55/31)/('Monthly Data'!$E55/100000)</f>
        <v>5.157245424208717</v>
      </c>
      <c r="G56" s="24">
        <f>('Monthly Data'!K55/31)/('Monthly Data'!$E55/100000)</f>
        <v>3.370748643273671</v>
      </c>
      <c r="H56" s="24">
        <f>('Monthly Data'!L55/31)/('Monthly Data'!$E55/100000)</f>
        <v>0.522466039707419</v>
      </c>
      <c r="I56" s="24">
        <f>('Monthly Data'!M55/31)/('Monthly Data'!$E55/100000)</f>
        <v>9.050460107189808</v>
      </c>
      <c r="J56" s="24">
        <f>('Monthly Data'!N55/30)/('Monthly Data'!$E55/100000)</f>
        <v>3.988157436433299</v>
      </c>
      <c r="K56" s="24">
        <f>('Monthly Data'!O55/30)/('Monthly Data'!$E55/100000)</f>
        <v>1.8808777429467085</v>
      </c>
      <c r="L56" s="24">
        <f>('Monthly Data'!P55/30)/('Monthly Data'!$E55/100000)</f>
        <v>0.034831069313827935</v>
      </c>
      <c r="M56" s="24">
        <f>('Monthly Data'!Q55/30)/('Monthly Data'!$E55/100000)</f>
        <v>5.903866248693835</v>
      </c>
      <c r="N56" s="24">
        <f>('Monthly Data'!R55/31)/('Monthly Data'!$E55/100000)</f>
        <v>3.5729935618700916</v>
      </c>
      <c r="O56" s="24">
        <f>('Monthly Data'!S55/31)/('Monthly Data'!$E55/100000)</f>
        <v>2.292109077426096</v>
      </c>
      <c r="P56" s="24">
        <f>('Monthly Data'!T55/31)/('Monthly Data'!$E55/100000)</f>
        <v>0.35392860754373545</v>
      </c>
      <c r="Q56" s="24">
        <f>('Monthly Data'!U55/31)/('Monthly Data'!$E55/100000)</f>
        <v>6.219031246839923</v>
      </c>
      <c r="R56" s="24">
        <f>('Monthly Data'!V55/30)/('Monthly Data'!$E55/100000)</f>
        <v>6.774642981539533</v>
      </c>
      <c r="S56" s="24">
        <f>('Monthly Data'!W55/30)/('Monthly Data'!$E55/100000)</f>
        <v>3.134796238244514</v>
      </c>
      <c r="T56" s="24">
        <f>('Monthly Data'!X55/30)/('Monthly Data'!$E55/100000)</f>
        <v>0.7662835249042146</v>
      </c>
      <c r="U56" s="24">
        <f>('Monthly Data'!Y55/30)/('Monthly Data'!$E55/100000)</f>
        <v>10.675722744688262</v>
      </c>
      <c r="V56" s="24">
        <f>('Monthly Data'!Z55/31)/('Monthly Data'!$E55/100000)</f>
        <v>5.12353793777598</v>
      </c>
      <c r="W56" s="24">
        <f>('Monthly Data'!AA55/31)/('Monthly Data'!$E55/100000)</f>
        <v>2.7303064010516738</v>
      </c>
      <c r="X56" s="24">
        <f>('Monthly Data'!AB55/31)/('Monthly Data'!$E55/100000)</f>
        <v>0</v>
      </c>
      <c r="Y56" s="24">
        <f>('Monthly Data'!AC55/31)/('Monthly Data'!$E55/100000)</f>
        <v>7.853844338827654</v>
      </c>
      <c r="Z56" s="24">
        <f>('Monthly Data'!AD55/31)/('Monthly Data'!$E55/100000)</f>
        <v>5.831395152863451</v>
      </c>
      <c r="AA56" s="24">
        <f>('Monthly Data'!AE55/31)/('Monthly Data'!$E55/100000)</f>
        <v>5.376344086021506</v>
      </c>
      <c r="AB56" s="24">
        <f>('Monthly Data'!AF55/31)/('Monthly Data'!$E55/100000)</f>
        <v>0.35392860754373545</v>
      </c>
      <c r="AC56" s="24">
        <f>('Monthly Data'!AG55/31)/('Monthly Data'!$E55/100000)</f>
        <v>11.561667846428692</v>
      </c>
      <c r="AD56" s="24">
        <f>('Monthly Data'!AH55/30)/('Monthly Data'!$E55/100000)</f>
        <v>4.144897248345525</v>
      </c>
      <c r="AE56" s="24">
        <f>('Monthly Data'!AI55/30)/('Monthly Data'!$E55/100000)</f>
        <v>8.063392546151167</v>
      </c>
      <c r="AF56" s="24">
        <f>('Monthly Data'!AJ55/30)/('Monthly Data'!$E55/100000)</f>
        <v>0.12190874259839778</v>
      </c>
      <c r="AG56" s="24">
        <f>('Monthly Data'!AK55/30)/('Monthly Data'!$E55/100000)</f>
        <v>12.33019853709509</v>
      </c>
    </row>
    <row r="57" spans="1:33" ht="15">
      <c r="A57" t="str">
        <f>'Monthly Data'!D56</f>
        <v>Hartlepool UA</v>
      </c>
      <c r="B57" s="24">
        <f>('Monthly Data'!F56/28)/('Monthly Data'!$E56/100000)</f>
        <v>14.864599686028258</v>
      </c>
      <c r="C57" s="24">
        <f>('Monthly Data'!G56/28)/('Monthly Data'!$E56/100000)</f>
        <v>0.24529042386185246</v>
      </c>
      <c r="D57" s="24">
        <f>('Monthly Data'!H56/28)/('Monthly Data'!$E56/100000)</f>
        <v>0</v>
      </c>
      <c r="E57" s="24">
        <f>('Monthly Data'!I56/28)/('Monthly Data'!$E56/100000)</f>
        <v>15.10989010989011</v>
      </c>
      <c r="F57" s="24">
        <f>('Monthly Data'!J56/31)/('Monthly Data'!$E56/100000)</f>
        <v>17.015242821694436</v>
      </c>
      <c r="G57" s="24">
        <f>('Monthly Data'!K56/31)/('Monthly Data'!$E56/100000)</f>
        <v>0.13293158454448778</v>
      </c>
      <c r="H57" s="24">
        <f>('Monthly Data'!L56/31)/('Monthly Data'!$E56/100000)</f>
        <v>0</v>
      </c>
      <c r="I57" s="24">
        <f>('Monthly Data'!M56/31)/('Monthly Data'!$E56/100000)</f>
        <v>17.148174406238923</v>
      </c>
      <c r="J57" s="24">
        <f>('Monthly Data'!N56/30)/('Monthly Data'!$E56/100000)</f>
        <v>16.666666666666668</v>
      </c>
      <c r="K57" s="24">
        <f>('Monthly Data'!O56/30)/('Monthly Data'!$E56/100000)</f>
        <v>0.6410256410256411</v>
      </c>
      <c r="L57" s="24">
        <f>('Monthly Data'!P56/30)/('Monthly Data'!$E56/100000)</f>
        <v>0</v>
      </c>
      <c r="M57" s="24">
        <f>('Monthly Data'!Q56/30)/('Monthly Data'!$E56/100000)</f>
        <v>17.307692307692307</v>
      </c>
      <c r="N57" s="24">
        <f>('Monthly Data'!R56/31)/('Monthly Data'!$E56/100000)</f>
        <v>20.29422190712513</v>
      </c>
      <c r="O57" s="24">
        <f>('Monthly Data'!S56/31)/('Monthly Data'!$E56/100000)</f>
        <v>0.39879475363346334</v>
      </c>
      <c r="P57" s="24">
        <f>('Monthly Data'!T56/31)/('Monthly Data'!$E56/100000)</f>
        <v>0</v>
      </c>
      <c r="Q57" s="24">
        <f>('Monthly Data'!U56/31)/('Monthly Data'!$E56/100000)</f>
        <v>20.693016660758598</v>
      </c>
      <c r="R57" s="24">
        <f>('Monthly Data'!V56/30)/('Monthly Data'!$E56/100000)</f>
        <v>15.65934065934066</v>
      </c>
      <c r="S57" s="24">
        <f>('Monthly Data'!W56/30)/('Monthly Data'!$E56/100000)</f>
        <v>0.13736263736263737</v>
      </c>
      <c r="T57" s="24">
        <f>('Monthly Data'!X56/30)/('Monthly Data'!$E56/100000)</f>
        <v>0</v>
      </c>
      <c r="U57" s="24">
        <f>('Monthly Data'!Y56/30)/('Monthly Data'!$E56/100000)</f>
        <v>15.796703296703297</v>
      </c>
      <c r="V57" s="24">
        <f>('Monthly Data'!Z56/31)/('Monthly Data'!$E56/100000)</f>
        <v>11.830911024459413</v>
      </c>
      <c r="W57" s="24">
        <f>('Monthly Data'!AA56/31)/('Monthly Data'!$E56/100000)</f>
        <v>0.4874158099964552</v>
      </c>
      <c r="X57" s="24">
        <f>('Monthly Data'!AB56/31)/('Monthly Data'!$E56/100000)</f>
        <v>0</v>
      </c>
      <c r="Y57" s="24">
        <f>('Monthly Data'!AC56/31)/('Monthly Data'!$E56/100000)</f>
        <v>12.318326834455865</v>
      </c>
      <c r="Z57" s="24">
        <f>('Monthly Data'!AD56/31)/('Monthly Data'!$E56/100000)</f>
        <v>11.609358383551932</v>
      </c>
      <c r="AA57" s="24">
        <f>('Monthly Data'!AE56/31)/('Monthly Data'!$E56/100000)</f>
        <v>1.6838000708968452</v>
      </c>
      <c r="AB57" s="24">
        <f>('Monthly Data'!AF56/31)/('Monthly Data'!$E56/100000)</f>
        <v>0</v>
      </c>
      <c r="AC57" s="24">
        <f>('Monthly Data'!AG56/31)/('Monthly Data'!$E56/100000)</f>
        <v>13.293158454448777</v>
      </c>
      <c r="AD57" s="24">
        <f>('Monthly Data'!AH56/30)/('Monthly Data'!$E56/100000)</f>
        <v>11.813186813186814</v>
      </c>
      <c r="AE57" s="24">
        <f>('Monthly Data'!AI56/30)/('Monthly Data'!$E56/100000)</f>
        <v>1.3736263736263736</v>
      </c>
      <c r="AF57" s="24">
        <f>('Monthly Data'!AJ56/30)/('Monthly Data'!$E56/100000)</f>
        <v>0.7326007326007327</v>
      </c>
      <c r="AG57" s="24">
        <f>('Monthly Data'!AK56/30)/('Monthly Data'!$E56/100000)</f>
        <v>13.91941391941392</v>
      </c>
    </row>
    <row r="58" spans="1:33" ht="15">
      <c r="A58" t="str">
        <f>'Monthly Data'!D57</f>
        <v>Havering</v>
      </c>
      <c r="B58" s="24">
        <f>('Monthly Data'!F57/28)/('Monthly Data'!$E57/100000)</f>
        <v>5.107215299913069</v>
      </c>
      <c r="C58" s="24">
        <f>('Monthly Data'!G57/28)/('Monthly Data'!$E57/100000)</f>
        <v>1.4307447116777747</v>
      </c>
      <c r="D58" s="24">
        <f>('Monthly Data'!H57/28)/('Monthly Data'!$E57/100000)</f>
        <v>0.07244277021153289</v>
      </c>
      <c r="E58" s="24">
        <f>('Monthly Data'!I57/28)/('Monthly Data'!$E57/100000)</f>
        <v>6.610402781802376</v>
      </c>
      <c r="F58" s="24">
        <f>('Monthly Data'!J57/31)/('Monthly Data'!$E57/100000)</f>
        <v>3.7132761892298634</v>
      </c>
      <c r="G58" s="24">
        <f>('Monthly Data'!K57/31)/('Monthly Data'!$E57/100000)</f>
        <v>1.439507950009815</v>
      </c>
      <c r="H58" s="24">
        <f>('Monthly Data'!L57/31)/('Monthly Data'!$E57/100000)</f>
        <v>0.5070993914807302</v>
      </c>
      <c r="I58" s="24">
        <f>('Monthly Data'!M57/31)/('Monthly Data'!$E57/100000)</f>
        <v>5.659883530720409</v>
      </c>
      <c r="J58" s="24">
        <f>('Monthly Data'!N57/30)/('Monthly Data'!$E57/100000)</f>
        <v>3.972278566599053</v>
      </c>
      <c r="K58" s="24">
        <f>('Monthly Data'!O57/30)/('Monthly Data'!$E57/100000)</f>
        <v>1.0141987829614605</v>
      </c>
      <c r="L58" s="24">
        <f>('Monthly Data'!P57/30)/('Monthly Data'!$E57/100000)</f>
        <v>0</v>
      </c>
      <c r="M58" s="24">
        <f>('Monthly Data'!Q57/30)/('Monthly Data'!$E57/100000)</f>
        <v>4.986477349560515</v>
      </c>
      <c r="N58" s="24">
        <f>('Monthly Data'!R57/31)/('Monthly Data'!$E57/100000)</f>
        <v>3.8277825034351896</v>
      </c>
      <c r="O58" s="24">
        <f>('Monthly Data'!S57/31)/('Monthly Data'!$E57/100000)</f>
        <v>0.8833344238696591</v>
      </c>
      <c r="P58" s="24">
        <f>('Monthly Data'!T57/31)/('Monthly Data'!$E57/100000)</f>
        <v>0</v>
      </c>
      <c r="Q58" s="24">
        <f>('Monthly Data'!U57/31)/('Monthly Data'!$E57/100000)</f>
        <v>4.7111169273048485</v>
      </c>
      <c r="R58" s="24">
        <f>('Monthly Data'!V57/30)/('Monthly Data'!$E57/100000)</f>
        <v>4.530087897227856</v>
      </c>
      <c r="S58" s="24">
        <f>('Monthly Data'!W57/30)/('Monthly Data'!$E57/100000)</f>
        <v>0.6592292089249493</v>
      </c>
      <c r="T58" s="24">
        <f>('Monthly Data'!X57/30)/('Monthly Data'!$E57/100000)</f>
        <v>0</v>
      </c>
      <c r="U58" s="24">
        <f>('Monthly Data'!Y57/30)/('Monthly Data'!$E57/100000)</f>
        <v>5.189317106152806</v>
      </c>
      <c r="V58" s="24">
        <f>('Monthly Data'!Z57/31)/('Monthly Data'!$E57/100000)</f>
        <v>5.234574363672054</v>
      </c>
      <c r="W58" s="24">
        <f>('Monthly Data'!AA57/31)/('Monthly Data'!$E57/100000)</f>
        <v>0.572531571026631</v>
      </c>
      <c r="X58" s="24">
        <f>('Monthly Data'!AB57/31)/('Monthly Data'!$E57/100000)</f>
        <v>0</v>
      </c>
      <c r="Y58" s="24">
        <f>('Monthly Data'!AC57/31)/('Monthly Data'!$E57/100000)</f>
        <v>5.807105934698685</v>
      </c>
      <c r="Z58" s="24">
        <f>('Monthly Data'!AD57/31)/('Monthly Data'!$E57/100000)</f>
        <v>5.038277825034352</v>
      </c>
      <c r="AA58" s="24">
        <f>('Monthly Data'!AE57/31)/('Monthly Data'!$E57/100000)</f>
        <v>1.5867303539880913</v>
      </c>
      <c r="AB58" s="24">
        <f>('Monthly Data'!AF57/31)/('Monthly Data'!$E57/100000)</f>
        <v>0.6870378852319571</v>
      </c>
      <c r="AC58" s="24">
        <f>('Monthly Data'!AG57/31)/('Monthly Data'!$E57/100000)</f>
        <v>7.3120460642544005</v>
      </c>
      <c r="AD58" s="24">
        <f>('Monthly Data'!AH57/30)/('Monthly Data'!$E57/100000)</f>
        <v>5.848546315077756</v>
      </c>
      <c r="AE58" s="24">
        <f>('Monthly Data'!AI57/30)/('Monthly Data'!$E57/100000)</f>
        <v>1.4198782961460445</v>
      </c>
      <c r="AF58" s="24">
        <f>('Monthly Data'!AJ57/30)/('Monthly Data'!$E57/100000)</f>
        <v>1.250845165652468</v>
      </c>
      <c r="AG58" s="24">
        <f>('Monthly Data'!AK57/30)/('Monthly Data'!$E57/100000)</f>
        <v>8.519269776876268</v>
      </c>
    </row>
    <row r="59" spans="1:33" ht="15">
      <c r="A59" t="str">
        <f>'Monthly Data'!D58</f>
        <v>Herefordshire UA</v>
      </c>
      <c r="B59" s="24">
        <f>('Monthly Data'!F58/28)/('Monthly Data'!$E58/100000)</f>
        <v>9.41198397167086</v>
      </c>
      <c r="C59" s="24">
        <f>('Monthly Data'!G58/28)/('Monthly Data'!$E58/100000)</f>
        <v>8.22383748019756</v>
      </c>
      <c r="D59" s="24">
        <f>('Monthly Data'!H58/28)/('Monthly Data'!$E58/100000)</f>
        <v>0</v>
      </c>
      <c r="E59" s="24">
        <f>('Monthly Data'!I58/28)/('Monthly Data'!$E58/100000)</f>
        <v>17.63582145186842</v>
      </c>
      <c r="F59" s="24">
        <f>('Monthly Data'!J58/31)/('Monthly Data'!$E58/100000)</f>
        <v>7.322770027144752</v>
      </c>
      <c r="G59" s="24">
        <f>('Monthly Data'!K58/31)/('Monthly Data'!$E58/100000)</f>
        <v>4.797676914336217</v>
      </c>
      <c r="H59" s="24">
        <f>('Monthly Data'!L58/31)/('Monthly Data'!$E58/100000)</f>
        <v>0</v>
      </c>
      <c r="I59" s="24">
        <f>('Monthly Data'!M58/31)/('Monthly Data'!$E58/100000)</f>
        <v>12.120446941480969</v>
      </c>
      <c r="J59" s="24">
        <f>('Monthly Data'!N58/30)/('Monthly Data'!$E58/100000)</f>
        <v>10.089149815177214</v>
      </c>
      <c r="K59" s="24">
        <f>('Monthly Data'!O58/30)/('Monthly Data'!$E58/100000)</f>
        <v>3.3268101761252447</v>
      </c>
      <c r="L59" s="24">
        <f>('Monthly Data'!P58/30)/('Monthly Data'!$E58/100000)</f>
        <v>0</v>
      </c>
      <c r="M59" s="24">
        <f>('Monthly Data'!Q58/30)/('Monthly Data'!$E58/100000)</f>
        <v>13.415959991302458</v>
      </c>
      <c r="N59" s="24">
        <f>('Monthly Data'!R58/31)/('Monthly Data'!$E58/100000)</f>
        <v>7.091303158470636</v>
      </c>
      <c r="O59" s="24">
        <f>('Monthly Data'!S58/31)/('Monthly Data'!$E58/100000)</f>
        <v>3.3457483744713086</v>
      </c>
      <c r="P59" s="24">
        <f>('Monthly Data'!T58/31)/('Monthly Data'!$E58/100000)</f>
        <v>0</v>
      </c>
      <c r="Q59" s="24">
        <f>('Monthly Data'!U58/31)/('Monthly Data'!$E58/100000)</f>
        <v>10.437051532941945</v>
      </c>
      <c r="R59" s="24">
        <f>('Monthly Data'!V58/30)/('Monthly Data'!$E58/100000)</f>
        <v>9.936942813655142</v>
      </c>
      <c r="S59" s="24">
        <f>('Monthly Data'!W58/30)/('Monthly Data'!$E58/100000)</f>
        <v>3.0658838878016965</v>
      </c>
      <c r="T59" s="24">
        <f>('Monthly Data'!X58/30)/('Monthly Data'!$E58/100000)</f>
        <v>0</v>
      </c>
      <c r="U59" s="24">
        <f>('Monthly Data'!Y58/30)/('Monthly Data'!$E58/100000)</f>
        <v>13.00282670145684</v>
      </c>
      <c r="V59" s="24">
        <f>('Monthly Data'!Z58/31)/('Monthly Data'!$E58/100000)</f>
        <v>10.163499779054353</v>
      </c>
      <c r="W59" s="24">
        <f>('Monthly Data'!AA58/31)/('Monthly Data'!$E58/100000)</f>
        <v>4.166403636134082</v>
      </c>
      <c r="X59" s="24">
        <f>('Monthly Data'!AB58/31)/('Monthly Data'!$E58/100000)</f>
        <v>0.4208488521347558</v>
      </c>
      <c r="Y59" s="24">
        <f>('Monthly Data'!AC58/31)/('Monthly Data'!$E58/100000)</f>
        <v>14.750752267323191</v>
      </c>
      <c r="Z59" s="24">
        <f>('Monthly Data'!AD58/31)/('Monthly Data'!$E58/100000)</f>
        <v>9.174504976537676</v>
      </c>
      <c r="AA59" s="24">
        <f>('Monthly Data'!AE58/31)/('Monthly Data'!$E58/100000)</f>
        <v>6.081265913347221</v>
      </c>
      <c r="AB59" s="24">
        <f>('Monthly Data'!AF58/31)/('Monthly Data'!$E58/100000)</f>
        <v>0.23146686867411573</v>
      </c>
      <c r="AC59" s="24">
        <f>('Monthly Data'!AG58/31)/('Monthly Data'!$E58/100000)</f>
        <v>15.487237758559015</v>
      </c>
      <c r="AD59" s="24">
        <f>('Monthly Data'!AH58/30)/('Monthly Data'!$E58/100000)</f>
        <v>9.067188519243315</v>
      </c>
      <c r="AE59" s="24">
        <f>('Monthly Data'!AI58/30)/('Monthly Data'!$E58/100000)</f>
        <v>2.544031311154599</v>
      </c>
      <c r="AF59" s="24">
        <f>('Monthly Data'!AJ58/30)/('Monthly Data'!$E58/100000)</f>
        <v>0.15220700152207003</v>
      </c>
      <c r="AG59" s="24">
        <f>('Monthly Data'!AK58/30)/('Monthly Data'!$E58/100000)</f>
        <v>11.763426831919984</v>
      </c>
    </row>
    <row r="60" spans="1:33" ht="15">
      <c r="A60" t="str">
        <f>'Monthly Data'!D59</f>
        <v>Hertfordshire</v>
      </c>
      <c r="B60" s="24">
        <f>('Monthly Data'!F59/28)/('Monthly Data'!$E59/100000)</f>
        <v>14.934279746855323</v>
      </c>
      <c r="C60" s="24">
        <f>('Monthly Data'!G59/28)/('Monthly Data'!$E59/100000)</f>
        <v>6.988175065563215</v>
      </c>
      <c r="D60" s="24">
        <f>('Monthly Data'!H59/28)/('Monthly Data'!$E59/100000)</f>
        <v>0.28659369650905325</v>
      </c>
      <c r="E60" s="24">
        <f>('Monthly Data'!I59/28)/('Monthly Data'!$E59/100000)</f>
        <v>22.20904850892759</v>
      </c>
      <c r="F60" s="24">
        <f>('Monthly Data'!J59/31)/('Monthly Data'!$E59/100000)</f>
        <v>13.159247820089572</v>
      </c>
      <c r="G60" s="24">
        <f>('Monthly Data'!K59/31)/('Monthly Data'!$E59/100000)</f>
        <v>8.748009801175149</v>
      </c>
      <c r="H60" s="24">
        <f>('Monthly Data'!L59/31)/('Monthly Data'!$E59/100000)</f>
        <v>0.19857663107653356</v>
      </c>
      <c r="I60" s="24">
        <f>('Monthly Data'!M59/31)/('Monthly Data'!$E59/100000)</f>
        <v>22.105834252341253</v>
      </c>
      <c r="J60" s="24">
        <f>('Monthly Data'!N59/30)/('Monthly Data'!$E59/100000)</f>
        <v>12.538932248726686</v>
      </c>
      <c r="K60" s="24">
        <f>('Monthly Data'!O59/30)/('Monthly Data'!$E59/100000)</f>
        <v>7.390714887691914</v>
      </c>
      <c r="L60" s="24">
        <f>('Monthly Data'!P59/30)/('Monthly Data'!$E59/100000)</f>
        <v>0.39573485764537764</v>
      </c>
      <c r="M60" s="24">
        <f>('Monthly Data'!Q59/30)/('Monthly Data'!$E59/100000)</f>
        <v>20.325381994063978</v>
      </c>
      <c r="N60" s="24">
        <f>('Monthly Data'!R59/31)/('Monthly Data'!$E59/100000)</f>
        <v>9.708978855134802</v>
      </c>
      <c r="O60" s="24">
        <f>('Monthly Data'!S59/31)/('Monthly Data'!$E59/100000)</f>
        <v>7.08493051590918</v>
      </c>
      <c r="P60" s="24">
        <f>('Monthly Data'!T59/31)/('Monthly Data'!$E59/100000)</f>
        <v>0.34750910438393373</v>
      </c>
      <c r="Q60" s="24">
        <f>('Monthly Data'!U59/31)/('Monthly Data'!$E59/100000)</f>
        <v>17.141418475427916</v>
      </c>
      <c r="R60" s="24">
        <f>('Monthly Data'!V59/30)/('Monthly Data'!$E59/100000)</f>
        <v>11.029277051042468</v>
      </c>
      <c r="S60" s="24">
        <f>('Monthly Data'!W59/30)/('Monthly Data'!$E59/100000)</f>
        <v>6.639551500494669</v>
      </c>
      <c r="T60" s="24">
        <f>('Monthly Data'!X59/30)/('Monthly Data'!$E59/100000)</f>
        <v>0.3590927411967315</v>
      </c>
      <c r="U60" s="24">
        <f>('Monthly Data'!Y59/30)/('Monthly Data'!$E59/100000)</f>
        <v>18.02792129273387</v>
      </c>
      <c r="V60" s="24">
        <f>('Monthly Data'!Z59/31)/('Monthly Data'!$E59/100000)</f>
        <v>9.141617052058992</v>
      </c>
      <c r="W60" s="24">
        <f>('Monthly Data'!AA59/31)/('Monthly Data'!$E59/100000)</f>
        <v>4.8048452697982675</v>
      </c>
      <c r="X60" s="24">
        <f>('Monthly Data'!AB59/31)/('Monthly Data'!$E59/100000)</f>
        <v>0.20566865361498118</v>
      </c>
      <c r="Y60" s="24">
        <f>('Monthly Data'!AC59/31)/('Monthly Data'!$E59/100000)</f>
        <v>14.152130975472241</v>
      </c>
      <c r="Z60" s="24">
        <f>('Monthly Data'!AD59/31)/('Monthly Data'!$E59/100000)</f>
        <v>9.368561773289315</v>
      </c>
      <c r="AA60" s="24">
        <f>('Monthly Data'!AE59/31)/('Monthly Data'!$E59/100000)</f>
        <v>3.5921094157237237</v>
      </c>
      <c r="AB60" s="24">
        <f>('Monthly Data'!AF59/31)/('Monthly Data'!$E59/100000)</f>
        <v>0.12056438315360966</v>
      </c>
      <c r="AC60" s="24">
        <f>('Monthly Data'!AG59/31)/('Monthly Data'!$E59/100000)</f>
        <v>13.08123557216665</v>
      </c>
      <c r="AD60" s="24">
        <f>('Monthly Data'!AH59/30)/('Monthly Data'!$E59/100000)</f>
        <v>9.897035652779305</v>
      </c>
      <c r="AE60" s="24">
        <f>('Monthly Data'!AI59/30)/('Monthly Data'!$E59/100000)</f>
        <v>3.565277930453263</v>
      </c>
      <c r="AF60" s="24">
        <f>('Monthly Data'!AJ59/30)/('Monthly Data'!$E59/100000)</f>
        <v>0.2088600637572826</v>
      </c>
      <c r="AG60" s="24">
        <f>('Monthly Data'!AK59/30)/('Monthly Data'!$E59/100000)</f>
        <v>13.67117364698985</v>
      </c>
    </row>
    <row r="61" spans="1:33" ht="15">
      <c r="A61" t="str">
        <f>'Monthly Data'!D60</f>
        <v>Hillingdon</v>
      </c>
      <c r="B61" s="24">
        <f>('Monthly Data'!F60/28)/('Monthly Data'!$E60/100000)</f>
        <v>7.114955357142858</v>
      </c>
      <c r="C61" s="24">
        <f>('Monthly Data'!G60/28)/('Monthly Data'!$E60/100000)</f>
        <v>2.7746775793650795</v>
      </c>
      <c r="D61" s="24">
        <f>('Monthly Data'!H60/28)/('Monthly Data'!$E60/100000)</f>
        <v>1.7361111111111112</v>
      </c>
      <c r="E61" s="24">
        <f>('Monthly Data'!I60/28)/('Monthly Data'!$E60/100000)</f>
        <v>11.625744047619047</v>
      </c>
      <c r="F61" s="24">
        <f>('Monthly Data'!J60/31)/('Monthly Data'!$E60/100000)</f>
        <v>8.568548387096776</v>
      </c>
      <c r="G61" s="24">
        <f>('Monthly Data'!K60/31)/('Monthly Data'!$E60/100000)</f>
        <v>2.898185483870968</v>
      </c>
      <c r="H61" s="24">
        <f>('Monthly Data'!L60/31)/('Monthly Data'!$E60/100000)</f>
        <v>1.5540994623655915</v>
      </c>
      <c r="I61" s="24">
        <f>('Monthly Data'!M60/31)/('Monthly Data'!$E60/100000)</f>
        <v>13.020833333333334</v>
      </c>
      <c r="J61" s="24">
        <f>('Monthly Data'!N60/30)/('Monthly Data'!$E60/100000)</f>
        <v>8.608217592592593</v>
      </c>
      <c r="K61" s="24">
        <f>('Monthly Data'!O60/30)/('Monthly Data'!$E60/100000)</f>
        <v>2.575231481481482</v>
      </c>
      <c r="L61" s="24">
        <f>('Monthly Data'!P60/30)/('Monthly Data'!$E60/100000)</f>
        <v>0.607638888888889</v>
      </c>
      <c r="M61" s="24">
        <f>('Monthly Data'!Q60/30)/('Monthly Data'!$E60/100000)</f>
        <v>11.791087962962964</v>
      </c>
      <c r="N61" s="24">
        <f>('Monthly Data'!R60/31)/('Monthly Data'!$E60/100000)</f>
        <v>8.820564516129034</v>
      </c>
      <c r="O61" s="24">
        <f>('Monthly Data'!S60/31)/('Monthly Data'!$E60/100000)</f>
        <v>2.7861783154121866</v>
      </c>
      <c r="P61" s="24">
        <f>('Monthly Data'!T60/31)/('Monthly Data'!$E60/100000)</f>
        <v>0.5180331541218639</v>
      </c>
      <c r="Q61" s="24">
        <f>('Monthly Data'!U60/31)/('Monthly Data'!$E60/100000)</f>
        <v>12.124775985663083</v>
      </c>
      <c r="R61" s="24">
        <f>('Monthly Data'!V60/30)/('Monthly Data'!$E60/100000)</f>
        <v>7.0457175925925934</v>
      </c>
      <c r="S61" s="24">
        <f>('Monthly Data'!W60/30)/('Monthly Data'!$E60/100000)</f>
        <v>3.313078703703704</v>
      </c>
      <c r="T61" s="24">
        <f>('Monthly Data'!X60/30)/('Monthly Data'!$E60/100000)</f>
        <v>0.535300925925926</v>
      </c>
      <c r="U61" s="24">
        <f>('Monthly Data'!Y60/30)/('Monthly Data'!$E60/100000)</f>
        <v>10.894097222222223</v>
      </c>
      <c r="V61" s="24">
        <f>('Monthly Data'!Z60/31)/('Monthly Data'!$E60/100000)</f>
        <v>5.404345878136201</v>
      </c>
      <c r="W61" s="24">
        <f>('Monthly Data'!AA60/31)/('Monthly Data'!$E60/100000)</f>
        <v>3.2762096774193554</v>
      </c>
      <c r="X61" s="24">
        <f>('Monthly Data'!AB60/31)/('Monthly Data'!$E60/100000)</f>
        <v>0.9520609318996416</v>
      </c>
      <c r="Y61" s="24">
        <f>('Monthly Data'!AC60/31)/('Monthly Data'!$E60/100000)</f>
        <v>9.632616487455198</v>
      </c>
      <c r="Z61" s="24">
        <f>('Monthly Data'!AD60/31)/('Monthly Data'!$E60/100000)</f>
        <v>5.012320788530467</v>
      </c>
      <c r="AA61" s="24">
        <f>('Monthly Data'!AE60/31)/('Monthly Data'!$E60/100000)</f>
        <v>3.2482078853046596</v>
      </c>
      <c r="AB61" s="24">
        <f>('Monthly Data'!AF60/31)/('Monthly Data'!$E60/100000)</f>
        <v>0.5320340501792116</v>
      </c>
      <c r="AC61" s="24">
        <f>('Monthly Data'!AG60/31)/('Monthly Data'!$E60/100000)</f>
        <v>8.792562724014337</v>
      </c>
      <c r="AD61" s="24">
        <f>('Monthly Data'!AH60/30)/('Monthly Data'!$E60/100000)</f>
        <v>4.325810185185185</v>
      </c>
      <c r="AE61" s="24">
        <f>('Monthly Data'!AI60/30)/('Monthly Data'!$E60/100000)</f>
        <v>3.168402777777778</v>
      </c>
      <c r="AF61" s="24">
        <f>('Monthly Data'!AJ60/30)/('Monthly Data'!$E60/100000)</f>
        <v>0.47743055555555564</v>
      </c>
      <c r="AG61" s="24">
        <f>('Monthly Data'!AK60/30)/('Monthly Data'!$E60/100000)</f>
        <v>7.971643518518519</v>
      </c>
    </row>
    <row r="62" spans="1:33" ht="15">
      <c r="A62" t="str">
        <f>'Monthly Data'!D61</f>
        <v>Hounslow</v>
      </c>
      <c r="B62" s="24">
        <f>('Monthly Data'!F61/28)/('Monthly Data'!$E61/100000)</f>
        <v>2.9604130808950084</v>
      </c>
      <c r="C62" s="24">
        <f>('Monthly Data'!G61/28)/('Monthly Data'!$E61/100000)</f>
        <v>3.3562822719449223</v>
      </c>
      <c r="D62" s="24">
        <f>('Monthly Data'!H61/28)/('Monthly Data'!$E61/100000)</f>
        <v>0.48192771084337344</v>
      </c>
      <c r="E62" s="24">
        <f>('Monthly Data'!I61/28)/('Monthly Data'!$E61/100000)</f>
        <v>6.798623063683304</v>
      </c>
      <c r="F62" s="24">
        <f>('Monthly Data'!J61/31)/('Monthly Data'!$E61/100000)</f>
        <v>3.124757092887679</v>
      </c>
      <c r="G62" s="24">
        <f>('Monthly Data'!K61/31)/('Monthly Data'!$E61/100000)</f>
        <v>4.3995336183443445</v>
      </c>
      <c r="H62" s="24">
        <f>('Monthly Data'!L61/31)/('Monthly Data'!$E61/100000)</f>
        <v>0.48192771084337344</v>
      </c>
      <c r="I62" s="24">
        <f>('Monthly Data'!M61/31)/('Monthly Data'!$E61/100000)</f>
        <v>8.006218422075397</v>
      </c>
      <c r="J62" s="24">
        <f>('Monthly Data'!N61/30)/('Monthly Data'!$E61/100000)</f>
        <v>4.562248995983936</v>
      </c>
      <c r="K62" s="24">
        <f>('Monthly Data'!O61/30)/('Monthly Data'!$E61/100000)</f>
        <v>6.409638554216867</v>
      </c>
      <c r="L62" s="24">
        <f>('Monthly Data'!P61/30)/('Monthly Data'!$E61/100000)</f>
        <v>0.4337349397590361</v>
      </c>
      <c r="M62" s="24">
        <f>('Monthly Data'!Q61/30)/('Monthly Data'!$E61/100000)</f>
        <v>11.405622489959839</v>
      </c>
      <c r="N62" s="24">
        <f>('Monthly Data'!R61/31)/('Monthly Data'!$E61/100000)</f>
        <v>5.503303536727556</v>
      </c>
      <c r="O62" s="24">
        <f>('Monthly Data'!S61/31)/('Monthly Data'!$E61/100000)</f>
        <v>5.923047026816945</v>
      </c>
      <c r="P62" s="24">
        <f>('Monthly Data'!T61/31)/('Monthly Data'!$E61/100000)</f>
        <v>0.48192771084337344</v>
      </c>
      <c r="Q62" s="24">
        <f>('Monthly Data'!U61/31)/('Monthly Data'!$E61/100000)</f>
        <v>11.908278274387873</v>
      </c>
      <c r="R62" s="24">
        <f>('Monthly Data'!V61/30)/('Monthly Data'!$E61/100000)</f>
        <v>3.3574297188755016</v>
      </c>
      <c r="S62" s="24">
        <f>('Monthly Data'!W61/30)/('Monthly Data'!$E61/100000)</f>
        <v>3.8232931726907626</v>
      </c>
      <c r="T62" s="24">
        <f>('Monthly Data'!X61/30)/('Monthly Data'!$E61/100000)</f>
        <v>0.48192771084337344</v>
      </c>
      <c r="U62" s="24">
        <f>('Monthly Data'!Y61/30)/('Monthly Data'!$E61/100000)</f>
        <v>7.662650602409638</v>
      </c>
      <c r="V62" s="24">
        <f>('Monthly Data'!Z61/31)/('Monthly Data'!$E61/100000)</f>
        <v>7.026816945200155</v>
      </c>
      <c r="W62" s="24">
        <f>('Monthly Data'!AA61/31)/('Monthly Data'!$E61/100000)</f>
        <v>2.7671978235522734</v>
      </c>
      <c r="X62" s="24">
        <f>('Monthly Data'!AB61/31)/('Monthly Data'!$E61/100000)</f>
        <v>0.6529343179168285</v>
      </c>
      <c r="Y62" s="24">
        <f>('Monthly Data'!AC61/31)/('Monthly Data'!$E61/100000)</f>
        <v>10.446949086669257</v>
      </c>
      <c r="Z62" s="24">
        <f>('Monthly Data'!AD61/31)/('Monthly Data'!$E61/100000)</f>
        <v>3.606684803731053</v>
      </c>
      <c r="AA62" s="24">
        <f>('Monthly Data'!AE61/31)/('Monthly Data'!$E61/100000)</f>
        <v>2.70501360279829</v>
      </c>
      <c r="AB62" s="24">
        <f>('Monthly Data'!AF61/31)/('Monthly Data'!$E61/100000)</f>
        <v>0.5130198212203653</v>
      </c>
      <c r="AC62" s="24">
        <f>('Monthly Data'!AG61/31)/('Monthly Data'!$E61/100000)</f>
        <v>6.824718227749709</v>
      </c>
      <c r="AD62" s="24">
        <f>('Monthly Data'!AH61/30)/('Monthly Data'!$E61/100000)</f>
        <v>4.851405622489959</v>
      </c>
      <c r="AE62" s="24">
        <f>('Monthly Data'!AI61/30)/('Monthly Data'!$E61/100000)</f>
        <v>2.0883534136546182</v>
      </c>
      <c r="AF62" s="24">
        <f>('Monthly Data'!AJ61/30)/('Monthly Data'!$E61/100000)</f>
        <v>0.1285140562248996</v>
      </c>
      <c r="AG62" s="24">
        <f>('Monthly Data'!AK61/30)/('Monthly Data'!$E61/100000)</f>
        <v>7.068273092369477</v>
      </c>
    </row>
    <row r="63" spans="1:33" ht="15">
      <c r="A63" t="str">
        <f>'Monthly Data'!D62</f>
        <v>Isle Of Wight UA</v>
      </c>
      <c r="B63" s="24">
        <f>('Monthly Data'!F62/28)/('Monthly Data'!$E62/100000)</f>
        <v>4.144851657940664</v>
      </c>
      <c r="C63" s="24">
        <f>('Monthly Data'!G62/28)/('Monthly Data'!$E62/100000)</f>
        <v>13.7434554973822</v>
      </c>
      <c r="D63" s="24">
        <f>('Monthly Data'!H62/28)/('Monthly Data'!$E62/100000)</f>
        <v>0</v>
      </c>
      <c r="E63" s="24">
        <f>('Monthly Data'!I62/28)/('Monthly Data'!$E62/100000)</f>
        <v>17.888307155322863</v>
      </c>
      <c r="F63" s="24">
        <f>('Monthly Data'!J62/31)/('Monthly Data'!$E62/100000)</f>
        <v>1.632607104655745</v>
      </c>
      <c r="G63" s="24">
        <f>('Monthly Data'!K62/31)/('Monthly Data'!$E62/100000)</f>
        <v>10.246017001632609</v>
      </c>
      <c r="H63" s="24">
        <f>('Monthly Data'!L62/31)/('Monthly Data'!$E62/100000)</f>
        <v>0</v>
      </c>
      <c r="I63" s="24">
        <f>('Monthly Data'!M62/31)/('Monthly Data'!$E62/100000)</f>
        <v>11.878624106288353</v>
      </c>
      <c r="J63" s="24">
        <f>('Monthly Data'!N62/30)/('Monthly Data'!$E62/100000)</f>
        <v>3.839441535776615</v>
      </c>
      <c r="K63" s="24">
        <f>('Monthly Data'!O62/30)/('Monthly Data'!$E62/100000)</f>
        <v>4.159394997091333</v>
      </c>
      <c r="L63" s="24">
        <f>('Monthly Data'!P62/30)/('Monthly Data'!$E62/100000)</f>
        <v>0</v>
      </c>
      <c r="M63" s="24">
        <f>('Monthly Data'!Q62/30)/('Monthly Data'!$E62/100000)</f>
        <v>7.998836532867947</v>
      </c>
      <c r="N63" s="24">
        <f>('Monthly Data'!R62/31)/('Monthly Data'!$E62/100000)</f>
        <v>3.7437369813657604</v>
      </c>
      <c r="O63" s="24">
        <f>('Monthly Data'!S62/31)/('Monthly Data'!$E62/100000)</f>
        <v>3.940775769858696</v>
      </c>
      <c r="P63" s="24">
        <f>('Monthly Data'!T62/31)/('Monthly Data'!$E62/100000)</f>
        <v>0</v>
      </c>
      <c r="Q63" s="24">
        <f>('Monthly Data'!U62/31)/('Monthly Data'!$E62/100000)</f>
        <v>7.684512751224456</v>
      </c>
      <c r="R63" s="24">
        <f>('Monthly Data'!V62/30)/('Monthly Data'!$E62/100000)</f>
        <v>3.606748109365911</v>
      </c>
      <c r="S63" s="24">
        <f>('Monthly Data'!W62/30)/('Monthly Data'!$E62/100000)</f>
        <v>2.792321116928447</v>
      </c>
      <c r="T63" s="24">
        <f>('Monthly Data'!X62/30)/('Monthly Data'!$E62/100000)</f>
        <v>0</v>
      </c>
      <c r="U63" s="24">
        <f>('Monthly Data'!Y62/30)/('Monthly Data'!$E62/100000)</f>
        <v>6.399069226294357</v>
      </c>
      <c r="V63" s="24">
        <f>('Monthly Data'!Z62/31)/('Monthly Data'!$E62/100000)</f>
        <v>9.908236221359006</v>
      </c>
      <c r="W63" s="24">
        <f>('Monthly Data'!AA62/31)/('Monthly Data'!$E62/100000)</f>
        <v>1.0696391375330745</v>
      </c>
      <c r="X63" s="24">
        <f>('Monthly Data'!AB62/31)/('Monthly Data'!$E62/100000)</f>
        <v>0</v>
      </c>
      <c r="Y63" s="24">
        <f>('Monthly Data'!AC62/31)/('Monthly Data'!$E62/100000)</f>
        <v>10.97787535889208</v>
      </c>
      <c r="Z63" s="24">
        <f>('Monthly Data'!AD62/31)/('Monthly Data'!$E62/100000)</f>
        <v>7.712661149580589</v>
      </c>
      <c r="AA63" s="24">
        <f>('Monthly Data'!AE62/31)/('Monthly Data'!$E62/100000)</f>
        <v>3.434104599448292</v>
      </c>
      <c r="AB63" s="24">
        <f>('Monthly Data'!AF62/31)/('Monthly Data'!$E62/100000)</f>
        <v>0</v>
      </c>
      <c r="AC63" s="24">
        <f>('Monthly Data'!AG62/31)/('Monthly Data'!$E62/100000)</f>
        <v>11.14676574902888</v>
      </c>
      <c r="AD63" s="24">
        <f>('Monthly Data'!AH62/30)/('Monthly Data'!$E62/100000)</f>
        <v>1.2216404886561956</v>
      </c>
      <c r="AE63" s="24">
        <f>('Monthly Data'!AI62/30)/('Monthly Data'!$E62/100000)</f>
        <v>1.1634671320535195</v>
      </c>
      <c r="AF63" s="24">
        <f>('Monthly Data'!AJ62/30)/('Monthly Data'!$E62/100000)</f>
        <v>0</v>
      </c>
      <c r="AG63" s="24">
        <f>('Monthly Data'!AK62/30)/('Monthly Data'!$E62/100000)</f>
        <v>2.3851076207097153</v>
      </c>
    </row>
    <row r="64" spans="1:33" ht="15">
      <c r="A64" t="str">
        <f>'Monthly Data'!D63</f>
        <v>Islington</v>
      </c>
      <c r="B64" s="24">
        <f>('Monthly Data'!F63/28)/('Monthly Data'!$E63/100000)</f>
        <v>6.417410714285714</v>
      </c>
      <c r="C64" s="24">
        <f>('Monthly Data'!G63/28)/('Monthly Data'!$E63/100000)</f>
        <v>2.5483630952380953</v>
      </c>
      <c r="D64" s="24">
        <f>('Monthly Data'!H63/28)/('Monthly Data'!$E63/100000)</f>
        <v>0.3348214285714286</v>
      </c>
      <c r="E64" s="24">
        <f>('Monthly Data'!I63/28)/('Monthly Data'!$E63/100000)</f>
        <v>9.300595238095239</v>
      </c>
      <c r="F64" s="24">
        <f>('Monthly Data'!J63/31)/('Monthly Data'!$E63/100000)</f>
        <v>6.451612903225807</v>
      </c>
      <c r="G64" s="24">
        <f>('Monthly Data'!K63/31)/('Monthly Data'!$E63/100000)</f>
        <v>2.9905913978494625</v>
      </c>
      <c r="H64" s="24">
        <f>('Monthly Data'!L63/31)/('Monthly Data'!$E63/100000)</f>
        <v>0.08400537634408602</v>
      </c>
      <c r="I64" s="24">
        <f>('Monthly Data'!M63/31)/('Monthly Data'!$E63/100000)</f>
        <v>9.526209677419354</v>
      </c>
      <c r="J64" s="24">
        <f>('Monthly Data'!N63/30)/('Monthly Data'!$E63/100000)</f>
        <v>4.878472222222222</v>
      </c>
      <c r="K64" s="24">
        <f>('Monthly Data'!O63/30)/('Monthly Data'!$E63/100000)</f>
        <v>2.447916666666667</v>
      </c>
      <c r="L64" s="24">
        <f>('Monthly Data'!P63/30)/('Monthly Data'!$E63/100000)</f>
        <v>0</v>
      </c>
      <c r="M64" s="24">
        <f>('Monthly Data'!Q63/30)/('Monthly Data'!$E63/100000)</f>
        <v>7.326388888888889</v>
      </c>
      <c r="N64" s="24">
        <f>('Monthly Data'!R63/31)/('Monthly Data'!$E63/100000)</f>
        <v>5.628360215053764</v>
      </c>
      <c r="O64" s="24">
        <f>('Monthly Data'!S63/31)/('Monthly Data'!$E63/100000)</f>
        <v>3.696236559139785</v>
      </c>
      <c r="P64" s="24">
        <f>('Monthly Data'!T63/31)/('Monthly Data'!$E63/100000)</f>
        <v>0.08400537634408602</v>
      </c>
      <c r="Q64" s="24">
        <f>('Monthly Data'!U63/31)/('Monthly Data'!$E63/100000)</f>
        <v>9.408602150537636</v>
      </c>
      <c r="R64" s="24">
        <f>('Monthly Data'!V63/30)/('Monthly Data'!$E63/100000)</f>
        <v>3.420138888888889</v>
      </c>
      <c r="S64" s="24">
        <f>('Monthly Data'!W63/30)/('Monthly Data'!$E63/100000)</f>
        <v>3.9756944444444446</v>
      </c>
      <c r="T64" s="24">
        <f>('Monthly Data'!X63/30)/('Monthly Data'!$E63/100000)</f>
        <v>0</v>
      </c>
      <c r="U64" s="24">
        <f>('Monthly Data'!Y63/30)/('Monthly Data'!$E63/100000)</f>
        <v>7.395833333333333</v>
      </c>
      <c r="V64" s="24">
        <f>('Monthly Data'!Z63/31)/('Monthly Data'!$E63/100000)</f>
        <v>5.510752688172043</v>
      </c>
      <c r="W64" s="24">
        <f>('Monthly Data'!AA63/31)/('Monthly Data'!$E63/100000)</f>
        <v>3.377016129032258</v>
      </c>
      <c r="X64" s="24">
        <f>('Monthly Data'!AB63/31)/('Monthly Data'!$E63/100000)</f>
        <v>0</v>
      </c>
      <c r="Y64" s="24">
        <f>('Monthly Data'!AC63/31)/('Monthly Data'!$E63/100000)</f>
        <v>8.887768817204302</v>
      </c>
      <c r="Z64" s="24">
        <f>('Monthly Data'!AD63/31)/('Monthly Data'!$E63/100000)</f>
        <v>6.384408602150538</v>
      </c>
      <c r="AA64" s="24">
        <f>('Monthly Data'!AE63/31)/('Monthly Data'!$E63/100000)</f>
        <v>3.125</v>
      </c>
      <c r="AB64" s="24">
        <f>('Monthly Data'!AF63/31)/('Monthly Data'!$E63/100000)</f>
        <v>0</v>
      </c>
      <c r="AC64" s="24">
        <f>('Monthly Data'!AG63/31)/('Monthly Data'!$E63/100000)</f>
        <v>9.509408602150538</v>
      </c>
      <c r="AD64" s="24">
        <f>('Monthly Data'!AH63/30)/('Monthly Data'!$E63/100000)</f>
        <v>8.055555555555555</v>
      </c>
      <c r="AE64" s="24">
        <f>('Monthly Data'!AI63/30)/('Monthly Data'!$E63/100000)</f>
        <v>4.288194444444444</v>
      </c>
      <c r="AF64" s="24">
        <f>('Monthly Data'!AJ63/30)/('Monthly Data'!$E63/100000)</f>
        <v>0</v>
      </c>
      <c r="AG64" s="24">
        <f>('Monthly Data'!AK63/30)/('Monthly Data'!$E63/100000)</f>
        <v>12.34375</v>
      </c>
    </row>
    <row r="65" spans="1:33" ht="15">
      <c r="A65" t="str">
        <f>'Monthly Data'!D64</f>
        <v>Kensington &amp; Chelsea</v>
      </c>
      <c r="B65" s="24">
        <f>('Monthly Data'!F64/28)/('Monthly Data'!$E64/100000)</f>
        <v>3.3151326053042123</v>
      </c>
      <c r="C65" s="24">
        <f>('Monthly Data'!G64/28)/('Monthly Data'!$E64/100000)</f>
        <v>2.8694004903053263</v>
      </c>
      <c r="D65" s="24">
        <f>('Monthly Data'!H64/28)/('Monthly Data'!$E64/100000)</f>
        <v>1.4486293737463785</v>
      </c>
      <c r="E65" s="24">
        <f>('Monthly Data'!I64/28)/('Monthly Data'!$E64/100000)</f>
        <v>7.633162469355917</v>
      </c>
      <c r="F65" s="24">
        <f>('Monthly Data'!J64/31)/('Monthly Data'!$E64/100000)</f>
        <v>5.032459362890644</v>
      </c>
      <c r="G65" s="24">
        <f>('Monthly Data'!K64/31)/('Monthly Data'!$E64/100000)</f>
        <v>1.258114840722661</v>
      </c>
      <c r="H65" s="24">
        <f>('Monthly Data'!L64/31)/('Monthly Data'!$E64/100000)</f>
        <v>0.7800312012480499</v>
      </c>
      <c r="I65" s="24">
        <f>('Monthly Data'!M64/31)/('Monthly Data'!$E64/100000)</f>
        <v>7.070605404861356</v>
      </c>
      <c r="J65" s="24">
        <f>('Monthly Data'!N64/30)/('Monthly Data'!$E64/100000)</f>
        <v>3.328133125325013</v>
      </c>
      <c r="K65" s="24">
        <f>('Monthly Data'!O64/30)/('Monthly Data'!$E64/100000)</f>
        <v>1.0400416016640666</v>
      </c>
      <c r="L65" s="24">
        <f>('Monthly Data'!P64/30)/('Monthly Data'!$E64/100000)</f>
        <v>0.7800312012480499</v>
      </c>
      <c r="M65" s="24">
        <f>('Monthly Data'!Q64/30)/('Monthly Data'!$E64/100000)</f>
        <v>5.148205928237129</v>
      </c>
      <c r="N65" s="24">
        <f>('Monthly Data'!R64/31)/('Monthly Data'!$E64/100000)</f>
        <v>4.000805193498063</v>
      </c>
      <c r="O65" s="24">
        <f>('Monthly Data'!S64/31)/('Monthly Data'!$E64/100000)</f>
        <v>0.8303557948769563</v>
      </c>
      <c r="P65" s="24">
        <f>('Monthly Data'!T64/31)/('Monthly Data'!$E64/100000)</f>
        <v>0.2767852649589855</v>
      </c>
      <c r="Q65" s="24">
        <f>('Monthly Data'!U64/31)/('Monthly Data'!$E64/100000)</f>
        <v>5.1079462533340045</v>
      </c>
      <c r="R65" s="24">
        <f>('Monthly Data'!V64/30)/('Monthly Data'!$E64/100000)</f>
        <v>8.42433697347894</v>
      </c>
      <c r="S65" s="24">
        <f>('Monthly Data'!W64/30)/('Monthly Data'!$E64/100000)</f>
        <v>0.39001560062402496</v>
      </c>
      <c r="T65" s="24">
        <f>('Monthly Data'!X64/30)/('Monthly Data'!$E64/100000)</f>
        <v>0</v>
      </c>
      <c r="U65" s="24">
        <f>('Monthly Data'!Y64/30)/('Monthly Data'!$E64/100000)</f>
        <v>8.814352574102964</v>
      </c>
      <c r="V65" s="24">
        <f>('Monthly Data'!Z64/31)/('Monthly Data'!$E64/100000)</f>
        <v>6.718333249459011</v>
      </c>
      <c r="W65" s="24">
        <f>('Monthly Data'!AA64/31)/('Monthly Data'!$E64/100000)</f>
        <v>0.35227215540234513</v>
      </c>
      <c r="X65" s="24">
        <f>('Monthly Data'!AB64/31)/('Monthly Data'!$E64/100000)</f>
        <v>0</v>
      </c>
      <c r="Y65" s="24">
        <f>('Monthly Data'!AC64/31)/('Monthly Data'!$E64/100000)</f>
        <v>7.070605404861356</v>
      </c>
      <c r="Z65" s="24">
        <f>('Monthly Data'!AD64/31)/('Monthly Data'!$E64/100000)</f>
        <v>8.9829399627598</v>
      </c>
      <c r="AA65" s="24">
        <f>('Monthly Data'!AE64/31)/('Monthly Data'!$E64/100000)</f>
        <v>0.6038951235468774</v>
      </c>
      <c r="AB65" s="24">
        <f>('Monthly Data'!AF64/31)/('Monthly Data'!$E64/100000)</f>
        <v>0.40259674903125153</v>
      </c>
      <c r="AC65" s="24">
        <f>('Monthly Data'!AG64/31)/('Monthly Data'!$E64/100000)</f>
        <v>9.98943183533793</v>
      </c>
      <c r="AD65" s="24">
        <f>('Monthly Data'!AH64/30)/('Monthly Data'!$E64/100000)</f>
        <v>6.656266250650026</v>
      </c>
      <c r="AE65" s="24">
        <f>('Monthly Data'!AI64/30)/('Monthly Data'!$E64/100000)</f>
        <v>2.002080083203328</v>
      </c>
      <c r="AF65" s="24">
        <f>('Monthly Data'!AJ64/30)/('Monthly Data'!$E64/100000)</f>
        <v>0</v>
      </c>
      <c r="AG65" s="24">
        <f>('Monthly Data'!AK64/30)/('Monthly Data'!$E64/100000)</f>
        <v>8.658346333853354</v>
      </c>
    </row>
    <row r="66" spans="1:33" ht="15">
      <c r="A66" t="str">
        <f>'Monthly Data'!D65</f>
        <v>Kent</v>
      </c>
      <c r="B66" s="24">
        <f>('Monthly Data'!F65/28)/('Monthly Data'!$E65/100000)</f>
        <v>9.52538526992531</v>
      </c>
      <c r="C66" s="24">
        <f>('Monthly Data'!G65/28)/('Monthly Data'!$E65/100000)</f>
        <v>4.801101446534934</v>
      </c>
      <c r="D66" s="24">
        <f>('Monthly Data'!H65/28)/('Monthly Data'!$E65/100000)</f>
        <v>0.5199962182093222</v>
      </c>
      <c r="E66" s="24">
        <f>('Monthly Data'!I65/28)/('Monthly Data'!$E65/100000)</f>
        <v>14.846482934669568</v>
      </c>
      <c r="F66" s="24">
        <f>('Monthly Data'!J65/31)/('Monthly Data'!$E65/100000)</f>
        <v>9.217352319549114</v>
      </c>
      <c r="G66" s="24">
        <f>('Monthly Data'!K65/31)/('Monthly Data'!$E65/100000)</f>
        <v>4.627356375824599</v>
      </c>
      <c r="H66" s="24">
        <f>('Monthly Data'!L65/31)/('Monthly Data'!$E65/100000)</f>
        <v>0.25351721782199355</v>
      </c>
      <c r="I66" s="24">
        <f>('Monthly Data'!M65/31)/('Monthly Data'!$E65/100000)</f>
        <v>14.098225913195705</v>
      </c>
      <c r="J66" s="24">
        <f>('Monthly Data'!N65/30)/('Monthly Data'!$E65/100000)</f>
        <v>8.187182881094198</v>
      </c>
      <c r="K66" s="24">
        <f>('Monthly Data'!O65/30)/('Monthly Data'!$E65/100000)</f>
        <v>4.1969997793955445</v>
      </c>
      <c r="L66" s="24">
        <f>('Monthly Data'!P65/30)/('Monthly Data'!$E65/100000)</f>
        <v>0.5956320317670417</v>
      </c>
      <c r="M66" s="24">
        <f>('Monthly Data'!Q65/30)/('Monthly Data'!$E65/100000)</f>
        <v>12.979814692256785</v>
      </c>
      <c r="N66" s="24">
        <f>('Monthly Data'!R65/31)/('Monthly Data'!$E65/100000)</f>
        <v>8.774364338933841</v>
      </c>
      <c r="O66" s="24">
        <f>('Monthly Data'!S65/31)/('Monthly Data'!$E65/100000)</f>
        <v>4.261757861702355</v>
      </c>
      <c r="P66" s="24">
        <f>('Monthly Data'!T65/31)/('Monthly Data'!$E65/100000)</f>
        <v>0.45633099207958844</v>
      </c>
      <c r="Q66" s="24">
        <f>('Monthly Data'!U65/31)/('Monthly Data'!$E65/100000)</f>
        <v>13.492453192715784</v>
      </c>
      <c r="R66" s="24">
        <f>('Monthly Data'!V65/30)/('Monthly Data'!$E65/100000)</f>
        <v>8.917935142289874</v>
      </c>
      <c r="S66" s="24">
        <f>('Monthly Data'!W65/30)/('Monthly Data'!$E65/100000)</f>
        <v>3.394551069931613</v>
      </c>
      <c r="T66" s="24">
        <f>('Monthly Data'!X65/30)/('Monthly Data'!$E65/100000)</f>
        <v>0.399845576880653</v>
      </c>
      <c r="U66" s="24">
        <f>('Monthly Data'!Y65/30)/('Monthly Data'!$E65/100000)</f>
        <v>12.71233178910214</v>
      </c>
      <c r="V66" s="24">
        <f>('Monthly Data'!Z65/31)/('Monthly Data'!$E65/100000)</f>
        <v>8.008475480882135</v>
      </c>
      <c r="W66" s="24">
        <f>('Monthly Data'!AA65/31)/('Monthly Data'!$E65/100000)</f>
        <v>4.643367989581777</v>
      </c>
      <c r="X66" s="24">
        <f>('Monthly Data'!AB65/31)/('Monthly Data'!$E65/100000)</f>
        <v>0.28020324075062447</v>
      </c>
      <c r="Y66" s="24">
        <f>('Monthly Data'!AC65/31)/('Monthly Data'!$E65/100000)</f>
        <v>12.932046711214534</v>
      </c>
      <c r="Z66" s="24">
        <f>('Monthly Data'!AD65/31)/('Monthly Data'!$E65/100000)</f>
        <v>6.730214982600714</v>
      </c>
      <c r="AA66" s="24">
        <f>('Monthly Data'!AE65/31)/('Monthly Data'!$E65/100000)</f>
        <v>4.3204671121453435</v>
      </c>
      <c r="AB66" s="24">
        <f>('Monthly Data'!AF65/31)/('Monthly Data'!$E65/100000)</f>
        <v>0.3469182980722017</v>
      </c>
      <c r="AC66" s="24">
        <f>('Monthly Data'!AG65/31)/('Monthly Data'!$E65/100000)</f>
        <v>11.397600392818259</v>
      </c>
      <c r="AD66" s="24">
        <f>('Monthly Data'!AH65/30)/('Monthly Data'!$E65/100000)</f>
        <v>6.910434590778734</v>
      </c>
      <c r="AE66" s="24">
        <f>('Monthly Data'!AI65/30)/('Monthly Data'!$E65/100000)</f>
        <v>4.070152217074785</v>
      </c>
      <c r="AF66" s="24">
        <f>('Monthly Data'!AJ65/30)/('Monthly Data'!$E65/100000)</f>
        <v>0.29781601588352086</v>
      </c>
      <c r="AG66" s="24">
        <f>('Monthly Data'!AK65/30)/('Monthly Data'!$E65/100000)</f>
        <v>11.278402823737041</v>
      </c>
    </row>
    <row r="67" spans="1:33" ht="15">
      <c r="A67" t="str">
        <f>'Monthly Data'!D66</f>
        <v>Kingston Upon Hull UA</v>
      </c>
      <c r="B67" s="24">
        <f>('Monthly Data'!F66/28)/('Monthly Data'!$E66/100000)</f>
        <v>3.410521897299567</v>
      </c>
      <c r="C67" s="24">
        <f>('Monthly Data'!G66/28)/('Monthly Data'!$E66/100000)</f>
        <v>4.407443682664055</v>
      </c>
      <c r="D67" s="24">
        <f>('Monthly Data'!H66/28)/('Monthly Data'!$E66/100000)</f>
        <v>0.01748985588358752</v>
      </c>
      <c r="E67" s="24">
        <f>('Monthly Data'!I66/28)/('Monthly Data'!$E66/100000)</f>
        <v>7.8354554358472095</v>
      </c>
      <c r="F67" s="24">
        <f>('Monthly Data'!J66/31)/('Monthly Data'!$E66/100000)</f>
        <v>5.734415974218824</v>
      </c>
      <c r="G67" s="24">
        <f>('Monthly Data'!K66/31)/('Monthly Data'!$E66/100000)</f>
        <v>7.329942181921583</v>
      </c>
      <c r="H67" s="24">
        <f>('Monthly Data'!L66/31)/('Monthly Data'!$E66/100000)</f>
        <v>0</v>
      </c>
      <c r="I67" s="24">
        <f>('Monthly Data'!M66/31)/('Monthly Data'!$E66/100000)</f>
        <v>13.064358156140408</v>
      </c>
      <c r="J67" s="24">
        <f>('Monthly Data'!N66/30)/('Monthly Data'!$E66/100000)</f>
        <v>5.876591576885407</v>
      </c>
      <c r="K67" s="24">
        <f>('Monthly Data'!O66/30)/('Monthly Data'!$E66/100000)</f>
        <v>4.913483512895854</v>
      </c>
      <c r="L67" s="24">
        <f>('Monthly Data'!P66/30)/('Monthly Data'!$E66/100000)</f>
        <v>0.4897159647404506</v>
      </c>
      <c r="M67" s="24">
        <f>('Monthly Data'!Q66/30)/('Monthly Data'!$E66/100000)</f>
        <v>11.279791054521713</v>
      </c>
      <c r="N67" s="24">
        <f>('Monthly Data'!R66/31)/('Monthly Data'!$E66/100000)</f>
        <v>4.833970490663803</v>
      </c>
      <c r="O67" s="24">
        <f>('Monthly Data'!S66/31)/('Monthly Data'!$E66/100000)</f>
        <v>3.506998199109033</v>
      </c>
      <c r="P67" s="24">
        <f>('Monthly Data'!T66/31)/('Monthly Data'!$E66/100000)</f>
        <v>0</v>
      </c>
      <c r="Q67" s="24">
        <f>('Monthly Data'!U66/31)/('Monthly Data'!$E66/100000)</f>
        <v>8.340968689772835</v>
      </c>
      <c r="R67" s="24">
        <f>('Monthly Data'!V66/30)/('Monthly Data'!$E66/100000)</f>
        <v>5.4684949396016975</v>
      </c>
      <c r="S67" s="24">
        <f>('Monthly Data'!W66/30)/('Monthly Data'!$E66/100000)</f>
        <v>3.5422788116225927</v>
      </c>
      <c r="T67" s="24">
        <f>('Monthly Data'!X66/30)/('Monthly Data'!$E66/100000)</f>
        <v>0.6366307541625857</v>
      </c>
      <c r="U67" s="24">
        <f>('Monthly Data'!Y66/30)/('Monthly Data'!$E66/100000)</f>
        <v>9.647404505386875</v>
      </c>
      <c r="V67" s="24">
        <f>('Monthly Data'!Z66/31)/('Monthly Data'!$E66/100000)</f>
        <v>7.124577422514298</v>
      </c>
      <c r="W67" s="24">
        <f>('Monthly Data'!AA66/31)/('Monthly Data'!$E66/100000)</f>
        <v>3.82294398281255</v>
      </c>
      <c r="X67" s="24">
        <f>('Monthly Data'!AB66/31)/('Monthly Data'!$E66/100000)</f>
        <v>0.5844996998515055</v>
      </c>
      <c r="Y67" s="24">
        <f>('Monthly Data'!AC66/31)/('Monthly Data'!$E66/100000)</f>
        <v>11.532021105178352</v>
      </c>
      <c r="Z67" s="24">
        <f>('Monthly Data'!AD66/31)/('Monthly Data'!$E66/100000)</f>
        <v>6.081956336292693</v>
      </c>
      <c r="AA67" s="24">
        <f>('Monthly Data'!AE66/31)/('Monthly Data'!$E66/100000)</f>
        <v>3.712362958516319</v>
      </c>
      <c r="AB67" s="24">
        <f>('Monthly Data'!AF66/31)/('Monthly Data'!$E66/100000)</f>
        <v>0.4897159647404506</v>
      </c>
      <c r="AC67" s="24">
        <f>('Monthly Data'!AG66/31)/('Monthly Data'!$E66/100000)</f>
        <v>10.284035259549462</v>
      </c>
      <c r="AD67" s="24">
        <f>('Monthly Data'!AH66/30)/('Monthly Data'!$E66/100000)</f>
        <v>6.74175644792687</v>
      </c>
      <c r="AE67" s="24">
        <f>('Monthly Data'!AI66/30)/('Monthly Data'!$E66/100000)</f>
        <v>5.8112961149200135</v>
      </c>
      <c r="AF67" s="24">
        <f>('Monthly Data'!AJ66/30)/('Monthly Data'!$E66/100000)</f>
        <v>0.4897159647404506</v>
      </c>
      <c r="AG67" s="24">
        <f>('Monthly Data'!AK66/30)/('Monthly Data'!$E66/100000)</f>
        <v>13.042768527587334</v>
      </c>
    </row>
    <row r="68" spans="1:33" ht="15">
      <c r="A68" t="str">
        <f>'Monthly Data'!D67</f>
        <v>Kingston Upon Thames</v>
      </c>
      <c r="B68" s="24">
        <f>('Monthly Data'!F67/28)/('Monthly Data'!$E67/100000)</f>
        <v>7.407023723194861</v>
      </c>
      <c r="C68" s="24">
        <f>('Monthly Data'!G67/28)/('Monthly Data'!$E67/100000)</f>
        <v>0.8028592147518906</v>
      </c>
      <c r="D68" s="24">
        <f>('Monthly Data'!H67/28)/('Monthly Data'!$E67/100000)</f>
        <v>0</v>
      </c>
      <c r="E68" s="24">
        <f>('Monthly Data'!I67/28)/('Monthly Data'!$E67/100000)</f>
        <v>8.209882937946752</v>
      </c>
      <c r="F68" s="24">
        <f>('Monthly Data'!J67/31)/('Monthly Data'!$E67/100000)</f>
        <v>5.193103932255725</v>
      </c>
      <c r="G68" s="24">
        <f>('Monthly Data'!K67/31)/('Monthly Data'!$E67/100000)</f>
        <v>1.7544270041404477</v>
      </c>
      <c r="H68" s="24">
        <f>('Monthly Data'!L67/31)/('Monthly Data'!$E67/100000)</f>
        <v>0</v>
      </c>
      <c r="I68" s="24">
        <f>('Monthly Data'!M67/31)/('Monthly Data'!$E67/100000)</f>
        <v>6.947530936396173</v>
      </c>
      <c r="J68" s="24">
        <f>('Monthly Data'!N67/30)/('Monthly Data'!$E67/100000)</f>
        <v>6.067198452985255</v>
      </c>
      <c r="K68" s="24">
        <f>('Monthly Data'!O67/30)/('Monthly Data'!$E67/100000)</f>
        <v>1.4503263234227701</v>
      </c>
      <c r="L68" s="24">
        <f>('Monthly Data'!P67/30)/('Monthly Data'!$E67/100000)</f>
        <v>0.2658931592941745</v>
      </c>
      <c r="M68" s="24">
        <f>('Monthly Data'!Q67/30)/('Monthly Data'!$E67/100000)</f>
        <v>7.783417935702199</v>
      </c>
      <c r="N68" s="24">
        <f>('Monthly Data'!R67/31)/('Monthly Data'!$E67/100000)</f>
        <v>8.772135020702239</v>
      </c>
      <c r="O68" s="24">
        <f>('Monthly Data'!S67/31)/('Monthly Data'!$E67/100000)</f>
        <v>1.497111043533182</v>
      </c>
      <c r="P68" s="24">
        <f>('Monthly Data'!T67/31)/('Monthly Data'!$E67/100000)</f>
        <v>0.18713888044164775</v>
      </c>
      <c r="Q68" s="24">
        <f>('Monthly Data'!U67/31)/('Monthly Data'!$E67/100000)</f>
        <v>10.456384944677069</v>
      </c>
      <c r="R68" s="24">
        <f>('Monthly Data'!V67/30)/('Monthly Data'!$E67/100000)</f>
        <v>6.429780033840948</v>
      </c>
      <c r="S68" s="24">
        <f>('Monthly Data'!W67/30)/('Monthly Data'!$E67/100000)</f>
        <v>1.4503263234227701</v>
      </c>
      <c r="T68" s="24">
        <f>('Monthly Data'!X67/30)/('Monthly Data'!$E67/100000)</f>
        <v>0</v>
      </c>
      <c r="U68" s="24">
        <f>('Monthly Data'!Y67/30)/('Monthly Data'!$E67/100000)</f>
        <v>7.880106357263718</v>
      </c>
      <c r="V68" s="24">
        <f>('Monthly Data'!Z67/31)/('Monthly Data'!$E67/100000)</f>
        <v>3.01761444712157</v>
      </c>
      <c r="W68" s="24">
        <f>('Monthly Data'!AA67/31)/('Monthly Data'!$E67/100000)</f>
        <v>1.2865798030363282</v>
      </c>
      <c r="X68" s="24">
        <f>('Monthly Data'!AB67/31)/('Monthly Data'!$E67/100000)</f>
        <v>0</v>
      </c>
      <c r="Y68" s="24">
        <f>('Monthly Data'!AC67/31)/('Monthly Data'!$E67/100000)</f>
        <v>4.304194250157899</v>
      </c>
      <c r="Z68" s="24">
        <f>('Monthly Data'!AD67/31)/('Monthly Data'!$E67/100000)</f>
        <v>4.444548410489134</v>
      </c>
      <c r="AA68" s="24">
        <f>('Monthly Data'!AE67/31)/('Monthly Data'!$E67/100000)</f>
        <v>0.9590867622634447</v>
      </c>
      <c r="AB68" s="24">
        <f>('Monthly Data'!AF67/31)/('Monthly Data'!$E67/100000)</f>
        <v>0.3041006807176776</v>
      </c>
      <c r="AC68" s="24">
        <f>('Monthly Data'!AG67/31)/('Monthly Data'!$E67/100000)</f>
        <v>5.707735853470257</v>
      </c>
      <c r="AD68" s="24">
        <f>('Monthly Data'!AH67/30)/('Monthly Data'!$E67/100000)</f>
        <v>3.649987913947305</v>
      </c>
      <c r="AE68" s="24">
        <f>('Monthly Data'!AI67/30)/('Monthly Data'!$E67/100000)</f>
        <v>0.6043026347594875</v>
      </c>
      <c r="AF68" s="24">
        <f>('Monthly Data'!AJ67/30)/('Monthly Data'!$E67/100000)</f>
        <v>0</v>
      </c>
      <c r="AG68" s="24">
        <f>('Monthly Data'!AK67/30)/('Monthly Data'!$E67/100000)</f>
        <v>4.254290548706792</v>
      </c>
    </row>
    <row r="69" spans="1:33" ht="15">
      <c r="A69" t="str">
        <f>'Monthly Data'!D68</f>
        <v>Kirklees</v>
      </c>
      <c r="B69" s="24">
        <f>('Monthly Data'!F68/28)/('Monthly Data'!$E68/100000)</f>
        <v>5.6546738257303515</v>
      </c>
      <c r="C69" s="24">
        <f>('Monthly Data'!G68/28)/('Monthly Data'!$E68/100000)</f>
        <v>1.2577685705830128</v>
      </c>
      <c r="D69" s="24">
        <f>('Monthly Data'!H68/28)/('Monthly Data'!$E68/100000)</f>
        <v>1.4585887625248384</v>
      </c>
      <c r="E69" s="24">
        <f>('Monthly Data'!I68/28)/('Monthly Data'!$E68/100000)</f>
        <v>8.371031158838202</v>
      </c>
      <c r="F69" s="24">
        <f>('Monthly Data'!J68/31)/('Monthly Data'!$E68/100000)</f>
        <v>6.501255381912954</v>
      </c>
      <c r="G69" s="24">
        <f>('Monthly Data'!K68/31)/('Monthly Data'!$E68/100000)</f>
        <v>0.7541838108239697</v>
      </c>
      <c r="H69" s="24">
        <f>('Monthly Data'!L68/31)/('Monthly Data'!$E68/100000)</f>
        <v>1.9570592559356177</v>
      </c>
      <c r="I69" s="24">
        <f>('Monthly Data'!M68/31)/('Monthly Data'!$E68/100000)</f>
        <v>9.212498448672541</v>
      </c>
      <c r="J69" s="24">
        <f>('Monthly Data'!N68/30)/('Monthly Data'!$E68/100000)</f>
        <v>6.076748544934399</v>
      </c>
      <c r="K69" s="24">
        <f>('Monthly Data'!O68/30)/('Monthly Data'!$E68/100000)</f>
        <v>1.8052678307191476</v>
      </c>
      <c r="L69" s="24">
        <f>('Monthly Data'!P68/30)/('Monthly Data'!$E68/100000)</f>
        <v>0.9470257472625038</v>
      </c>
      <c r="M69" s="24">
        <f>('Monthly Data'!Q68/30)/('Monthly Data'!$E68/100000)</f>
        <v>8.82904212291605</v>
      </c>
      <c r="N69" s="24">
        <f>('Monthly Data'!R68/31)/('Monthly Data'!$E68/100000)</f>
        <v>5.4129395030024146</v>
      </c>
      <c r="O69" s="24">
        <f>('Monthly Data'!S68/31)/('Monthly Data'!$E68/100000)</f>
        <v>1.651567079399326</v>
      </c>
      <c r="P69" s="24">
        <f>('Monthly Data'!T68/31)/('Monthly Data'!$E68/100000)</f>
        <v>1.1551422925278523</v>
      </c>
      <c r="Q69" s="24">
        <f>('Monthly Data'!U68/31)/('Monthly Data'!$E68/100000)</f>
        <v>8.219648874929593</v>
      </c>
      <c r="R69" s="24">
        <f>('Monthly Data'!V68/30)/('Monthly Data'!$E68/100000)</f>
        <v>4.794317845516424</v>
      </c>
      <c r="S69" s="24">
        <f>('Monthly Data'!W68/30)/('Monthly Data'!$E68/100000)</f>
        <v>1.578376245437506</v>
      </c>
      <c r="T69" s="24">
        <f>('Monthly Data'!X68/30)/('Monthly Data'!$E68/100000)</f>
        <v>0.3649995067574233</v>
      </c>
      <c r="U69" s="24">
        <f>('Monthly Data'!Y68/30)/('Monthly Data'!$E68/100000)</f>
        <v>6.737693597711354</v>
      </c>
      <c r="V69" s="24">
        <f>('Monthly Data'!Z68/31)/('Monthly Data'!$E68/100000)</f>
        <v>3.2076678536310608</v>
      </c>
      <c r="W69" s="24">
        <f>('Monthly Data'!AA68/31)/('Monthly Data'!$E68/100000)</f>
        <v>1.5274608826814575</v>
      </c>
      <c r="X69" s="24">
        <f>('Monthly Data'!AB68/31)/('Monthly Data'!$E68/100000)</f>
        <v>1.6324738183658078</v>
      </c>
      <c r="Y69" s="24">
        <f>('Monthly Data'!AC68/31)/('Monthly Data'!$E68/100000)</f>
        <v>6.367602554678326</v>
      </c>
      <c r="Z69" s="24">
        <f>('Monthly Data'!AD68/31)/('Monthly Data'!$E68/100000)</f>
        <v>5.222006892667233</v>
      </c>
      <c r="AA69" s="24">
        <f>('Monthly Data'!AE68/31)/('Monthly Data'!$E68/100000)</f>
        <v>1.6324738183658078</v>
      </c>
      <c r="AB69" s="24">
        <f>('Monthly Data'!AF68/31)/('Monthly Data'!$E68/100000)</f>
        <v>1.1360490314943341</v>
      </c>
      <c r="AC69" s="24">
        <f>('Monthly Data'!AG68/31)/('Monthly Data'!$E68/100000)</f>
        <v>7.990529742527375</v>
      </c>
      <c r="AD69" s="24">
        <f>('Monthly Data'!AH68/30)/('Monthly Data'!$E68/100000)</f>
        <v>4.488507447962908</v>
      </c>
      <c r="AE69" s="24">
        <f>('Monthly Data'!AI68/30)/('Monthly Data'!$E68/100000)</f>
        <v>2.0716188221367267</v>
      </c>
      <c r="AF69" s="24">
        <f>('Monthly Data'!AJ68/30)/('Monthly Data'!$E68/100000)</f>
        <v>0.7694584196507843</v>
      </c>
      <c r="AG69" s="24">
        <f>('Monthly Data'!AK68/30)/('Monthly Data'!$E68/100000)</f>
        <v>7.329584689750419</v>
      </c>
    </row>
    <row r="70" spans="1:33" ht="15">
      <c r="A70" t="str">
        <f>'Monthly Data'!D69</f>
        <v>Knowsley</v>
      </c>
      <c r="B70" s="24">
        <f>('Monthly Data'!F69/28)/('Monthly Data'!$E69/100000)</f>
        <v>4.681299603174604</v>
      </c>
      <c r="C70" s="24">
        <f>('Monthly Data'!G69/28)/('Monthly Data'!$E69/100000)</f>
        <v>5.270337301587301</v>
      </c>
      <c r="D70" s="24">
        <f>('Monthly Data'!H69/28)/('Monthly Data'!$E69/100000)</f>
        <v>0.8680555555555556</v>
      </c>
      <c r="E70" s="24">
        <f>('Monthly Data'!I69/28)/('Monthly Data'!$E69/100000)</f>
        <v>10.81969246031746</v>
      </c>
      <c r="F70" s="24">
        <f>('Monthly Data'!J69/31)/('Monthly Data'!$E69/100000)</f>
        <v>5.012320788530467</v>
      </c>
      <c r="G70" s="24">
        <f>('Monthly Data'!K69/31)/('Monthly Data'!$E69/100000)</f>
        <v>3.8922491039426523</v>
      </c>
      <c r="H70" s="24">
        <f>('Monthly Data'!L69/31)/('Monthly Data'!$E69/100000)</f>
        <v>1.6521057347670254</v>
      </c>
      <c r="I70" s="24">
        <f>('Monthly Data'!M69/31)/('Monthly Data'!$E69/100000)</f>
        <v>10.556675627240145</v>
      </c>
      <c r="J70" s="24">
        <f>('Monthly Data'!N69/30)/('Monthly Data'!$E69/100000)</f>
        <v>6.799768518518519</v>
      </c>
      <c r="K70" s="24">
        <f>('Monthly Data'!O69/30)/('Monthly Data'!$E69/100000)</f>
        <v>3.616898148148149</v>
      </c>
      <c r="L70" s="24">
        <f>('Monthly Data'!P69/30)/('Monthly Data'!$E69/100000)</f>
        <v>2.2280092592592595</v>
      </c>
      <c r="M70" s="24">
        <f>('Monthly Data'!Q69/30)/('Monthly Data'!$E69/100000)</f>
        <v>12.644675925925927</v>
      </c>
      <c r="N70" s="24">
        <f>('Monthly Data'!R69/31)/('Monthly Data'!$E69/100000)</f>
        <v>6.496415770609319</v>
      </c>
      <c r="O70" s="24">
        <f>('Monthly Data'!S69/31)/('Monthly Data'!$E69/100000)</f>
        <v>2.3521505376344085</v>
      </c>
      <c r="P70" s="24">
        <f>('Monthly Data'!T69/31)/('Monthly Data'!$E69/100000)</f>
        <v>1.3160842293906811</v>
      </c>
      <c r="Q70" s="24">
        <f>('Monthly Data'!U69/31)/('Monthly Data'!$E69/100000)</f>
        <v>10.164650537634408</v>
      </c>
      <c r="R70" s="24">
        <f>('Monthly Data'!V69/30)/('Monthly Data'!$E69/100000)</f>
        <v>8.70949074074074</v>
      </c>
      <c r="S70" s="24">
        <f>('Monthly Data'!W69/30)/('Monthly Data'!$E69/100000)</f>
        <v>2.7488425925925926</v>
      </c>
      <c r="T70" s="24">
        <f>('Monthly Data'!X69/30)/('Monthly Data'!$E69/100000)</f>
        <v>0.8680555555555556</v>
      </c>
      <c r="U70" s="24">
        <f>('Monthly Data'!Y69/30)/('Monthly Data'!$E69/100000)</f>
        <v>12.32638888888889</v>
      </c>
      <c r="V70" s="24">
        <f>('Monthly Data'!Z69/31)/('Monthly Data'!$E69/100000)</f>
        <v>9.772625448028675</v>
      </c>
      <c r="W70" s="24">
        <f>('Monthly Data'!AA69/31)/('Monthly Data'!$E69/100000)</f>
        <v>1.7641129032258065</v>
      </c>
      <c r="X70" s="24">
        <f>('Monthly Data'!AB69/31)/('Monthly Data'!$E69/100000)</f>
        <v>0.8680555555555556</v>
      </c>
      <c r="Y70" s="24">
        <f>('Monthly Data'!AC69/31)/('Monthly Data'!$E69/100000)</f>
        <v>12.404793906810037</v>
      </c>
      <c r="Z70" s="24">
        <f>('Monthly Data'!AD69/31)/('Monthly Data'!$E69/100000)</f>
        <v>13.244847670250897</v>
      </c>
      <c r="AA70" s="24">
        <f>('Monthly Data'!AE69/31)/('Monthly Data'!$E69/100000)</f>
        <v>3.192204301075269</v>
      </c>
      <c r="AB70" s="24">
        <f>('Monthly Data'!AF69/31)/('Monthly Data'!$E69/100000)</f>
        <v>1.3720878136200718</v>
      </c>
      <c r="AC70" s="24">
        <f>('Monthly Data'!AG69/31)/('Monthly Data'!$E69/100000)</f>
        <v>17.809139784946236</v>
      </c>
      <c r="AD70" s="24">
        <f>('Monthly Data'!AH69/30)/('Monthly Data'!$E69/100000)</f>
        <v>12.991898148148149</v>
      </c>
      <c r="AE70" s="24">
        <f>('Monthly Data'!AI69/30)/('Monthly Data'!$E69/100000)</f>
        <v>3.3275462962962967</v>
      </c>
      <c r="AF70" s="24">
        <f>('Monthly Data'!AJ69/30)/('Monthly Data'!$E69/100000)</f>
        <v>0</v>
      </c>
      <c r="AG70" s="24">
        <f>('Monthly Data'!AK69/30)/('Monthly Data'!$E69/100000)</f>
        <v>16.319444444444446</v>
      </c>
    </row>
    <row r="71" spans="1:33" ht="15">
      <c r="A71" t="str">
        <f>'Monthly Data'!D70</f>
        <v>Lambeth</v>
      </c>
      <c r="B71" s="24">
        <f>('Monthly Data'!F70/28)/('Monthly Data'!$E70/100000)</f>
        <v>3.170705380754493</v>
      </c>
      <c r="C71" s="24">
        <f>('Monthly Data'!G70/28)/('Monthly Data'!$E70/100000)</f>
        <v>1.2008203356899996</v>
      </c>
      <c r="D71" s="24">
        <f>('Monthly Data'!H70/28)/('Monthly Data'!$E70/100000)</f>
        <v>0.37778617302606726</v>
      </c>
      <c r="E71" s="24">
        <f>('Monthly Data'!I70/28)/('Monthly Data'!$E70/100000)</f>
        <v>4.74931188947056</v>
      </c>
      <c r="F71" s="24">
        <f>('Monthly Data'!J70/31)/('Monthly Data'!$E70/100000)</f>
        <v>4.764980440425559</v>
      </c>
      <c r="G71" s="24">
        <f>('Monthly Data'!K70/31)/('Monthly Data'!$E70/100000)</f>
        <v>2.047357324786429</v>
      </c>
      <c r="H71" s="24">
        <f>('Monthly Data'!L70/31)/('Monthly Data'!$E70/100000)</f>
        <v>0.37778617302606726</v>
      </c>
      <c r="I71" s="24">
        <f>('Monthly Data'!M70/31)/('Monthly Data'!$E70/100000)</f>
        <v>7.190123938238054</v>
      </c>
      <c r="J71" s="24">
        <f>('Monthly Data'!N70/30)/('Monthly Data'!$E70/100000)</f>
        <v>4.508248331444403</v>
      </c>
      <c r="K71" s="24">
        <f>('Monthly Data'!O70/30)/('Monthly Data'!$E70/100000)</f>
        <v>3.0348822566427405</v>
      </c>
      <c r="L71" s="24">
        <f>('Monthly Data'!P70/30)/('Monthly Data'!$E70/100000)</f>
        <v>0.37778617302606726</v>
      </c>
      <c r="M71" s="24">
        <f>('Monthly Data'!Q70/30)/('Monthly Data'!$E70/100000)</f>
        <v>7.92091676111321</v>
      </c>
      <c r="N71" s="24">
        <f>('Monthly Data'!R70/31)/('Monthly Data'!$E70/100000)</f>
        <v>5.5814860401915745</v>
      </c>
      <c r="O71" s="24">
        <f>('Monthly Data'!S70/31)/('Monthly Data'!$E70/100000)</f>
        <v>3.0954092886651963</v>
      </c>
      <c r="P71" s="24">
        <f>('Monthly Data'!T70/31)/('Monthly Data'!$E70/100000)</f>
        <v>0.18279976114164545</v>
      </c>
      <c r="Q71" s="24">
        <f>('Monthly Data'!U70/31)/('Monthly Data'!$E70/100000)</f>
        <v>8.859695089998416</v>
      </c>
      <c r="R71" s="24">
        <f>('Monthly Data'!V70/30)/('Monthly Data'!$E70/100000)</f>
        <v>5.4401208915753685</v>
      </c>
      <c r="S71" s="24">
        <f>('Monthly Data'!W70/30)/('Monthly Data'!$E70/100000)</f>
        <v>3.588968643747639</v>
      </c>
      <c r="T71" s="24">
        <f>('Monthly Data'!X70/30)/('Monthly Data'!$E70/100000)</f>
        <v>0.37778617302606726</v>
      </c>
      <c r="U71" s="24">
        <f>('Monthly Data'!Y70/30)/('Monthly Data'!$E70/100000)</f>
        <v>9.406875708349075</v>
      </c>
      <c r="V71" s="24">
        <f>('Monthly Data'!Z70/31)/('Monthly Data'!$E70/100000)</f>
        <v>5.081833359737743</v>
      </c>
      <c r="W71" s="24">
        <f>('Monthly Data'!AA70/31)/('Monthly Data'!$E70/100000)</f>
        <v>2.644503211182471</v>
      </c>
      <c r="X71" s="24">
        <f>('Monthly Data'!AB70/31)/('Monthly Data'!$E70/100000)</f>
        <v>0.37778617302606726</v>
      </c>
      <c r="Y71" s="24">
        <f>('Monthly Data'!AC70/31)/('Monthly Data'!$E70/100000)</f>
        <v>8.104122743946283</v>
      </c>
      <c r="Z71" s="24">
        <f>('Monthly Data'!AD70/31)/('Monthly Data'!$E70/100000)</f>
        <v>6.044578768417076</v>
      </c>
      <c r="AA71" s="24">
        <f>('Monthly Data'!AE70/31)/('Monthly Data'!$E70/100000)</f>
        <v>1.9986107218153235</v>
      </c>
      <c r="AB71" s="24">
        <f>('Monthly Data'!AF70/31)/('Monthly Data'!$E70/100000)</f>
        <v>0.4387194267399491</v>
      </c>
      <c r="AC71" s="24">
        <f>('Monthly Data'!AG70/31)/('Monthly Data'!$E70/100000)</f>
        <v>8.48190891697235</v>
      </c>
      <c r="AD71" s="24">
        <f>('Monthly Data'!AH70/30)/('Monthly Data'!$E70/100000)</f>
        <v>5.402342274272763</v>
      </c>
      <c r="AE71" s="24">
        <f>('Monthly Data'!AI70/30)/('Monthly Data'!$E70/100000)</f>
        <v>2.367460017630022</v>
      </c>
      <c r="AF71" s="24">
        <f>('Monthly Data'!AJ70/30)/('Monthly Data'!$E70/100000)</f>
        <v>0.37778617302606726</v>
      </c>
      <c r="AG71" s="24">
        <f>('Monthly Data'!AK70/30)/('Monthly Data'!$E70/100000)</f>
        <v>8.147588464928852</v>
      </c>
    </row>
    <row r="72" spans="1:33" ht="15">
      <c r="A72" t="str">
        <f>'Monthly Data'!D71</f>
        <v>Lancashire</v>
      </c>
      <c r="B72" s="24">
        <f>('Monthly Data'!F71/28)/('Monthly Data'!$E71/100000)</f>
        <v>7.442977190876351</v>
      </c>
      <c r="C72" s="24">
        <f>('Monthly Data'!G71/28)/('Monthly Data'!$E71/100000)</f>
        <v>7.146608643457384</v>
      </c>
      <c r="D72" s="24">
        <f>('Monthly Data'!H71/28)/('Monthly Data'!$E71/100000)</f>
        <v>0.622749099639856</v>
      </c>
      <c r="E72" s="24">
        <f>('Monthly Data'!I71/28)/('Monthly Data'!$E71/100000)</f>
        <v>15.212334933973592</v>
      </c>
      <c r="F72" s="24">
        <f>('Monthly Data'!J71/31)/('Monthly Data'!$E71/100000)</f>
        <v>7.15979940363242</v>
      </c>
      <c r="G72" s="24">
        <f>('Monthly Data'!K71/31)/('Monthly Data'!$E71/100000)</f>
        <v>7.342775820005422</v>
      </c>
      <c r="H72" s="24">
        <f>('Monthly Data'!L71/31)/('Monthly Data'!$E71/100000)</f>
        <v>0.9657088641908377</v>
      </c>
      <c r="I72" s="24">
        <f>('Monthly Data'!M71/31)/('Monthly Data'!$E71/100000)</f>
        <v>15.46828408782868</v>
      </c>
      <c r="J72" s="24">
        <f>('Monthly Data'!N71/30)/('Monthly Data'!$E71/100000)</f>
        <v>7.762605042016808</v>
      </c>
      <c r="K72" s="24">
        <f>('Monthly Data'!O71/30)/('Monthly Data'!$E71/100000)</f>
        <v>7.492997198879552</v>
      </c>
      <c r="L72" s="24">
        <f>('Monthly Data'!P71/30)/('Monthly Data'!$E71/100000)</f>
        <v>0.8823529411764707</v>
      </c>
      <c r="M72" s="24">
        <f>('Monthly Data'!Q71/30)/('Monthly Data'!$E71/100000)</f>
        <v>16.13795518207283</v>
      </c>
      <c r="N72" s="24">
        <f>('Monthly Data'!R71/31)/('Monthly Data'!$E71/100000)</f>
        <v>6.895500135538086</v>
      </c>
      <c r="O72" s="24">
        <f>('Monthly Data'!S71/31)/('Monthly Data'!$E71/100000)</f>
        <v>8.57617240444565</v>
      </c>
      <c r="P72" s="24">
        <f>('Monthly Data'!T71/31)/('Monthly Data'!$E71/100000)</f>
        <v>0.7861208999728924</v>
      </c>
      <c r="Q72" s="24">
        <f>('Monthly Data'!U71/31)/('Monthly Data'!$E71/100000)</f>
        <v>16.25779343995663</v>
      </c>
      <c r="R72" s="24">
        <f>('Monthly Data'!V71/30)/('Monthly Data'!$E71/100000)</f>
        <v>6.838235294117647</v>
      </c>
      <c r="S72" s="24">
        <f>('Monthly Data'!W71/30)/('Monthly Data'!$E71/100000)</f>
        <v>8.529411764705882</v>
      </c>
      <c r="T72" s="24">
        <f>('Monthly Data'!X71/30)/('Monthly Data'!$E71/100000)</f>
        <v>0.8893557422969188</v>
      </c>
      <c r="U72" s="24">
        <f>('Monthly Data'!Y71/30)/('Monthly Data'!$E71/100000)</f>
        <v>16.25700280112045</v>
      </c>
      <c r="V72" s="24">
        <f>('Monthly Data'!Z71/31)/('Monthly Data'!$E71/100000)</f>
        <v>6.475332068311196</v>
      </c>
      <c r="W72" s="24">
        <f>('Monthly Data'!AA71/31)/('Monthly Data'!$E71/100000)</f>
        <v>9.568988885876932</v>
      </c>
      <c r="X72" s="24">
        <f>('Monthly Data'!AB71/31)/('Monthly Data'!$E71/100000)</f>
        <v>0.5489292491190024</v>
      </c>
      <c r="Y72" s="24">
        <f>('Monthly Data'!AC71/31)/('Monthly Data'!$E71/100000)</f>
        <v>16.59325020330713</v>
      </c>
      <c r="Z72" s="24">
        <f>('Monthly Data'!AD71/31)/('Monthly Data'!$E71/100000)</f>
        <v>6.031444835998916</v>
      </c>
      <c r="AA72" s="24">
        <f>('Monthly Data'!AE71/31)/('Monthly Data'!$E71/100000)</f>
        <v>7.813770669558147</v>
      </c>
      <c r="AB72" s="24">
        <f>('Monthly Data'!AF71/31)/('Monthly Data'!$E71/100000)</f>
        <v>1.0063702900515044</v>
      </c>
      <c r="AC72" s="24">
        <f>('Monthly Data'!AG71/31)/('Monthly Data'!$E71/100000)</f>
        <v>14.851585795608566</v>
      </c>
      <c r="AD72" s="24">
        <f>('Monthly Data'!AH71/30)/('Monthly Data'!$E71/100000)</f>
        <v>6.7296918767507</v>
      </c>
      <c r="AE72" s="24">
        <f>('Monthly Data'!AI71/30)/('Monthly Data'!$E71/100000)</f>
        <v>7.766106442577032</v>
      </c>
      <c r="AF72" s="24">
        <f>('Monthly Data'!AJ71/30)/('Monthly Data'!$E71/100000)</f>
        <v>1.2990196078431373</v>
      </c>
      <c r="AG72" s="24">
        <f>('Monthly Data'!AK71/30)/('Monthly Data'!$E71/100000)</f>
        <v>15.79481792717087</v>
      </c>
    </row>
    <row r="73" spans="1:33" ht="15">
      <c r="A73" t="str">
        <f>'Monthly Data'!D72</f>
        <v>Leeds</v>
      </c>
      <c r="B73" s="24">
        <f>('Monthly Data'!F72/28)/('Monthly Data'!$E72/100000)</f>
        <v>9.355533427506195</v>
      </c>
      <c r="C73" s="24">
        <f>('Monthly Data'!G72/28)/('Monthly Data'!$E72/100000)</f>
        <v>4.376722321283839</v>
      </c>
      <c r="D73" s="24">
        <f>('Monthly Data'!H72/28)/('Monthly Data'!$E72/100000)</f>
        <v>0.3242016534284325</v>
      </c>
      <c r="E73" s="24">
        <f>('Monthly Data'!I72/28)/('Monthly Data'!$E72/100000)</f>
        <v>14.056457402218465</v>
      </c>
      <c r="F73" s="24">
        <f>('Monthly Data'!J72/31)/('Monthly Data'!$E72/100000)</f>
        <v>8.847567703240449</v>
      </c>
      <c r="G73" s="24">
        <f>('Monthly Data'!K72/31)/('Monthly Data'!$E72/100000)</f>
        <v>4.068207844634202</v>
      </c>
      <c r="H73" s="24">
        <f>('Monthly Data'!L72/31)/('Monthly Data'!$E72/100000)</f>
        <v>0.37649224269108295</v>
      </c>
      <c r="I73" s="24">
        <f>('Monthly Data'!M72/31)/('Monthly Data'!$E72/100000)</f>
        <v>13.292267790565733</v>
      </c>
      <c r="J73" s="24">
        <f>('Monthly Data'!N72/30)/('Monthly Data'!$E72/100000)</f>
        <v>8.775058086129572</v>
      </c>
      <c r="K73" s="24">
        <f>('Monthly Data'!O72/30)/('Monthly Data'!$E72/100000)</f>
        <v>4.39293240395526</v>
      </c>
      <c r="L73" s="24">
        <f>('Monthly Data'!P72/30)/('Monthly Data'!$E72/100000)</f>
        <v>0.302588209866537</v>
      </c>
      <c r="M73" s="24">
        <f>('Monthly Data'!Q72/30)/('Monthly Data'!$E72/100000)</f>
        <v>13.47057869995137</v>
      </c>
      <c r="N73" s="24">
        <f>('Monthly Data'!R72/31)/('Monthly Data'!$E72/100000)</f>
        <v>8.905087351429364</v>
      </c>
      <c r="O73" s="24">
        <f>('Monthly Data'!S72/31)/('Monthly Data'!$E72/100000)</f>
        <v>4.49176161766167</v>
      </c>
      <c r="P73" s="24">
        <f>('Monthly Data'!T72/31)/('Monthly Data'!$E72/100000)</f>
        <v>0.16210082671421625</v>
      </c>
      <c r="Q73" s="24">
        <f>('Monthly Data'!U72/31)/('Monthly Data'!$E72/100000)</f>
        <v>13.55894979580525</v>
      </c>
      <c r="R73" s="24">
        <f>('Monthly Data'!V72/30)/('Monthly Data'!$E72/100000)</f>
        <v>11.973847733290107</v>
      </c>
      <c r="S73" s="24">
        <f>('Monthly Data'!W72/30)/('Monthly Data'!$E72/100000)</f>
        <v>4.971092019235965</v>
      </c>
      <c r="T73" s="24">
        <f>('Monthly Data'!X72/30)/('Monthly Data'!$E72/100000)</f>
        <v>0.3242016534284325</v>
      </c>
      <c r="U73" s="24">
        <f>('Monthly Data'!Y72/30)/('Monthly Data'!$E72/100000)</f>
        <v>17.269141405954503</v>
      </c>
      <c r="V73" s="24">
        <f>('Monthly Data'!Z72/31)/('Monthly Data'!$E72/100000)</f>
        <v>9.950899136682372</v>
      </c>
      <c r="W73" s="24">
        <f>('Monthly Data'!AA72/31)/('Monthly Data'!$E72/100000)</f>
        <v>3.4720951270399865</v>
      </c>
      <c r="X73" s="24">
        <f>('Monthly Data'!AB72/31)/('Monthly Data'!$E72/100000)</f>
        <v>0.3242016534284325</v>
      </c>
      <c r="Y73" s="24">
        <f>('Monthly Data'!AC72/31)/('Monthly Data'!$E72/100000)</f>
        <v>13.747195917150792</v>
      </c>
      <c r="Z73" s="24">
        <f>('Monthly Data'!AD72/31)/('Monthly Data'!$E72/100000)</f>
        <v>10.306475143668393</v>
      </c>
      <c r="AA73" s="24">
        <f>('Monthly Data'!AE72/31)/('Monthly Data'!$E72/100000)</f>
        <v>4.110040316044322</v>
      </c>
      <c r="AB73" s="24">
        <f>('Monthly Data'!AF72/31)/('Monthly Data'!$E72/100000)</f>
        <v>0.3242016534284325</v>
      </c>
      <c r="AC73" s="24">
        <f>('Monthly Data'!AG72/31)/('Monthly Data'!$E72/100000)</f>
        <v>14.74071711314115</v>
      </c>
      <c r="AD73" s="24">
        <f>('Monthly Data'!AH72/30)/('Monthly Data'!$E72/100000)</f>
        <v>12.649267844599342</v>
      </c>
      <c r="AE73" s="24">
        <f>('Monthly Data'!AI72/30)/('Monthly Data'!$E72/100000)</f>
        <v>5.495218025611931</v>
      </c>
      <c r="AF73" s="24">
        <f>('Monthly Data'!AJ72/30)/('Monthly Data'!$E72/100000)</f>
        <v>0.48630248014264876</v>
      </c>
      <c r="AG73" s="24">
        <f>('Monthly Data'!AK72/30)/('Monthly Data'!$E72/100000)</f>
        <v>18.63078835035392</v>
      </c>
    </row>
    <row r="74" spans="1:33" ht="15">
      <c r="A74" t="str">
        <f>'Monthly Data'!D73</f>
        <v>Leicester UA</v>
      </c>
      <c r="B74" s="24">
        <f>('Monthly Data'!F73/28)/('Monthly Data'!$E73/100000)</f>
        <v>8.312227191895241</v>
      </c>
      <c r="C74" s="24">
        <f>('Monthly Data'!G73/28)/('Monthly Data'!$E73/100000)</f>
        <v>0.8891523414344992</v>
      </c>
      <c r="D74" s="24">
        <f>('Monthly Data'!H73/28)/('Monthly Data'!$E73/100000)</f>
        <v>2.9773131432882476</v>
      </c>
      <c r="E74" s="24">
        <f>('Monthly Data'!I73/28)/('Monthly Data'!$E73/100000)</f>
        <v>12.178692676617988</v>
      </c>
      <c r="F74" s="24">
        <f>('Monthly Data'!J73/31)/('Monthly Data'!$E73/100000)</f>
        <v>8.870663535367056</v>
      </c>
      <c r="G74" s="24">
        <f>('Monthly Data'!K73/31)/('Monthly Data'!$E73/100000)</f>
        <v>1.5453693676153857</v>
      </c>
      <c r="H74" s="24">
        <f>('Monthly Data'!L73/31)/('Monthly Data'!$E73/100000)</f>
        <v>4.10070454241248</v>
      </c>
      <c r="I74" s="24">
        <f>('Monthly Data'!M73/31)/('Monthly Data'!$E73/100000)</f>
        <v>14.516737445394922</v>
      </c>
      <c r="J74" s="24">
        <f>('Monthly Data'!N73/30)/('Monthly Data'!$E73/100000)</f>
        <v>7.720357097950459</v>
      </c>
      <c r="K74" s="24">
        <f>('Monthly Data'!O73/30)/('Monthly Data'!$E73/100000)</f>
        <v>0.9053187476423992</v>
      </c>
      <c r="L74" s="24">
        <f>('Monthly Data'!P73/30)/('Monthly Data'!$E73/100000)</f>
        <v>1.1567961775430657</v>
      </c>
      <c r="M74" s="24">
        <f>('Monthly Data'!Q73/30)/('Monthly Data'!$E73/100000)</f>
        <v>9.782472023135924</v>
      </c>
      <c r="N74" s="24">
        <f>('Monthly Data'!R73/31)/('Monthly Data'!$E73/100000)</f>
        <v>5.950280478456091</v>
      </c>
      <c r="O74" s="24">
        <f>('Monthly Data'!S73/31)/('Monthly Data'!$E73/100000)</f>
        <v>0.9612927562331927</v>
      </c>
      <c r="P74" s="24">
        <f>('Monthly Data'!T73/31)/('Monthly Data'!$E73/100000)</f>
        <v>1.192489748238644</v>
      </c>
      <c r="Q74" s="24">
        <f>('Monthly Data'!U73/31)/('Monthly Data'!$E73/100000)</f>
        <v>8.104062982927928</v>
      </c>
      <c r="R74" s="24">
        <f>('Monthly Data'!V73/30)/('Monthly Data'!$E73/100000)</f>
        <v>5.595372815289829</v>
      </c>
      <c r="S74" s="24">
        <f>('Monthly Data'!W73/30)/('Monthly Data'!$E73/100000)</f>
        <v>1.4334213504337987</v>
      </c>
      <c r="T74" s="24">
        <f>('Monthly Data'!X73/30)/('Monthly Data'!$E73/100000)</f>
        <v>1.7854897522947317</v>
      </c>
      <c r="U74" s="24">
        <f>('Monthly Data'!Y73/30)/('Monthly Data'!$E73/100000)</f>
        <v>8.814283918018358</v>
      </c>
      <c r="V74" s="24">
        <f>('Monthly Data'!Z73/31)/('Monthly Data'!$E73/100000)</f>
        <v>6.777722344580865</v>
      </c>
      <c r="W74" s="24">
        <f>('Monthly Data'!AA73/31)/('Monthly Data'!$E73/100000)</f>
        <v>2.019931614363417</v>
      </c>
      <c r="X74" s="24">
        <f>('Monthly Data'!AB73/31)/('Monthly Data'!$E73/100000)</f>
        <v>2.336306445528772</v>
      </c>
      <c r="Y74" s="24">
        <f>('Monthly Data'!AC73/31)/('Monthly Data'!$E73/100000)</f>
        <v>11.133960404473054</v>
      </c>
      <c r="Z74" s="24">
        <f>('Monthly Data'!AD73/31)/('Monthly Data'!$E73/100000)</f>
        <v>8.043221669242284</v>
      </c>
      <c r="AA74" s="24">
        <f>('Monthly Data'!AE73/31)/('Monthly Data'!$E73/100000)</f>
        <v>1.4845280539297405</v>
      </c>
      <c r="AB74" s="24">
        <f>('Monthly Data'!AF73/31)/('Monthly Data'!$E73/100000)</f>
        <v>3.7964979739842546</v>
      </c>
      <c r="AC74" s="24">
        <f>('Monthly Data'!AG73/31)/('Monthly Data'!$E73/100000)</f>
        <v>13.324247697156277</v>
      </c>
      <c r="AD74" s="24">
        <f>('Monthly Data'!AH73/30)/('Monthly Data'!$E73/100000)</f>
        <v>6.7647428643279275</v>
      </c>
      <c r="AE74" s="24">
        <f>('Monthly Data'!AI73/30)/('Monthly Data'!$E73/100000)</f>
        <v>0.389790016346033</v>
      </c>
      <c r="AF74" s="24">
        <f>('Monthly Data'!AJ73/30)/('Monthly Data'!$E73/100000)</f>
        <v>3.269206588708663</v>
      </c>
      <c r="AG74" s="24">
        <f>('Monthly Data'!AK73/30)/('Monthly Data'!$E73/100000)</f>
        <v>10.423739469382623</v>
      </c>
    </row>
    <row r="75" spans="1:33" ht="15">
      <c r="A75" t="str">
        <f>'Monthly Data'!D74</f>
        <v>Leicestershire</v>
      </c>
      <c r="B75" s="24">
        <f>('Monthly Data'!F74/28)/('Monthly Data'!$E74/100000)</f>
        <v>9.576138147566718</v>
      </c>
      <c r="C75" s="24">
        <f>('Monthly Data'!G74/28)/('Monthly Data'!$E74/100000)</f>
        <v>1.3278388278388278</v>
      </c>
      <c r="D75" s="24">
        <f>('Monthly Data'!H74/28)/('Monthly Data'!$E74/100000)</f>
        <v>1.7333856619570904</v>
      </c>
      <c r="E75" s="24">
        <f>('Monthly Data'!I74/28)/('Monthly Data'!$E74/100000)</f>
        <v>12.637362637362637</v>
      </c>
      <c r="F75" s="24">
        <f>('Monthly Data'!J74/31)/('Monthly Data'!$E74/100000)</f>
        <v>8.613966678482807</v>
      </c>
      <c r="G75" s="24">
        <f>('Monthly Data'!K74/31)/('Monthly Data'!$E74/100000)</f>
        <v>1.3883965496868724</v>
      </c>
      <c r="H75" s="24">
        <f>('Monthly Data'!L74/31)/('Monthly Data'!$E74/100000)</f>
        <v>1.7606049864114381</v>
      </c>
      <c r="I75" s="24">
        <f>('Monthly Data'!M74/31)/('Monthly Data'!$E74/100000)</f>
        <v>11.762968214581116</v>
      </c>
      <c r="J75" s="24">
        <f>('Monthly Data'!N74/30)/('Monthly Data'!$E74/100000)</f>
        <v>6.514041514041515</v>
      </c>
      <c r="K75" s="24">
        <f>('Monthly Data'!O74/30)/('Monthly Data'!$E74/100000)</f>
        <v>1.2881562881562882</v>
      </c>
      <c r="L75" s="24">
        <f>('Monthly Data'!P74/30)/('Monthly Data'!$E74/100000)</f>
        <v>0.7020757020757021</v>
      </c>
      <c r="M75" s="24">
        <f>('Monthly Data'!Q74/30)/('Monthly Data'!$E74/100000)</f>
        <v>8.504273504273504</v>
      </c>
      <c r="N75" s="24">
        <f>('Monthly Data'!R74/31)/('Monthly Data'!$E74/100000)</f>
        <v>6.433888691953209</v>
      </c>
      <c r="O75" s="24">
        <f>('Monthly Data'!S74/31)/('Monthly Data'!$E74/100000)</f>
        <v>1.465201465201465</v>
      </c>
      <c r="P75" s="24">
        <f>('Monthly Data'!T74/31)/('Monthly Data'!$E74/100000)</f>
        <v>1.0634526763559022</v>
      </c>
      <c r="Q75" s="24">
        <f>('Monthly Data'!U74/31)/('Monthly Data'!$E74/100000)</f>
        <v>8.962542833510575</v>
      </c>
      <c r="R75" s="24">
        <f>('Monthly Data'!V74/30)/('Monthly Data'!$E74/100000)</f>
        <v>7.423687423687423</v>
      </c>
      <c r="S75" s="24">
        <f>('Monthly Data'!W74/30)/('Monthly Data'!$E74/100000)</f>
        <v>1.9352869352869353</v>
      </c>
      <c r="T75" s="24">
        <f>('Monthly Data'!X74/30)/('Monthly Data'!$E74/100000)</f>
        <v>1.2576312576312576</v>
      </c>
      <c r="U75" s="24">
        <f>('Monthly Data'!Y74/30)/('Monthly Data'!$E74/100000)</f>
        <v>10.616605616605616</v>
      </c>
      <c r="V75" s="24">
        <f>('Monthly Data'!Z74/31)/('Monthly Data'!$E74/100000)</f>
        <v>6.989247311827958</v>
      </c>
      <c r="W75" s="24">
        <f>('Monthly Data'!AA74/31)/('Monthly Data'!$E74/100000)</f>
        <v>1.3115916341722793</v>
      </c>
      <c r="X75" s="24">
        <f>('Monthly Data'!AB74/31)/('Monthly Data'!$E74/100000)</f>
        <v>0.892118634054118</v>
      </c>
      <c r="Y75" s="24">
        <f>('Monthly Data'!AC74/31)/('Monthly Data'!$E74/100000)</f>
        <v>9.192957580054355</v>
      </c>
      <c r="Z75" s="24">
        <f>('Monthly Data'!AD74/31)/('Monthly Data'!$E74/100000)</f>
        <v>6.764740635708378</v>
      </c>
      <c r="AA75" s="24">
        <f>('Monthly Data'!AE74/31)/('Monthly Data'!$E74/100000)</f>
        <v>1.2643270707786838</v>
      </c>
      <c r="AB75" s="24">
        <f>('Monthly Data'!AF74/31)/('Monthly Data'!$E74/100000)</f>
        <v>1.488833746898263</v>
      </c>
      <c r="AC75" s="24">
        <f>('Monthly Data'!AG74/31)/('Monthly Data'!$E74/100000)</f>
        <v>9.517901453385324</v>
      </c>
      <c r="AD75" s="24">
        <f>('Monthly Data'!AH74/30)/('Monthly Data'!$E74/100000)</f>
        <v>6.214896214896214</v>
      </c>
      <c r="AE75" s="24">
        <f>('Monthly Data'!AI74/30)/('Monthly Data'!$E74/100000)</f>
        <v>0.7875457875457875</v>
      </c>
      <c r="AF75" s="24">
        <f>('Monthly Data'!AJ74/30)/('Monthly Data'!$E74/100000)</f>
        <v>1.7338217338217339</v>
      </c>
      <c r="AG75" s="24">
        <f>('Monthly Data'!AK74/30)/('Monthly Data'!$E74/100000)</f>
        <v>8.736263736263737</v>
      </c>
    </row>
    <row r="76" spans="1:33" ht="15">
      <c r="A76" t="str">
        <f>'Monthly Data'!D75</f>
        <v>Lewisham</v>
      </c>
      <c r="B76" s="24">
        <f>('Monthly Data'!F75/28)/('Monthly Data'!$E75/100000)</f>
        <v>3.164750489236791</v>
      </c>
      <c r="C76" s="24">
        <f>('Monthly Data'!G75/28)/('Monthly Data'!$E75/100000)</f>
        <v>1.6817514677103718</v>
      </c>
      <c r="D76" s="24">
        <f>('Monthly Data'!H75/28)/('Monthly Data'!$E75/100000)</f>
        <v>0.25990704500978473</v>
      </c>
      <c r="E76" s="24">
        <f>('Monthly Data'!I75/28)/('Monthly Data'!$E75/100000)</f>
        <v>5.106409001956948</v>
      </c>
      <c r="F76" s="24">
        <f>('Monthly Data'!J75/31)/('Monthly Data'!$E75/100000)</f>
        <v>3.977021652673443</v>
      </c>
      <c r="G76" s="24">
        <f>('Monthly Data'!K75/31)/('Monthly Data'!$E75/100000)</f>
        <v>1.9885108263367215</v>
      </c>
      <c r="H76" s="24">
        <f>('Monthly Data'!L75/31)/('Monthly Data'!$E75/100000)</f>
        <v>0.22094564737074682</v>
      </c>
      <c r="I76" s="24">
        <f>('Monthly Data'!M75/31)/('Monthly Data'!$E75/100000)</f>
        <v>6.18647812638091</v>
      </c>
      <c r="J76" s="24">
        <f>('Monthly Data'!N75/30)/('Monthly Data'!$E75/100000)</f>
        <v>3.7671232876712333</v>
      </c>
      <c r="K76" s="24">
        <f>('Monthly Data'!O75/30)/('Monthly Data'!$E75/100000)</f>
        <v>1.5125570776255708</v>
      </c>
      <c r="L76" s="24">
        <f>('Monthly Data'!P75/30)/('Monthly Data'!$E75/100000)</f>
        <v>0</v>
      </c>
      <c r="M76" s="24">
        <f>('Monthly Data'!Q75/30)/('Monthly Data'!$E75/100000)</f>
        <v>5.279680365296804</v>
      </c>
      <c r="N76" s="24">
        <f>('Monthly Data'!R75/31)/('Monthly Data'!$E75/100000)</f>
        <v>2.016129032258065</v>
      </c>
      <c r="O76" s="24">
        <f>('Monthly Data'!S75/31)/('Monthly Data'!$E75/100000)</f>
        <v>0.40046398585947857</v>
      </c>
      <c r="P76" s="24">
        <f>('Monthly Data'!T75/31)/('Monthly Data'!$E75/100000)</f>
        <v>0</v>
      </c>
      <c r="Q76" s="24">
        <f>('Monthly Data'!U75/31)/('Monthly Data'!$E75/100000)</f>
        <v>2.4165930181175432</v>
      </c>
      <c r="R76" s="24">
        <f>('Monthly Data'!V75/30)/('Monthly Data'!$E75/100000)</f>
        <v>4.551940639269406</v>
      </c>
      <c r="S76" s="24">
        <f>('Monthly Data'!W75/30)/('Monthly Data'!$E75/100000)</f>
        <v>0.2425799086757991</v>
      </c>
      <c r="T76" s="24">
        <f>('Monthly Data'!X75/30)/('Monthly Data'!$E75/100000)</f>
        <v>0.1569634703196347</v>
      </c>
      <c r="U76" s="24">
        <f>('Monthly Data'!Y75/30)/('Monthly Data'!$E75/100000)</f>
        <v>4.95148401826484</v>
      </c>
      <c r="V76" s="24">
        <f>('Monthly Data'!Z75/31)/('Monthly Data'!$E75/100000)</f>
        <v>4.308440123729563</v>
      </c>
      <c r="W76" s="24">
        <f>('Monthly Data'!AA75/31)/('Monthly Data'!$E75/100000)</f>
        <v>0.40046398585947857</v>
      </c>
      <c r="X76" s="24">
        <f>('Monthly Data'!AB75/31)/('Monthly Data'!$E75/100000)</f>
        <v>0.1242819266460451</v>
      </c>
      <c r="Y76" s="24">
        <f>('Monthly Data'!AC75/31)/('Monthly Data'!$E75/100000)</f>
        <v>4.8331860362350865</v>
      </c>
      <c r="Z76" s="24">
        <f>('Monthly Data'!AD75/31)/('Monthly Data'!$E75/100000)</f>
        <v>4.322249226690235</v>
      </c>
      <c r="AA76" s="24">
        <f>('Monthly Data'!AE75/31)/('Monthly Data'!$E75/100000)</f>
        <v>2.678965974370305</v>
      </c>
      <c r="AB76" s="24">
        <f>('Monthly Data'!AF75/31)/('Monthly Data'!$E75/100000)</f>
        <v>0.3728457799381352</v>
      </c>
      <c r="AC76" s="24">
        <f>('Monthly Data'!AG75/31)/('Monthly Data'!$E75/100000)</f>
        <v>7.374060980998675</v>
      </c>
      <c r="AD76" s="24">
        <f>('Monthly Data'!AH75/30)/('Monthly Data'!$E75/100000)</f>
        <v>2.9823059360730597</v>
      </c>
      <c r="AE76" s="24">
        <f>('Monthly Data'!AI75/30)/('Monthly Data'!$E75/100000)</f>
        <v>2.3687214611872145</v>
      </c>
      <c r="AF76" s="24">
        <f>('Monthly Data'!AJ75/30)/('Monthly Data'!$E75/100000)</f>
        <v>0.09988584474885845</v>
      </c>
      <c r="AG76" s="24">
        <f>('Monthly Data'!AK75/30)/('Monthly Data'!$E75/100000)</f>
        <v>5.450913242009133</v>
      </c>
    </row>
    <row r="77" spans="1:33" ht="15">
      <c r="A77" t="str">
        <f>'Monthly Data'!D76</f>
        <v>Lincolnshire</v>
      </c>
      <c r="B77" s="24">
        <f>('Monthly Data'!F76/28)/('Monthly Data'!$E76/100000)</f>
        <v>11.309226041592225</v>
      </c>
      <c r="C77" s="24">
        <f>('Monthly Data'!G76/28)/('Monthly Data'!$E76/100000)</f>
        <v>3.269491888801544</v>
      </c>
      <c r="D77" s="24">
        <f>('Monthly Data'!H76/28)/('Monthly Data'!$E76/100000)</f>
        <v>0.8516162843326425</v>
      </c>
      <c r="E77" s="24">
        <f>('Monthly Data'!I76/28)/('Monthly Data'!$E76/100000)</f>
        <v>15.430334214726413</v>
      </c>
      <c r="F77" s="24">
        <f>('Monthly Data'!J76/31)/('Monthly Data'!$E76/100000)</f>
        <v>10.446083256682105</v>
      </c>
      <c r="G77" s="24">
        <f>('Monthly Data'!K76/31)/('Monthly Data'!$E76/100000)</f>
        <v>3.0337749519921253</v>
      </c>
      <c r="H77" s="24">
        <f>('Monthly Data'!L76/31)/('Monthly Data'!$E76/100000)</f>
        <v>0.973605082110948</v>
      </c>
      <c r="I77" s="24">
        <f>('Monthly Data'!M76/31)/('Monthly Data'!$E76/100000)</f>
        <v>14.453463290785177</v>
      </c>
      <c r="J77" s="24">
        <f>('Monthly Data'!N76/30)/('Monthly Data'!$E76/100000)</f>
        <v>9.499194041465177</v>
      </c>
      <c r="K77" s="24">
        <f>('Monthly Data'!O76/30)/('Monthly Data'!$E76/100000)</f>
        <v>2.2844755711188927</v>
      </c>
      <c r="L77" s="24">
        <f>('Monthly Data'!P76/30)/('Monthly Data'!$E76/100000)</f>
        <v>1.5063087099105108</v>
      </c>
      <c r="M77" s="24">
        <f>('Monthly Data'!Q76/30)/('Monthly Data'!$E76/100000)</f>
        <v>13.289978322494582</v>
      </c>
      <c r="N77" s="24">
        <f>('Monthly Data'!R76/31)/('Monthly Data'!$E76/100000)</f>
        <v>10.79034140726277</v>
      </c>
      <c r="O77" s="24">
        <f>('Monthly Data'!S76/31)/('Monthly Data'!$E76/100000)</f>
        <v>1.9794843658388335</v>
      </c>
      <c r="P77" s="24">
        <f>('Monthly Data'!T76/31)/('Monthly Data'!$E76/100000)</f>
        <v>1.7750810889315625</v>
      </c>
      <c r="Q77" s="24">
        <f>('Monthly Data'!U76/31)/('Monthly Data'!$E76/100000)</f>
        <v>14.544906862033166</v>
      </c>
      <c r="R77" s="24">
        <f>('Monthly Data'!V76/30)/('Monthly Data'!$E76/100000)</f>
        <v>8.926685565004725</v>
      </c>
      <c r="S77" s="24">
        <f>('Monthly Data'!W76/30)/('Monthly Data'!$E76/100000)</f>
        <v>1.7508754377188596</v>
      </c>
      <c r="T77" s="24">
        <f>('Monthly Data'!X76/30)/('Monthly Data'!$E76/100000)</f>
        <v>2.390083930854316</v>
      </c>
      <c r="U77" s="24">
        <f>('Monthly Data'!Y76/30)/('Monthly Data'!$E76/100000)</f>
        <v>13.067644933577899</v>
      </c>
      <c r="V77" s="24">
        <f>('Monthly Data'!Z76/31)/('Monthly Data'!$E76/100000)</f>
        <v>7.955590698575095</v>
      </c>
      <c r="W77" s="24">
        <f>('Monthly Data'!AA76/31)/('Monthly Data'!$E76/100000)</f>
        <v>0.8821615108629584</v>
      </c>
      <c r="X77" s="24">
        <f>('Monthly Data'!AB76/31)/('Monthly Data'!$E76/100000)</f>
        <v>1.694395584889219</v>
      </c>
      <c r="Y77" s="24">
        <f>('Monthly Data'!AC76/31)/('Monthly Data'!$E76/100000)</f>
        <v>10.532147794327273</v>
      </c>
      <c r="Z77" s="24">
        <f>('Monthly Data'!AD76/31)/('Monthly Data'!$E76/100000)</f>
        <v>9.25731683045824</v>
      </c>
      <c r="AA77" s="24">
        <f>('Monthly Data'!AE76/31)/('Monthly Data'!$E76/100000)</f>
        <v>1.1403551237984584</v>
      </c>
      <c r="AB77" s="24">
        <f>('Monthly Data'!AF76/31)/('Monthly Data'!$E76/100000)</f>
        <v>1.8019762569456772</v>
      </c>
      <c r="AC77" s="24">
        <f>('Monthly Data'!AG76/31)/('Monthly Data'!$E76/100000)</f>
        <v>12.199648211202375</v>
      </c>
      <c r="AD77" s="24">
        <f>('Monthly Data'!AH76/30)/('Monthly Data'!$E76/100000)</f>
        <v>10.027235840142293</v>
      </c>
      <c r="AE77" s="24">
        <f>('Monthly Data'!AI76/30)/('Monthly Data'!$E76/100000)</f>
        <v>1.11722527930632</v>
      </c>
      <c r="AF77" s="24">
        <f>('Monthly Data'!AJ76/30)/('Monthly Data'!$E76/100000)</f>
        <v>1.7119670946584404</v>
      </c>
      <c r="AG77" s="24">
        <f>('Monthly Data'!AK76/30)/('Monthly Data'!$E76/100000)</f>
        <v>12.856428214107053</v>
      </c>
    </row>
    <row r="78" spans="1:33" ht="15">
      <c r="A78" t="str">
        <f>'Monthly Data'!D77</f>
        <v>Liverpool</v>
      </c>
      <c r="B78" s="24">
        <f>('Monthly Data'!F77/28)/('Monthly Data'!$E77/100000)</f>
        <v>6.849938141328869</v>
      </c>
      <c r="C78" s="24">
        <f>('Monthly Data'!G77/28)/('Monthly Data'!$E77/100000)</f>
        <v>3.565970453387672</v>
      </c>
      <c r="D78" s="24">
        <f>('Monthly Data'!H77/28)/('Monthly Data'!$E77/100000)</f>
        <v>0.618586711301943</v>
      </c>
      <c r="E78" s="24">
        <f>('Monthly Data'!I77/28)/('Monthly Data'!$E77/100000)</f>
        <v>11.034495306018483</v>
      </c>
      <c r="F78" s="24">
        <f>('Monthly Data'!J77/31)/('Monthly Data'!$E77/100000)</f>
        <v>7.107291341429345</v>
      </c>
      <c r="G78" s="24">
        <f>('Monthly Data'!K77/31)/('Monthly Data'!$E77/100000)</f>
        <v>4.149343499909618</v>
      </c>
      <c r="H78" s="24">
        <f>('Monthly Data'!L77/31)/('Monthly Data'!$E77/100000)</f>
        <v>0.7805695692899282</v>
      </c>
      <c r="I78" s="24">
        <f>('Monthly Data'!M77/31)/('Monthly Data'!$E77/100000)</f>
        <v>12.037204410628892</v>
      </c>
      <c r="J78" s="24">
        <f>('Monthly Data'!N77/30)/('Monthly Data'!$E77/100000)</f>
        <v>7.802682968245882</v>
      </c>
      <c r="K78" s="24">
        <f>('Monthly Data'!O77/30)/('Monthly Data'!$E77/100000)</f>
        <v>3.2772966547800984</v>
      </c>
      <c r="L78" s="24">
        <f>('Monthly Data'!P77/30)/('Monthly Data'!$E77/100000)</f>
        <v>1.2990320937340802</v>
      </c>
      <c r="M78" s="24">
        <f>('Monthly Data'!Q77/30)/('Monthly Data'!$E77/100000)</f>
        <v>12.379011716760061</v>
      </c>
      <c r="N78" s="24">
        <f>('Monthly Data'!R77/31)/('Monthly Data'!$E77/100000)</f>
        <v>9.974857443347082</v>
      </c>
      <c r="O78" s="24">
        <f>('Monthly Data'!S77/31)/('Monthly Data'!$E77/100000)</f>
        <v>3.1797939296337074</v>
      </c>
      <c r="P78" s="24">
        <f>('Monthly Data'!T77/31)/('Monthly Data'!$E77/100000)</f>
        <v>0.5587234811759485</v>
      </c>
      <c r="Q78" s="24">
        <f>('Monthly Data'!U77/31)/('Monthly Data'!$E77/100000)</f>
        <v>13.713374854156736</v>
      </c>
      <c r="R78" s="24">
        <f>('Monthly Data'!V77/30)/('Monthly Data'!$E77/100000)</f>
        <v>8.965868568517575</v>
      </c>
      <c r="S78" s="24">
        <f>('Monthly Data'!W77/30)/('Monthly Data'!$E77/100000)</f>
        <v>5.569706231957888</v>
      </c>
      <c r="T78" s="24">
        <f>('Monthly Data'!X77/30)/('Monthly Data'!$E77/100000)</f>
        <v>0.30565461029037183</v>
      </c>
      <c r="U78" s="24">
        <f>('Monthly Data'!Y77/30)/('Monthly Data'!$E77/100000)</f>
        <v>14.841229410765834</v>
      </c>
      <c r="V78" s="24">
        <f>('Monthly Data'!Z77/31)/('Monthly Data'!$E77/100000)</f>
        <v>6.252773076101424</v>
      </c>
      <c r="W78" s="24">
        <f>('Monthly Data'!AA77/31)/('Monthly Data'!$E77/100000)</f>
        <v>4.732716546431565</v>
      </c>
      <c r="X78" s="24">
        <f>('Monthly Data'!AB77/31)/('Monthly Data'!$E77/100000)</f>
        <v>0.33687739306196895</v>
      </c>
      <c r="Y78" s="24">
        <f>('Monthly Data'!AC77/31)/('Monthly Data'!$E77/100000)</f>
        <v>11.322367015594958</v>
      </c>
      <c r="Z78" s="24">
        <f>('Monthly Data'!AD77/31)/('Monthly Data'!$E77/100000)</f>
        <v>7.904293954283272</v>
      </c>
      <c r="AA78" s="24">
        <f>('Monthly Data'!AE77/31)/('Monthly Data'!$E77/100000)</f>
        <v>5.7926478563094665</v>
      </c>
      <c r="AB78" s="24">
        <f>('Monthly Data'!AF77/31)/('Monthly Data'!$E77/100000)</f>
        <v>0.057515652473994705</v>
      </c>
      <c r="AC78" s="24">
        <f>('Monthly Data'!AG77/31)/('Monthly Data'!$E77/100000)</f>
        <v>13.754457463066734</v>
      </c>
      <c r="AD78" s="24">
        <f>('Monthly Data'!AH77/30)/('Monthly Data'!$E77/100000)</f>
        <v>8.074375955170657</v>
      </c>
      <c r="AE78" s="24">
        <f>('Monthly Data'!AI77/30)/('Monthly Data'!$E77/100000)</f>
        <v>4.431991849210392</v>
      </c>
      <c r="AF78" s="24">
        <f>('Monthly Data'!AJ77/30)/('Monthly Data'!$E77/100000)</f>
        <v>0.05094243504839532</v>
      </c>
      <c r="AG78" s="24">
        <f>('Monthly Data'!AK77/30)/('Monthly Data'!$E77/100000)</f>
        <v>12.557310239429443</v>
      </c>
    </row>
    <row r="79" spans="1:33" ht="15">
      <c r="A79" t="str">
        <f>'Monthly Data'!D78</f>
        <v>Luton UA</v>
      </c>
      <c r="B79" s="24">
        <f>('Monthly Data'!F78/28)/('Monthly Data'!$E78/100000)</f>
        <v>3.1492897346555884</v>
      </c>
      <c r="C79" s="24">
        <f>('Monthly Data'!G78/28)/('Monthly Data'!$E78/100000)</f>
        <v>0.491378540159028</v>
      </c>
      <c r="D79" s="24">
        <f>('Monthly Data'!H78/28)/('Monthly Data'!$E78/100000)</f>
        <v>0</v>
      </c>
      <c r="E79" s="24">
        <f>('Monthly Data'!I78/28)/('Monthly Data'!$E78/100000)</f>
        <v>3.640668274814616</v>
      </c>
      <c r="F79" s="24">
        <f>('Monthly Data'!J78/31)/('Monthly Data'!$E78/100000)</f>
        <v>1.835824809861002</v>
      </c>
      <c r="G79" s="24">
        <f>('Monthly Data'!K78/31)/('Monthly Data'!$E78/100000)</f>
        <v>0.04034779801892312</v>
      </c>
      <c r="H79" s="24">
        <f>('Monthly Data'!L78/31)/('Monthly Data'!$E78/100000)</f>
        <v>0</v>
      </c>
      <c r="I79" s="24">
        <f>('Monthly Data'!M78/31)/('Monthly Data'!$E78/100000)</f>
        <v>1.876172607879925</v>
      </c>
      <c r="J79" s="24">
        <f>('Monthly Data'!N78/30)/('Monthly Data'!$E78/100000)</f>
        <v>2.8351052741296643</v>
      </c>
      <c r="K79" s="24">
        <f>('Monthly Data'!O78/30)/('Monthly Data'!$E78/100000)</f>
        <v>0.020846362309776944</v>
      </c>
      <c r="L79" s="24">
        <f>('Monthly Data'!P78/30)/('Monthly Data'!$E78/100000)</f>
        <v>0</v>
      </c>
      <c r="M79" s="24">
        <f>('Monthly Data'!Q78/30)/('Monthly Data'!$E78/100000)</f>
        <v>2.8559516364394413</v>
      </c>
      <c r="N79" s="24">
        <f>('Monthly Data'!R78/31)/('Monthly Data'!$E78/100000)</f>
        <v>2.158607194012387</v>
      </c>
      <c r="O79" s="24">
        <f>('Monthly Data'!S78/31)/('Monthly Data'!$E78/100000)</f>
        <v>0.10086949504730779</v>
      </c>
      <c r="P79" s="24">
        <f>('Monthly Data'!T78/31)/('Monthly Data'!$E78/100000)</f>
        <v>1.1297383445298472</v>
      </c>
      <c r="Q79" s="24">
        <f>('Monthly Data'!U78/31)/('Monthly Data'!$E78/100000)</f>
        <v>3.3892150335895415</v>
      </c>
      <c r="R79" s="24">
        <f>('Monthly Data'!V78/30)/('Monthly Data'!$E78/100000)</f>
        <v>1.5217844486137169</v>
      </c>
      <c r="S79" s="24">
        <f>('Monthly Data'!W78/30)/('Monthly Data'!$E78/100000)</f>
        <v>0.31269543464665417</v>
      </c>
      <c r="T79" s="24">
        <f>('Monthly Data'!X78/30)/('Monthly Data'!$E78/100000)</f>
        <v>1.2507817385866167</v>
      </c>
      <c r="U79" s="24">
        <f>('Monthly Data'!Y78/30)/('Monthly Data'!$E78/100000)</f>
        <v>3.0852616218469877</v>
      </c>
      <c r="V79" s="24">
        <f>('Monthly Data'!Z78/31)/('Monthly Data'!$E78/100000)</f>
        <v>12.810425871008091</v>
      </c>
      <c r="W79" s="24">
        <f>('Monthly Data'!AA78/31)/('Monthly Data'!$E78/100000)</f>
        <v>0.16139119207569247</v>
      </c>
      <c r="X79" s="24">
        <f>('Monthly Data'!AB78/31)/('Monthly Data'!$E78/100000)</f>
        <v>1.3314773346244628</v>
      </c>
      <c r="Y79" s="24">
        <f>('Monthly Data'!AC78/31)/('Monthly Data'!$E78/100000)</f>
        <v>14.303294397708246</v>
      </c>
      <c r="Z79" s="24">
        <f>('Monthly Data'!AD78/31)/('Monthly Data'!$E78/100000)</f>
        <v>4.882083560289697</v>
      </c>
      <c r="AA79" s="24">
        <f>('Monthly Data'!AE78/31)/('Monthly Data'!$E78/100000)</f>
        <v>0</v>
      </c>
      <c r="AB79" s="24">
        <f>('Monthly Data'!AF78/31)/('Monthly Data'!$E78/100000)</f>
        <v>1.2911295366055398</v>
      </c>
      <c r="AC79" s="24">
        <f>('Monthly Data'!AG78/31)/('Monthly Data'!$E78/100000)</f>
        <v>6.173213096895237</v>
      </c>
      <c r="AD79" s="24">
        <f>('Monthly Data'!AH78/30)/('Monthly Data'!$E78/100000)</f>
        <v>4.02334792578695</v>
      </c>
      <c r="AE79" s="24">
        <f>('Monthly Data'!AI78/30)/('Monthly Data'!$E78/100000)</f>
        <v>0.22930998540754638</v>
      </c>
      <c r="AF79" s="24">
        <f>('Monthly Data'!AJ78/30)/('Monthly Data'!$E78/100000)</f>
        <v>1.5217844486137169</v>
      </c>
      <c r="AG79" s="24">
        <f>('Monthly Data'!AK78/30)/('Monthly Data'!$E78/100000)</f>
        <v>5.774442359808213</v>
      </c>
    </row>
    <row r="80" spans="1:33" ht="15">
      <c r="A80" t="str">
        <f>'Monthly Data'!D79</f>
        <v>Manchester</v>
      </c>
      <c r="B80" s="24">
        <f>('Monthly Data'!F79/28)/('Monthly Data'!$E79/100000)</f>
        <v>9.636246525188147</v>
      </c>
      <c r="C80" s="24">
        <f>('Monthly Data'!G79/28)/('Monthly Data'!$E79/100000)</f>
        <v>11.52620516645196</v>
      </c>
      <c r="D80" s="24">
        <f>('Monthly Data'!H79/28)/('Monthly Data'!$E79/100000)</f>
        <v>0.957692046918435</v>
      </c>
      <c r="E80" s="24">
        <f>('Monthly Data'!I79/28)/('Monthly Data'!$E79/100000)</f>
        <v>22.120143738558543</v>
      </c>
      <c r="F80" s="24">
        <f>('Monthly Data'!J79/31)/('Monthly Data'!$E79/100000)</f>
        <v>7.440635669121361</v>
      </c>
      <c r="G80" s="24">
        <f>('Monthly Data'!K79/31)/('Monthly Data'!$E79/100000)</f>
        <v>8.13723839123046</v>
      </c>
      <c r="H80" s="24">
        <f>('Monthly Data'!L79/31)/('Monthly Data'!$E79/100000)</f>
        <v>0.7654974968231852</v>
      </c>
      <c r="I80" s="24">
        <f>('Monthly Data'!M79/31)/('Monthly Data'!$E79/100000)</f>
        <v>16.343371557175008</v>
      </c>
      <c r="J80" s="24">
        <f>('Monthly Data'!N79/30)/('Monthly Data'!$E79/100000)</f>
        <v>5.434266729947792</v>
      </c>
      <c r="K80" s="24">
        <f>('Monthly Data'!O79/30)/('Monthly Data'!$E79/100000)</f>
        <v>7.941781363708274</v>
      </c>
      <c r="L80" s="24">
        <f>('Monthly Data'!P79/30)/('Monthly Data'!$E79/100000)</f>
        <v>0.5378895744344249</v>
      </c>
      <c r="M80" s="24">
        <f>('Monthly Data'!Q79/30)/('Monthly Data'!$E79/100000)</f>
        <v>13.91393766809049</v>
      </c>
      <c r="N80" s="24">
        <f>('Monthly Data'!R79/31)/('Monthly Data'!$E79/100000)</f>
        <v>7.203331445106174</v>
      </c>
      <c r="O80" s="24">
        <f>('Monthly Data'!S79/31)/('Monthly Data'!$E79/100000)</f>
        <v>6.078050124776092</v>
      </c>
      <c r="P80" s="24">
        <f>('Monthly Data'!T79/31)/('Monthly Data'!$E79/100000)</f>
        <v>0.03827487484115927</v>
      </c>
      <c r="Q80" s="24">
        <f>('Monthly Data'!U79/31)/('Monthly Data'!$E79/100000)</f>
        <v>13.319656444723424</v>
      </c>
      <c r="R80" s="24">
        <f>('Monthly Data'!V79/30)/('Monthly Data'!$E79/100000)</f>
        <v>8.740705584559405</v>
      </c>
      <c r="S80" s="24">
        <f>('Monthly Data'!W79/30)/('Monthly Data'!$E79/100000)</f>
        <v>6.668248694826768</v>
      </c>
      <c r="T80" s="24">
        <f>('Monthly Data'!X79/30)/('Monthly Data'!$E79/100000)</f>
        <v>0.4746084480303749</v>
      </c>
      <c r="U80" s="24">
        <f>('Monthly Data'!Y79/30)/('Monthly Data'!$E79/100000)</f>
        <v>15.883562727416548</v>
      </c>
      <c r="V80" s="24">
        <f>('Monthly Data'!Z79/31)/('Monthly Data'!$E79/100000)</f>
        <v>7.387050844343738</v>
      </c>
      <c r="W80" s="24">
        <f>('Monthly Data'!AA79/31)/('Monthly Data'!$E79/100000)</f>
        <v>5.771851126046817</v>
      </c>
      <c r="X80" s="24">
        <f>('Monthly Data'!AB79/31)/('Monthly Data'!$E79/100000)</f>
        <v>0.4746084480303749</v>
      </c>
      <c r="Y80" s="24">
        <f>('Monthly Data'!AC79/31)/('Monthly Data'!$E79/100000)</f>
        <v>13.633510418420931</v>
      </c>
      <c r="Z80" s="24">
        <f>('Monthly Data'!AD79/31)/('Monthly Data'!$E79/100000)</f>
        <v>8.068343616516373</v>
      </c>
      <c r="AA80" s="24">
        <f>('Monthly Data'!AE79/31)/('Monthly Data'!$E79/100000)</f>
        <v>7.593735168485998</v>
      </c>
      <c r="AB80" s="24">
        <f>('Monthly Data'!AF79/31)/('Monthly Data'!$E79/100000)</f>
        <v>0.6659828222361712</v>
      </c>
      <c r="AC80" s="24">
        <f>('Monthly Data'!AG79/31)/('Monthly Data'!$E79/100000)</f>
        <v>16.328061607238546</v>
      </c>
      <c r="AD80" s="24">
        <f>('Monthly Data'!AH79/30)/('Monthly Data'!$E79/100000)</f>
        <v>6.2648315140009485</v>
      </c>
      <c r="AE80" s="24">
        <f>('Monthly Data'!AI79/30)/('Monthly Data'!$E79/100000)</f>
        <v>6.7236196804303106</v>
      </c>
      <c r="AF80" s="24">
        <f>('Monthly Data'!AJ79/30)/('Monthly Data'!$E79/100000)</f>
        <v>0.6723619680430312</v>
      </c>
      <c r="AG80" s="24">
        <f>('Monthly Data'!AK79/30)/('Monthly Data'!$E79/100000)</f>
        <v>13.660813162474291</v>
      </c>
    </row>
    <row r="81" spans="1:33" ht="15">
      <c r="A81" t="str">
        <f>'Monthly Data'!D80</f>
        <v>Medway Towns UA</v>
      </c>
      <c r="B81" s="24">
        <f>('Monthly Data'!F80/28)/('Monthly Data'!$E80/100000)</f>
        <v>6.883479648842777</v>
      </c>
      <c r="C81" s="24">
        <f>('Monthly Data'!G80/28)/('Monthly Data'!$E80/100000)</f>
        <v>4.056930034583665</v>
      </c>
      <c r="D81" s="24">
        <f>('Monthly Data'!H80/28)/('Monthly Data'!$E80/100000)</f>
        <v>0.29928172386272944</v>
      </c>
      <c r="E81" s="24">
        <f>('Monthly Data'!I80/28)/('Monthly Data'!$E80/100000)</f>
        <v>11.239691407289172</v>
      </c>
      <c r="F81" s="24">
        <f>('Monthly Data'!J80/31)/('Monthly Data'!$E80/100000)</f>
        <v>8.394905989067098</v>
      </c>
      <c r="G81" s="24">
        <f>('Monthly Data'!K80/31)/('Monthly Data'!$E80/100000)</f>
        <v>3.9346428785967436</v>
      </c>
      <c r="H81" s="24">
        <f>('Monthly Data'!L80/31)/('Monthly Data'!$E80/100000)</f>
        <v>0</v>
      </c>
      <c r="I81" s="24">
        <f>('Monthly Data'!M80/31)/('Monthly Data'!$E80/100000)</f>
        <v>12.329548867663842</v>
      </c>
      <c r="J81" s="24">
        <f>('Monthly Data'!N80/30)/('Monthly Data'!$E80/100000)</f>
        <v>6.346989447548106</v>
      </c>
      <c r="K81" s="24">
        <f>('Monthly Data'!O80/30)/('Monthly Data'!$E80/100000)</f>
        <v>1.75356921166977</v>
      </c>
      <c r="L81" s="24">
        <f>('Monthly Data'!P80/30)/('Monthly Data'!$E80/100000)</f>
        <v>0.6207324643078832</v>
      </c>
      <c r="M81" s="24">
        <f>('Monthly Data'!Q80/30)/('Monthly Data'!$E80/100000)</f>
        <v>8.721291123525761</v>
      </c>
      <c r="N81" s="24">
        <f>('Monthly Data'!R80/31)/('Monthly Data'!$E80/100000)</f>
        <v>6.037123806091187</v>
      </c>
      <c r="O81" s="24">
        <f>('Monthly Data'!S80/31)/('Monthly Data'!$E80/100000)</f>
        <v>2.0123746020303956</v>
      </c>
      <c r="P81" s="24">
        <f>('Monthly Data'!T80/31)/('Monthly Data'!$E80/100000)</f>
        <v>0.24028353457079352</v>
      </c>
      <c r="Q81" s="24">
        <f>('Monthly Data'!U80/31)/('Monthly Data'!$E80/100000)</f>
        <v>8.289781942692375</v>
      </c>
      <c r="R81" s="24">
        <f>('Monthly Data'!V80/30)/('Monthly Data'!$E80/100000)</f>
        <v>3.5226567349472373</v>
      </c>
      <c r="S81" s="24">
        <f>('Monthly Data'!W80/30)/('Monthly Data'!$E80/100000)</f>
        <v>1.319056486654252</v>
      </c>
      <c r="T81" s="24">
        <f>('Monthly Data'!X80/30)/('Monthly Data'!$E80/100000)</f>
        <v>0</v>
      </c>
      <c r="U81" s="24">
        <f>('Monthly Data'!Y80/30)/('Monthly Data'!$E80/100000)</f>
        <v>4.8417132216014895</v>
      </c>
      <c r="V81" s="24">
        <f>('Monthly Data'!Z80/31)/('Monthly Data'!$E80/100000)</f>
        <v>6.0521415270018615</v>
      </c>
      <c r="W81" s="24">
        <f>('Monthly Data'!AA80/31)/('Monthly Data'!$E80/100000)</f>
        <v>1.1713822310326185</v>
      </c>
      <c r="X81" s="24">
        <f>('Monthly Data'!AB80/31)/('Monthly Data'!$E80/100000)</f>
        <v>0.015017720910674595</v>
      </c>
      <c r="Y81" s="24">
        <f>('Monthly Data'!AC80/31)/('Monthly Data'!$E80/100000)</f>
        <v>7.238541478945155</v>
      </c>
      <c r="Z81" s="24">
        <f>('Monthly Data'!AD80/31)/('Monthly Data'!$E80/100000)</f>
        <v>6.757974409803568</v>
      </c>
      <c r="AA81" s="24">
        <f>('Monthly Data'!AE80/31)/('Monthly Data'!$E80/100000)</f>
        <v>1.3966480446927374</v>
      </c>
      <c r="AB81" s="24">
        <f>('Monthly Data'!AF80/31)/('Monthly Data'!$E80/100000)</f>
        <v>0.46554934823091243</v>
      </c>
      <c r="AC81" s="24">
        <f>('Monthly Data'!AG80/31)/('Monthly Data'!$E80/100000)</f>
        <v>8.620171802727217</v>
      </c>
      <c r="AD81" s="24">
        <f>('Monthly Data'!AH80/30)/('Monthly Data'!$E80/100000)</f>
        <v>5.229671011793916</v>
      </c>
      <c r="AE81" s="24">
        <f>('Monthly Data'!AI80/30)/('Monthly Data'!$E80/100000)</f>
        <v>1.2725015518311606</v>
      </c>
      <c r="AF81" s="24">
        <f>('Monthly Data'!AJ80/30)/('Monthly Data'!$E80/100000)</f>
        <v>0.38795779019242704</v>
      </c>
      <c r="AG81" s="24">
        <f>('Monthly Data'!AK80/30)/('Monthly Data'!$E80/100000)</f>
        <v>6.890130353817504</v>
      </c>
    </row>
    <row r="82" spans="1:33" ht="15">
      <c r="A82" t="str">
        <f>'Monthly Data'!D81</f>
        <v>Merton</v>
      </c>
      <c r="B82" s="24">
        <f>('Monthly Data'!F81/28)/('Monthly Data'!$E81/100000)</f>
        <v>1.3762295821676742</v>
      </c>
      <c r="C82" s="24">
        <f>('Monthly Data'!G81/28)/('Monthly Data'!$E81/100000)</f>
        <v>1.669524411154228</v>
      </c>
      <c r="D82" s="24">
        <f>('Monthly Data'!H81/28)/('Monthly Data'!$E81/100000)</f>
        <v>0.6317119393556538</v>
      </c>
      <c r="E82" s="24">
        <f>('Monthly Data'!I81/28)/('Monthly Data'!$E81/100000)</f>
        <v>3.6774659326775563</v>
      </c>
      <c r="F82" s="24">
        <f>('Monthly Data'!J81/31)/('Monthly Data'!$E81/100000)</f>
        <v>3.729138222647892</v>
      </c>
      <c r="G82" s="24">
        <f>('Monthly Data'!K81/31)/('Monthly Data'!$E81/100000)</f>
        <v>2.9751594563201764</v>
      </c>
      <c r="H82" s="24">
        <f>('Monthly Data'!L81/31)/('Monthly Data'!$E81/100000)</f>
        <v>0.6317119393556538</v>
      </c>
      <c r="I82" s="24">
        <f>('Monthly Data'!M81/31)/('Monthly Data'!$E81/100000)</f>
        <v>7.336009618323722</v>
      </c>
      <c r="J82" s="24">
        <f>('Monthly Data'!N81/30)/('Monthly Data'!$E81/100000)</f>
        <v>2.6110760160033695</v>
      </c>
      <c r="K82" s="24">
        <f>('Monthly Data'!O81/30)/('Monthly Data'!$E81/100000)</f>
        <v>2.0846493998736575</v>
      </c>
      <c r="L82" s="24">
        <f>('Monthly Data'!P81/30)/('Monthly Data'!$E81/100000)</f>
        <v>0.6317119393556538</v>
      </c>
      <c r="M82" s="24">
        <f>('Monthly Data'!Q81/30)/('Monthly Data'!$E81/100000)</f>
        <v>5.327437355232681</v>
      </c>
      <c r="N82" s="24">
        <f>('Monthly Data'!R81/31)/('Monthly Data'!$E81/100000)</f>
        <v>3.5253601776944556</v>
      </c>
      <c r="O82" s="24">
        <f>('Monthly Data'!S81/31)/('Monthly Data'!$E81/100000)</f>
        <v>2.3842031259552097</v>
      </c>
      <c r="P82" s="24">
        <f>('Monthly Data'!T81/31)/('Monthly Data'!$E81/100000)</f>
        <v>0.7539787663277159</v>
      </c>
      <c r="Q82" s="24">
        <f>('Monthly Data'!U81/31)/('Monthly Data'!$E81/100000)</f>
        <v>6.663542069977381</v>
      </c>
      <c r="R82" s="24">
        <f>('Monthly Data'!V81/30)/('Monthly Data'!$E81/100000)</f>
        <v>1.7898504948410192</v>
      </c>
      <c r="S82" s="24">
        <f>('Monthly Data'!W81/30)/('Monthly Data'!$E81/100000)</f>
        <v>2.884817856390819</v>
      </c>
      <c r="T82" s="24">
        <f>('Monthly Data'!X81/30)/('Monthly Data'!$E81/100000)</f>
        <v>0.6527690040008424</v>
      </c>
      <c r="U82" s="24">
        <f>('Monthly Data'!Y81/30)/('Monthly Data'!$E81/100000)</f>
        <v>5.327437355232681</v>
      </c>
      <c r="V82" s="24">
        <f>('Monthly Data'!Z81/31)/('Monthly Data'!$E81/100000)</f>
        <v>2.649114584394677</v>
      </c>
      <c r="W82" s="24">
        <f>('Monthly Data'!AA81/31)/('Monthly Data'!$E81/100000)</f>
        <v>6.317119393556538</v>
      </c>
      <c r="X82" s="24">
        <f>('Monthly Data'!AB81/31)/('Monthly Data'!$E81/100000)</f>
        <v>1.2634238787113077</v>
      </c>
      <c r="Y82" s="24">
        <f>('Monthly Data'!AC81/31)/('Monthly Data'!$E81/100000)</f>
        <v>10.229657856662524</v>
      </c>
      <c r="Z82" s="24">
        <f>('Monthly Data'!AD81/31)/('Monthly Data'!$E81/100000)</f>
        <v>4.320094553012859</v>
      </c>
      <c r="AA82" s="24">
        <f>('Monthly Data'!AE81/31)/('Monthly Data'!$E81/100000)</f>
        <v>6.948831332912192</v>
      </c>
      <c r="AB82" s="24">
        <f>('Monthly Data'!AF81/31)/('Monthly Data'!$E81/100000)</f>
        <v>0.6317119393556538</v>
      </c>
      <c r="AC82" s="24">
        <f>('Monthly Data'!AG81/31)/('Monthly Data'!$E81/100000)</f>
        <v>11.900637825280706</v>
      </c>
      <c r="AD82" s="24">
        <f>('Monthly Data'!AH81/30)/('Monthly Data'!$E81/100000)</f>
        <v>3.8113287007791112</v>
      </c>
      <c r="AE82" s="24">
        <f>('Monthly Data'!AI81/30)/('Monthly Data'!$E81/100000)</f>
        <v>3.663929248262792</v>
      </c>
      <c r="AF82" s="24">
        <f>('Monthly Data'!AJ81/30)/('Monthly Data'!$E81/100000)</f>
        <v>0.6106548747104654</v>
      </c>
      <c r="AG82" s="24">
        <f>('Monthly Data'!AK81/30)/('Monthly Data'!$E81/100000)</f>
        <v>8.08591282375237</v>
      </c>
    </row>
    <row r="83" spans="1:33" ht="15">
      <c r="A83" t="str">
        <f>'Monthly Data'!D82</f>
        <v>Middlesbrough UA</v>
      </c>
      <c r="B83" s="24">
        <f>('Monthly Data'!F82/28)/('Monthly Data'!$E82/100000)</f>
        <v>9.011090573012938</v>
      </c>
      <c r="C83" s="24">
        <f>('Monthly Data'!G82/28)/('Monthly Data'!$E82/100000)</f>
        <v>3.795880644309479</v>
      </c>
      <c r="D83" s="24">
        <f>('Monthly Data'!H82/28)/('Monthly Data'!$E82/100000)</f>
        <v>0</v>
      </c>
      <c r="E83" s="24">
        <f>('Monthly Data'!I82/28)/('Monthly Data'!$E82/100000)</f>
        <v>12.806971217322419</v>
      </c>
      <c r="F83" s="24">
        <f>('Monthly Data'!J82/31)/('Monthly Data'!$E82/100000)</f>
        <v>8.824757021048239</v>
      </c>
      <c r="G83" s="24">
        <f>('Monthly Data'!K82/31)/('Monthly Data'!$E82/100000)</f>
        <v>3.726671039294019</v>
      </c>
      <c r="H83" s="24">
        <f>('Monthly Data'!L82/31)/('Monthly Data'!$E82/100000)</f>
        <v>0.17888020988611292</v>
      </c>
      <c r="I83" s="24">
        <f>('Monthly Data'!M82/31)/('Monthly Data'!$E82/100000)</f>
        <v>12.730308270228369</v>
      </c>
      <c r="J83" s="24">
        <f>('Monthly Data'!N82/30)/('Monthly Data'!$E82/100000)</f>
        <v>7.147258163894023</v>
      </c>
      <c r="K83" s="24">
        <f>('Monthly Data'!O82/30)/('Monthly Data'!$E82/100000)</f>
        <v>2.2797288971041283</v>
      </c>
      <c r="L83" s="24">
        <f>('Monthly Data'!P82/30)/('Monthly Data'!$E82/100000)</f>
        <v>0</v>
      </c>
      <c r="M83" s="24">
        <f>('Monthly Data'!Q82/30)/('Monthly Data'!$E82/100000)</f>
        <v>9.426987060998151</v>
      </c>
      <c r="N83" s="24">
        <f>('Monthly Data'!R82/31)/('Monthly Data'!$E82/100000)</f>
        <v>7.870729234988968</v>
      </c>
      <c r="O83" s="24">
        <f>('Monthly Data'!S82/31)/('Monthly Data'!$E82/100000)</f>
        <v>2.8322699898634545</v>
      </c>
      <c r="P83" s="24">
        <f>('Monthly Data'!T82/31)/('Monthly Data'!$E82/100000)</f>
        <v>0</v>
      </c>
      <c r="Q83" s="24">
        <f>('Monthly Data'!U82/31)/('Monthly Data'!$E82/100000)</f>
        <v>10.702999224852423</v>
      </c>
      <c r="R83" s="24">
        <f>('Monthly Data'!V82/30)/('Monthly Data'!$E82/100000)</f>
        <v>8.22550831792976</v>
      </c>
      <c r="S83" s="24">
        <f>('Monthly Data'!W82/30)/('Monthly Data'!$E82/100000)</f>
        <v>3.203943314849045</v>
      </c>
      <c r="T83" s="24">
        <f>('Monthly Data'!X82/30)/('Monthly Data'!$E82/100000)</f>
        <v>0</v>
      </c>
      <c r="U83" s="24">
        <f>('Monthly Data'!Y82/30)/('Monthly Data'!$E82/100000)</f>
        <v>11.429451632778804</v>
      </c>
      <c r="V83" s="24">
        <f>('Monthly Data'!Z82/31)/('Monthly Data'!$E82/100000)</f>
        <v>8.70550354779083</v>
      </c>
      <c r="W83" s="24">
        <f>('Monthly Data'!AA82/31)/('Monthly Data'!$E82/100000)</f>
        <v>1.6397352572893684</v>
      </c>
      <c r="X83" s="24">
        <f>('Monthly Data'!AB82/31)/('Monthly Data'!$E82/100000)</f>
        <v>0</v>
      </c>
      <c r="Y83" s="24">
        <f>('Monthly Data'!AC82/31)/('Monthly Data'!$E82/100000)</f>
        <v>10.345238805080196</v>
      </c>
      <c r="Z83" s="24">
        <f>('Monthly Data'!AD82/31)/('Monthly Data'!$E82/100000)</f>
        <v>7.4831554469023915</v>
      </c>
      <c r="AA83" s="24">
        <f>('Monthly Data'!AE82/31)/('Monthly Data'!$E82/100000)</f>
        <v>2.8322699898634545</v>
      </c>
      <c r="AB83" s="24">
        <f>('Monthly Data'!AF82/31)/('Monthly Data'!$E82/100000)</f>
        <v>0</v>
      </c>
      <c r="AC83" s="24">
        <f>('Monthly Data'!AG82/31)/('Monthly Data'!$E82/100000)</f>
        <v>10.315425436765846</v>
      </c>
      <c r="AD83" s="24">
        <f>('Monthly Data'!AH82/30)/('Monthly Data'!$E82/100000)</f>
        <v>7.116451016635859</v>
      </c>
      <c r="AE83" s="24">
        <f>('Monthly Data'!AI82/30)/('Monthly Data'!$E82/100000)</f>
        <v>0.7701786814540973</v>
      </c>
      <c r="AF83" s="24">
        <f>('Monthly Data'!AJ82/30)/('Monthly Data'!$E82/100000)</f>
        <v>0</v>
      </c>
      <c r="AG83" s="24">
        <f>('Monthly Data'!AK82/30)/('Monthly Data'!$E82/100000)</f>
        <v>7.886629698089957</v>
      </c>
    </row>
    <row r="84" spans="1:33" ht="15">
      <c r="A84" t="str">
        <f>'Monthly Data'!D83</f>
        <v>Milton Keynes UA</v>
      </c>
      <c r="B84" s="24">
        <f>('Monthly Data'!F83/28)/('Monthly Data'!$E83/100000)</f>
        <v>12.852074433422635</v>
      </c>
      <c r="C84" s="24">
        <f>('Monthly Data'!G83/28)/('Monthly Data'!$E83/100000)</f>
        <v>2.353196727246398</v>
      </c>
      <c r="D84" s="24">
        <f>('Monthly Data'!H83/28)/('Monthly Data'!$E83/100000)</f>
        <v>0.01810151328651075</v>
      </c>
      <c r="E84" s="24">
        <f>('Monthly Data'!I83/28)/('Monthly Data'!$E83/100000)</f>
        <v>15.223372673955542</v>
      </c>
      <c r="F84" s="24">
        <f>('Monthly Data'!J83/31)/('Monthly Data'!$E83/100000)</f>
        <v>16.153556888968822</v>
      </c>
      <c r="G84" s="24">
        <f>('Monthly Data'!K83/31)/('Monthly Data'!$E83/100000)</f>
        <v>4.1201379919232215</v>
      </c>
      <c r="H84" s="24">
        <f>('Monthly Data'!L83/31)/('Monthly Data'!$E83/100000)</f>
        <v>0.06539901574481304</v>
      </c>
      <c r="I84" s="24">
        <f>('Monthly Data'!M83/31)/('Monthly Data'!$E83/100000)</f>
        <v>20.339093896636857</v>
      </c>
      <c r="J84" s="24">
        <f>('Monthly Data'!N83/30)/('Monthly Data'!$E83/100000)</f>
        <v>12.806217266430139</v>
      </c>
      <c r="K84" s="24">
        <f>('Monthly Data'!O83/30)/('Monthly Data'!$E83/100000)</f>
        <v>5.845582023990539</v>
      </c>
      <c r="L84" s="24">
        <f>('Monthly Data'!P83/30)/('Monthly Data'!$E83/100000)</f>
        <v>1.5881060990032099</v>
      </c>
      <c r="M84" s="24">
        <f>('Monthly Data'!Q83/30)/('Monthly Data'!$E83/100000)</f>
        <v>20.239905389423885</v>
      </c>
      <c r="N84" s="24">
        <f>('Monthly Data'!R83/31)/('Monthly Data'!$E83/100000)</f>
        <v>15.10717263705181</v>
      </c>
      <c r="O84" s="24">
        <f>('Monthly Data'!S83/31)/('Monthly Data'!$E83/100000)</f>
        <v>6.1638572339486295</v>
      </c>
      <c r="P84" s="24">
        <f>('Monthly Data'!T83/31)/('Monthly Data'!$E83/100000)</f>
        <v>3.5642463580923107</v>
      </c>
      <c r="Q84" s="24">
        <f>('Monthly Data'!U83/31)/('Monthly Data'!$E83/100000)</f>
        <v>24.835276229092752</v>
      </c>
      <c r="R84" s="24">
        <f>('Monthly Data'!V83/30)/('Monthly Data'!$E83/100000)</f>
        <v>14.107112687954045</v>
      </c>
      <c r="S84" s="24">
        <f>('Monthly Data'!W83/30)/('Monthly Data'!$E83/100000)</f>
        <v>4.51089711099848</v>
      </c>
      <c r="T84" s="24">
        <f>('Monthly Data'!X83/30)/('Monthly Data'!$E83/100000)</f>
        <v>1.8246325392802838</v>
      </c>
      <c r="U84" s="24">
        <f>('Monthly Data'!Y83/30)/('Monthly Data'!$E83/100000)</f>
        <v>20.442642338232808</v>
      </c>
      <c r="V84" s="24">
        <f>('Monthly Data'!Z83/31)/('Monthly Data'!$E83/100000)</f>
        <v>18.09917760737701</v>
      </c>
      <c r="W84" s="24">
        <f>('Monthly Data'!AA83/31)/('Monthly Data'!$E83/100000)</f>
        <v>3.5642463580923107</v>
      </c>
      <c r="X84" s="24">
        <f>('Monthly Data'!AB83/31)/('Monthly Data'!$E83/100000)</f>
        <v>0.8174876968101629</v>
      </c>
      <c r="Y84" s="24">
        <f>('Monthly Data'!AC83/31)/('Monthly Data'!$E83/100000)</f>
        <v>22.480911662279482</v>
      </c>
      <c r="Z84" s="24">
        <f>('Monthly Data'!AD83/31)/('Monthly Data'!$E83/100000)</f>
        <v>20.911335284403968</v>
      </c>
      <c r="AA84" s="24">
        <f>('Monthly Data'!AE83/31)/('Monthly Data'!$E83/100000)</f>
        <v>3.2045517714958387</v>
      </c>
      <c r="AB84" s="24">
        <f>('Monthly Data'!AF83/31)/('Monthly Data'!$E83/100000)</f>
        <v>1.6349753936203257</v>
      </c>
      <c r="AC84" s="24">
        <f>('Monthly Data'!AG83/31)/('Monthly Data'!$E83/100000)</f>
        <v>25.75086244952013</v>
      </c>
      <c r="AD84" s="24">
        <f>('Monthly Data'!AH83/30)/('Monthly Data'!$E83/100000)</f>
        <v>19.547220814326746</v>
      </c>
      <c r="AE84" s="24">
        <f>('Monthly Data'!AI83/30)/('Monthly Data'!$E83/100000)</f>
        <v>3.362054401081264</v>
      </c>
      <c r="AF84" s="24">
        <f>('Monthly Data'!AJ83/30)/('Monthly Data'!$E83/100000)</f>
        <v>1.9935799966210506</v>
      </c>
      <c r="AG84" s="24">
        <f>('Monthly Data'!AK83/30)/('Monthly Data'!$E83/100000)</f>
        <v>24.902855212029056</v>
      </c>
    </row>
    <row r="85" spans="1:33" ht="15">
      <c r="A85" t="str">
        <f>'Monthly Data'!D84</f>
        <v>Newcastle Upon Tyne</v>
      </c>
      <c r="B85" s="24">
        <f>('Monthly Data'!F84/28)/('Monthly Data'!$E84/100000)</f>
        <v>4.042845208258742</v>
      </c>
      <c r="C85" s="24">
        <f>('Monthly Data'!G84/28)/('Monthly Data'!$E84/100000)</f>
        <v>0.9249313760591956</v>
      </c>
      <c r="D85" s="24">
        <f>('Monthly Data'!H84/28)/('Monthly Data'!$E84/100000)</f>
        <v>0</v>
      </c>
      <c r="E85" s="24">
        <f>('Monthly Data'!I84/28)/('Monthly Data'!$E84/100000)</f>
        <v>4.967776584317937</v>
      </c>
      <c r="F85" s="24">
        <f>('Monthly Data'!J84/31)/('Monthly Data'!$E84/100000)</f>
        <v>4.999056781739294</v>
      </c>
      <c r="G85" s="24">
        <f>('Monthly Data'!K84/31)/('Monthly Data'!$E84/100000)</f>
        <v>0.9027946209610046</v>
      </c>
      <c r="H85" s="24">
        <f>('Monthly Data'!L84/31)/('Monthly Data'!$E84/100000)</f>
        <v>0</v>
      </c>
      <c r="I85" s="24">
        <f>('Monthly Data'!M84/31)/('Monthly Data'!$E84/100000)</f>
        <v>5.901851402700299</v>
      </c>
      <c r="J85" s="24">
        <f>('Monthly Data'!N84/30)/('Monthly Data'!$E84/100000)</f>
        <v>6.780840991367307</v>
      </c>
      <c r="K85" s="24">
        <f>('Monthly Data'!O84/30)/('Monthly Data'!$E84/100000)</f>
        <v>1.1278195488721805</v>
      </c>
      <c r="L85" s="24">
        <f>('Monthly Data'!P84/30)/('Monthly Data'!$E84/100000)</f>
        <v>0</v>
      </c>
      <c r="M85" s="24">
        <f>('Monthly Data'!Q84/30)/('Monthly Data'!$E84/100000)</f>
        <v>7.908660540239487</v>
      </c>
      <c r="N85" s="24">
        <f>('Monthly Data'!R84/31)/('Monthly Data'!$E84/100000)</f>
        <v>8.03082976257849</v>
      </c>
      <c r="O85" s="24">
        <f>('Monthly Data'!S84/31)/('Monthly Data'!$E84/100000)</f>
        <v>1.1318619128466325</v>
      </c>
      <c r="P85" s="24">
        <f>('Monthly Data'!T84/31)/('Monthly Data'!$E84/100000)</f>
        <v>0</v>
      </c>
      <c r="Q85" s="24">
        <f>('Monthly Data'!U84/31)/('Monthly Data'!$E84/100000)</f>
        <v>9.16269167542512</v>
      </c>
      <c r="R85" s="24">
        <f>('Monthly Data'!V84/30)/('Monthly Data'!$E84/100000)</f>
        <v>5.847953216374269</v>
      </c>
      <c r="S85" s="24">
        <f>('Monthly Data'!W84/30)/('Monthly Data'!$E84/100000)</f>
        <v>0.278473962684489</v>
      </c>
      <c r="T85" s="24">
        <f>('Monthly Data'!X84/30)/('Monthly Data'!$E84/100000)</f>
        <v>0</v>
      </c>
      <c r="U85" s="24">
        <f>('Monthly Data'!Y84/30)/('Monthly Data'!$E84/100000)</f>
        <v>6.126427179058758</v>
      </c>
      <c r="V85" s="24">
        <f>('Monthly Data'!Z84/31)/('Monthly Data'!$E84/100000)</f>
        <v>4.689142210364621</v>
      </c>
      <c r="W85" s="24">
        <f>('Monthly Data'!AA84/31)/('Monthly Data'!$E84/100000)</f>
        <v>0</v>
      </c>
      <c r="X85" s="24">
        <f>('Monthly Data'!AB84/31)/('Monthly Data'!$E84/100000)</f>
        <v>0</v>
      </c>
      <c r="Y85" s="24">
        <f>('Monthly Data'!AC84/31)/('Monthly Data'!$E84/100000)</f>
        <v>4.689142210364621</v>
      </c>
      <c r="Z85" s="24">
        <f>('Monthly Data'!AD84/31)/('Monthly Data'!$E84/100000)</f>
        <v>5.982698682189344</v>
      </c>
      <c r="AA85" s="24">
        <f>('Monthly Data'!AE84/31)/('Monthly Data'!$E84/100000)</f>
        <v>0.1212709192335678</v>
      </c>
      <c r="AB85" s="24">
        <f>('Monthly Data'!AF84/31)/('Monthly Data'!$E84/100000)</f>
        <v>0</v>
      </c>
      <c r="AC85" s="24">
        <f>('Monthly Data'!AG84/31)/('Monthly Data'!$E84/100000)</f>
        <v>6.103969601422912</v>
      </c>
      <c r="AD85" s="24">
        <f>('Monthly Data'!AH84/30)/('Monthly Data'!$E84/100000)</f>
        <v>4.455583402951824</v>
      </c>
      <c r="AE85" s="24">
        <f>('Monthly Data'!AI84/30)/('Monthly Data'!$E84/100000)</f>
        <v>0</v>
      </c>
      <c r="AF85" s="24">
        <f>('Monthly Data'!AJ84/30)/('Monthly Data'!$E84/100000)</f>
        <v>0</v>
      </c>
      <c r="AG85" s="24">
        <f>('Monthly Data'!AK84/30)/('Monthly Data'!$E84/100000)</f>
        <v>4.455583402951824</v>
      </c>
    </row>
    <row r="86" spans="1:33" ht="15">
      <c r="A86" t="str">
        <f>'Monthly Data'!D85</f>
        <v>Newham</v>
      </c>
      <c r="B86" s="24">
        <f>('Monthly Data'!F85/28)/('Monthly Data'!$E85/100000)</f>
        <v>2.0679633355689693</v>
      </c>
      <c r="C86" s="24">
        <f>('Monthly Data'!G85/28)/('Monthly Data'!$E85/100000)</f>
        <v>1.8164542812430138</v>
      </c>
      <c r="D86" s="24">
        <f>('Monthly Data'!H85/28)/('Monthly Data'!$E85/100000)</f>
        <v>0</v>
      </c>
      <c r="E86" s="24">
        <f>('Monthly Data'!I85/28)/('Monthly Data'!$E85/100000)</f>
        <v>3.884417616811983</v>
      </c>
      <c r="F86" s="24">
        <f>('Monthly Data'!J85/31)/('Monthly Data'!$E85/100000)</f>
        <v>1.968802059669847</v>
      </c>
      <c r="G86" s="24">
        <f>('Monthly Data'!K85/31)/('Monthly Data'!$E85/100000)</f>
        <v>1.2368115503054167</v>
      </c>
      <c r="H86" s="24">
        <f>('Monthly Data'!L85/31)/('Monthly Data'!$E85/100000)</f>
        <v>0</v>
      </c>
      <c r="I86" s="24">
        <f>('Monthly Data'!M85/31)/('Monthly Data'!$E85/100000)</f>
        <v>3.2056136099752637</v>
      </c>
      <c r="J86" s="24">
        <f>('Monthly Data'!N85/30)/('Monthly Data'!$E85/100000)</f>
        <v>1.4345331246739697</v>
      </c>
      <c r="K86" s="24">
        <f>('Monthly Data'!O85/30)/('Monthly Data'!$E85/100000)</f>
        <v>1.486697965571205</v>
      </c>
      <c r="L86" s="24">
        <f>('Monthly Data'!P85/30)/('Monthly Data'!$E85/100000)</f>
        <v>0</v>
      </c>
      <c r="M86" s="24">
        <f>('Monthly Data'!Q85/30)/('Monthly Data'!$E85/100000)</f>
        <v>2.9212310902451746</v>
      </c>
      <c r="N86" s="24">
        <f>('Monthly Data'!R85/31)/('Monthly Data'!$E85/100000)</f>
        <v>1.6406683830582058</v>
      </c>
      <c r="O86" s="24">
        <f>('Monthly Data'!S85/31)/('Monthly Data'!$E85/100000)</f>
        <v>1.6406683830582058</v>
      </c>
      <c r="P86" s="24">
        <f>('Monthly Data'!T85/31)/('Monthly Data'!$E85/100000)</f>
        <v>0</v>
      </c>
      <c r="Q86" s="24">
        <f>('Monthly Data'!U85/31)/('Monthly Data'!$E85/100000)</f>
        <v>3.2813367661164117</v>
      </c>
      <c r="R86" s="24">
        <f>('Monthly Data'!V85/30)/('Monthly Data'!$E85/100000)</f>
        <v>1.7083985393844547</v>
      </c>
      <c r="S86" s="24">
        <f>('Monthly Data'!W85/30)/('Monthly Data'!$E85/100000)</f>
        <v>1.1997913406364111</v>
      </c>
      <c r="T86" s="24">
        <f>('Monthly Data'!X85/30)/('Monthly Data'!$E85/100000)</f>
        <v>0</v>
      </c>
      <c r="U86" s="24">
        <f>('Monthly Data'!Y85/30)/('Monthly Data'!$E85/100000)</f>
        <v>2.908189880020866</v>
      </c>
      <c r="V86" s="24">
        <f>('Monthly Data'!Z85/31)/('Monthly Data'!$E85/100000)</f>
        <v>2.448382048563784</v>
      </c>
      <c r="W86" s="24">
        <f>('Monthly Data'!AA85/31)/('Monthly Data'!$E85/100000)</f>
        <v>1.148467868140744</v>
      </c>
      <c r="X86" s="24">
        <f>('Monthly Data'!AB85/31)/('Monthly Data'!$E85/100000)</f>
        <v>0.39123630672926446</v>
      </c>
      <c r="Y86" s="24">
        <f>('Monthly Data'!AC85/31)/('Monthly Data'!$E85/100000)</f>
        <v>3.9880862234337924</v>
      </c>
      <c r="Z86" s="24">
        <f>('Monthly Data'!AD85/31)/('Monthly Data'!$E85/100000)</f>
        <v>3.748296228986824</v>
      </c>
      <c r="AA86" s="24">
        <f>('Monthly Data'!AE85/31)/('Monthly Data'!$E85/100000)</f>
        <v>1.0979857640466455</v>
      </c>
      <c r="AB86" s="24">
        <f>('Monthly Data'!AF85/31)/('Monthly Data'!$E85/100000)</f>
        <v>0.39123630672926446</v>
      </c>
      <c r="AC86" s="24">
        <f>('Monthly Data'!AG85/31)/('Monthly Data'!$E85/100000)</f>
        <v>5.237518299762734</v>
      </c>
      <c r="AD86" s="24">
        <f>('Monthly Data'!AH85/30)/('Monthly Data'!$E85/100000)</f>
        <v>1.8518518518518519</v>
      </c>
      <c r="AE86" s="24">
        <f>('Monthly Data'!AI85/30)/('Monthly Data'!$E85/100000)</f>
        <v>1.6562336984872197</v>
      </c>
      <c r="AF86" s="24">
        <f>('Monthly Data'!AJ85/30)/('Monthly Data'!$E85/100000)</f>
        <v>0.39123630672926446</v>
      </c>
      <c r="AG86" s="24">
        <f>('Monthly Data'!AK85/30)/('Monthly Data'!$E85/100000)</f>
        <v>3.899321857068336</v>
      </c>
    </row>
    <row r="87" spans="1:33" ht="15">
      <c r="A87" t="str">
        <f>'Monthly Data'!D86</f>
        <v>Norfolk</v>
      </c>
      <c r="B87" s="24">
        <f>('Monthly Data'!F86/28)/('Monthly Data'!$E86/100000)</f>
        <v>5.310747848061282</v>
      </c>
      <c r="C87" s="24">
        <f>('Monthly Data'!G86/28)/('Monthly Data'!$E86/100000)</f>
        <v>4.5161099265576885</v>
      </c>
      <c r="D87" s="24">
        <f>('Monthly Data'!H86/28)/('Monthly Data'!$E86/100000)</f>
        <v>0.19742557055989893</v>
      </c>
      <c r="E87" s="24">
        <f>('Monthly Data'!I86/28)/('Monthly Data'!$E86/100000)</f>
        <v>10.024283345178869</v>
      </c>
      <c r="F87" s="24">
        <f>('Monthly Data'!J86/31)/('Monthly Data'!$E86/100000)</f>
        <v>7.10604682679791</v>
      </c>
      <c r="G87" s="24">
        <f>('Monthly Data'!K86/31)/('Monthly Data'!$E86/100000)</f>
        <v>4.03002906613884</v>
      </c>
      <c r="H87" s="24">
        <f>('Monthly Data'!L86/31)/('Monthly Data'!$E86/100000)</f>
        <v>0.23181583123807487</v>
      </c>
      <c r="I87" s="24">
        <f>('Monthly Data'!M86/31)/('Monthly Data'!$E86/100000)</f>
        <v>11.367891724174827</v>
      </c>
      <c r="J87" s="24">
        <f>('Monthly Data'!N86/30)/('Monthly Data'!$E86/100000)</f>
        <v>5.804311774461028</v>
      </c>
      <c r="K87" s="24">
        <f>('Monthly Data'!O86/30)/('Monthly Data'!$E86/100000)</f>
        <v>5.375898286346048</v>
      </c>
      <c r="L87" s="24">
        <f>('Monthly Data'!P86/30)/('Monthly Data'!$E86/100000)</f>
        <v>0.2856089920766538</v>
      </c>
      <c r="M87" s="24">
        <f>('Monthly Data'!Q86/30)/('Monthly Data'!$E86/100000)</f>
        <v>11.465819052883731</v>
      </c>
      <c r="N87" s="24">
        <f>('Monthly Data'!R86/31)/('Monthly Data'!$E86/100000)</f>
        <v>5.514541985413435</v>
      </c>
      <c r="O87" s="24">
        <f>('Monthly Data'!S86/31)/('Monthly Data'!$E86/100000)</f>
        <v>5.42092405356729</v>
      </c>
      <c r="P87" s="24">
        <f>('Monthly Data'!T86/31)/('Monthly Data'!$E86/100000)</f>
        <v>0.06241195456409708</v>
      </c>
      <c r="Q87" s="24">
        <f>('Monthly Data'!U86/31)/('Monthly Data'!$E86/100000)</f>
        <v>10.99787799354482</v>
      </c>
      <c r="R87" s="24">
        <f>('Monthly Data'!V86/30)/('Monthly Data'!$E86/100000)</f>
        <v>5.868804127510596</v>
      </c>
      <c r="S87" s="24">
        <f>('Monthly Data'!W86/30)/('Monthly Data'!$E86/100000)</f>
        <v>5.532522572323567</v>
      </c>
      <c r="T87" s="24">
        <f>('Monthly Data'!X86/30)/('Monthly Data'!$E86/100000)</f>
        <v>0.21190344573429154</v>
      </c>
      <c r="U87" s="24">
        <f>('Monthly Data'!Y86/30)/('Monthly Data'!$E86/100000)</f>
        <v>11.613230145568455</v>
      </c>
      <c r="V87" s="24">
        <f>('Monthly Data'!Z86/31)/('Monthly Data'!$E86/100000)</f>
        <v>5.889013712798016</v>
      </c>
      <c r="W87" s="24">
        <f>('Monthly Data'!AA86/31)/('Monthly Data'!$E86/100000)</f>
        <v>5.082116300219334</v>
      </c>
      <c r="X87" s="24">
        <f>('Monthly Data'!AB86/31)/('Monthly Data'!$E86/100000)</f>
        <v>0.23181583123807487</v>
      </c>
      <c r="Y87" s="24">
        <f>('Monthly Data'!AC86/31)/('Monthly Data'!$E86/100000)</f>
        <v>11.202945844255426</v>
      </c>
      <c r="Z87" s="24">
        <f>('Monthly Data'!AD86/31)/('Monthly Data'!$E86/100000)</f>
        <v>6.299149414219226</v>
      </c>
      <c r="AA87" s="24">
        <f>('Monthly Data'!AE86/31)/('Monthly Data'!$E86/100000)</f>
        <v>3.7045953030546195</v>
      </c>
      <c r="AB87" s="24">
        <f>('Monthly Data'!AF86/31)/('Monthly Data'!$E86/100000)</f>
        <v>0.044579967545783625</v>
      </c>
      <c r="AC87" s="24">
        <f>('Monthly Data'!AG86/31)/('Monthly Data'!$E86/100000)</f>
        <v>10.04832468481963</v>
      </c>
      <c r="AD87" s="24">
        <f>('Monthly Data'!AH86/30)/('Monthly Data'!$E86/100000)</f>
        <v>6.509121061359868</v>
      </c>
      <c r="AE87" s="24">
        <f>('Monthly Data'!AI86/30)/('Monthly Data'!$E86/100000)</f>
        <v>4.680302192740004</v>
      </c>
      <c r="AF87" s="24">
        <f>('Monthly Data'!AJ86/30)/('Monthly Data'!$E86/100000)</f>
        <v>0.004606596646397641</v>
      </c>
      <c r="AG87" s="24">
        <f>('Monthly Data'!AK86/30)/('Monthly Data'!$E86/100000)</f>
        <v>11.194029850746269</v>
      </c>
    </row>
    <row r="88" spans="1:33" ht="15">
      <c r="A88" t="str">
        <f>'Monthly Data'!D87</f>
        <v>North East Lincolnshire UA</v>
      </c>
      <c r="B88" s="24">
        <f>('Monthly Data'!F87/28)/('Monthly Data'!$E87/100000)</f>
        <v>8.406725380304243</v>
      </c>
      <c r="C88" s="24">
        <f>('Monthly Data'!G87/28)/('Monthly Data'!$E87/100000)</f>
        <v>0.7720462083952876</v>
      </c>
      <c r="D88" s="24">
        <f>('Monthly Data'!H87/28)/('Monthly Data'!$E87/100000)</f>
        <v>0.31453734416104306</v>
      </c>
      <c r="E88" s="24">
        <f>('Monthly Data'!I87/28)/('Monthly Data'!$E87/100000)</f>
        <v>9.493308932860574</v>
      </c>
      <c r="F88" s="24">
        <f>('Monthly Data'!J87/31)/('Monthly Data'!$E87/100000)</f>
        <v>3.899894108835455</v>
      </c>
      <c r="G88" s="24">
        <f>('Monthly Data'!K87/31)/('Monthly Data'!$E87/100000)</f>
        <v>1.291355665177303</v>
      </c>
      <c r="H88" s="24">
        <f>('Monthly Data'!L87/31)/('Monthly Data'!$E87/100000)</f>
        <v>1.0072574188382963</v>
      </c>
      <c r="I88" s="24">
        <f>('Monthly Data'!M87/31)/('Monthly Data'!$E87/100000)</f>
        <v>6.1985071928510544</v>
      </c>
      <c r="J88" s="24">
        <f>('Monthly Data'!N87/30)/('Monthly Data'!$E87/100000)</f>
        <v>7.17907659460902</v>
      </c>
      <c r="K88" s="24">
        <f>('Monthly Data'!O87/30)/('Monthly Data'!$E87/100000)</f>
        <v>1.0408326661329064</v>
      </c>
      <c r="L88" s="24">
        <f>('Monthly Data'!P87/30)/('Monthly Data'!$E87/100000)</f>
        <v>0.4803843074459567</v>
      </c>
      <c r="M88" s="24">
        <f>('Monthly Data'!Q87/30)/('Monthly Data'!$E87/100000)</f>
        <v>8.700293568187883</v>
      </c>
      <c r="N88" s="24">
        <f>('Monthly Data'!R87/31)/('Monthly Data'!$E87/100000)</f>
        <v>8.677910069991476</v>
      </c>
      <c r="O88" s="24">
        <f>('Monthly Data'!S87/31)/('Monthly Data'!$E87/100000)</f>
        <v>1.5237996849092177</v>
      </c>
      <c r="P88" s="24">
        <f>('Monthly Data'!T87/31)/('Monthly Data'!$E87/100000)</f>
        <v>1.0330845321418425</v>
      </c>
      <c r="Q88" s="24">
        <f>('Monthly Data'!U87/31)/('Monthly Data'!$E87/100000)</f>
        <v>11.234794287042536</v>
      </c>
      <c r="R88" s="24">
        <f>('Monthly Data'!V87/30)/('Monthly Data'!$E87/100000)</f>
        <v>5.070723245262876</v>
      </c>
      <c r="S88" s="24">
        <f>('Monthly Data'!W87/30)/('Monthly Data'!$E87/100000)</f>
        <v>2.1083533493461433</v>
      </c>
      <c r="T88" s="24">
        <f>('Monthly Data'!X87/30)/('Monthly Data'!$E87/100000)</f>
        <v>0.4803843074459567</v>
      </c>
      <c r="U88" s="24">
        <f>('Monthly Data'!Y87/30)/('Monthly Data'!$E87/100000)</f>
        <v>7.659460902054977</v>
      </c>
      <c r="V88" s="24">
        <f>('Monthly Data'!Z87/31)/('Monthly Data'!$E87/100000)</f>
        <v>7.6189984245460876</v>
      </c>
      <c r="W88" s="24">
        <f>('Monthly Data'!AA87/31)/('Monthly Data'!$E87/100000)</f>
        <v>0.9556031922312043</v>
      </c>
      <c r="X88" s="24">
        <f>('Monthly Data'!AB87/31)/('Monthly Data'!$E87/100000)</f>
        <v>0.1291355665177303</v>
      </c>
      <c r="Y88" s="24">
        <f>('Monthly Data'!AC87/31)/('Monthly Data'!$E87/100000)</f>
        <v>8.703737183295022</v>
      </c>
      <c r="Z88" s="24">
        <f>('Monthly Data'!AD87/31)/('Monthly Data'!$E87/100000)</f>
        <v>4.752188847852475</v>
      </c>
      <c r="AA88" s="24">
        <f>('Monthly Data'!AE87/31)/('Monthly Data'!$E87/100000)</f>
        <v>0.3874066995531909</v>
      </c>
      <c r="AB88" s="24">
        <f>('Monthly Data'!AF87/31)/('Monthly Data'!$E87/100000)</f>
        <v>0.10330845321418423</v>
      </c>
      <c r="AC88" s="24">
        <f>('Monthly Data'!AG87/31)/('Monthly Data'!$E87/100000)</f>
        <v>5.24290400061985</v>
      </c>
      <c r="AD88" s="24">
        <f>('Monthly Data'!AH87/30)/('Monthly Data'!$E87/100000)</f>
        <v>3.9231385108086467</v>
      </c>
      <c r="AE88" s="24">
        <f>('Monthly Data'!AI87/30)/('Monthly Data'!$E87/100000)</f>
        <v>0.42700827328529484</v>
      </c>
      <c r="AF88" s="24">
        <f>('Monthly Data'!AJ87/30)/('Monthly Data'!$E87/100000)</f>
        <v>0</v>
      </c>
      <c r="AG88" s="24">
        <f>('Monthly Data'!AK87/30)/('Monthly Data'!$E87/100000)</f>
        <v>4.350146784093941</v>
      </c>
    </row>
    <row r="89" spans="1:33" ht="15">
      <c r="A89" t="str">
        <f>'Monthly Data'!D88</f>
        <v>North Lincolnshire UA</v>
      </c>
      <c r="B89" s="24">
        <f>('Monthly Data'!F88/28)/('Monthly Data'!$E88/100000)</f>
        <v>5.143490187803334</v>
      </c>
      <c r="C89" s="24">
        <f>('Monthly Data'!G88/28)/('Monthly Data'!$E88/100000)</f>
        <v>2.3211648027009915</v>
      </c>
      <c r="D89" s="24">
        <f>('Monthly Data'!H88/28)/('Monthly Data'!$E88/100000)</f>
        <v>2.242034184427094</v>
      </c>
      <c r="E89" s="24">
        <f>('Monthly Data'!I88/28)/('Monthly Data'!$E88/100000)</f>
        <v>9.70668917493142</v>
      </c>
      <c r="F89" s="24">
        <f>('Monthly Data'!J88/31)/('Monthly Data'!$E88/100000)</f>
        <v>2.8112641158812597</v>
      </c>
      <c r="G89" s="24">
        <f>('Monthly Data'!K88/31)/('Monthly Data'!$E88/100000)</f>
        <v>1.691523323962453</v>
      </c>
      <c r="H89" s="24">
        <f>('Monthly Data'!L88/31)/('Monthly Data'!$E88/100000)</f>
        <v>3.383046647924906</v>
      </c>
      <c r="I89" s="24">
        <f>('Monthly Data'!M88/31)/('Monthly Data'!$E88/100000)</f>
        <v>7.885834087768618</v>
      </c>
      <c r="J89" s="24">
        <f>('Monthly Data'!N88/30)/('Monthly Data'!$E88/100000)</f>
        <v>4.67749876907927</v>
      </c>
      <c r="K89" s="24">
        <f>('Monthly Data'!O88/30)/('Monthly Data'!$E88/100000)</f>
        <v>0.7385524372230428</v>
      </c>
      <c r="L89" s="24">
        <f>('Monthly Data'!P88/30)/('Monthly Data'!$E88/100000)</f>
        <v>1.3540128015755784</v>
      </c>
      <c r="M89" s="24">
        <f>('Monthly Data'!Q88/30)/('Monthly Data'!$E88/100000)</f>
        <v>6.770064007877892</v>
      </c>
      <c r="N89" s="24">
        <f>('Monthly Data'!R88/31)/('Monthly Data'!$E88/100000)</f>
        <v>3.6451136417782433</v>
      </c>
      <c r="O89" s="24">
        <f>('Monthly Data'!S88/31)/('Monthly Data'!$E88/100000)</f>
        <v>0.9291466145709248</v>
      </c>
      <c r="P89" s="24">
        <f>('Monthly Data'!T88/31)/('Monthly Data'!$E88/100000)</f>
        <v>0.9767951589078953</v>
      </c>
      <c r="Q89" s="24">
        <f>('Monthly Data'!U88/31)/('Monthly Data'!$E88/100000)</f>
        <v>5.551055415257064</v>
      </c>
      <c r="R89" s="24">
        <f>('Monthly Data'!V88/30)/('Monthly Data'!$E88/100000)</f>
        <v>3.717380600689315</v>
      </c>
      <c r="S89" s="24">
        <f>('Monthly Data'!W88/30)/('Monthly Data'!$E88/100000)</f>
        <v>0.7877892663712456</v>
      </c>
      <c r="T89" s="24">
        <f>('Monthly Data'!X88/30)/('Monthly Data'!$E88/100000)</f>
        <v>1.2801575578532742</v>
      </c>
      <c r="U89" s="24">
        <f>('Monthly Data'!Y88/30)/('Monthly Data'!$E88/100000)</f>
        <v>5.785327424913835</v>
      </c>
      <c r="V89" s="24">
        <f>('Monthly Data'!Z88/31)/('Monthly Data'!$E88/100000)</f>
        <v>3.692762186115214</v>
      </c>
      <c r="W89" s="24">
        <f>('Monthly Data'!AA88/31)/('Monthly Data'!$E88/100000)</f>
        <v>1.4532806022776004</v>
      </c>
      <c r="X89" s="24">
        <f>('Monthly Data'!AB88/31)/('Monthly Data'!$E88/100000)</f>
        <v>0.21441844951636727</v>
      </c>
      <c r="Y89" s="24">
        <f>('Monthly Data'!AC88/31)/('Monthly Data'!$E88/100000)</f>
        <v>5.360461237909181</v>
      </c>
      <c r="Z89" s="24">
        <f>('Monthly Data'!AD88/31)/('Monthly Data'!$E88/100000)</f>
        <v>2.001238862152761</v>
      </c>
      <c r="AA89" s="24">
        <f>('Monthly Data'!AE88/31)/('Monthly Data'!$E88/100000)</f>
        <v>2.8112641158812597</v>
      </c>
      <c r="AB89" s="24">
        <f>('Monthly Data'!AF88/31)/('Monthly Data'!$E88/100000)</f>
        <v>0.571782532043646</v>
      </c>
      <c r="AC89" s="24">
        <f>('Monthly Data'!AG88/31)/('Monthly Data'!$E88/100000)</f>
        <v>5.3842855100776665</v>
      </c>
      <c r="AD89" s="24">
        <f>('Monthly Data'!AH88/30)/('Monthly Data'!$E88/100000)</f>
        <v>2.904972919743968</v>
      </c>
      <c r="AE89" s="24">
        <f>('Monthly Data'!AI88/30)/('Monthly Data'!$E88/100000)</f>
        <v>2.3879862136878383</v>
      </c>
      <c r="AF89" s="24">
        <f>('Monthly Data'!AJ88/30)/('Monthly Data'!$E88/100000)</f>
        <v>1.0832102412604627</v>
      </c>
      <c r="AG89" s="24">
        <f>('Monthly Data'!AK88/30)/('Monthly Data'!$E88/100000)</f>
        <v>6.376169374692269</v>
      </c>
    </row>
    <row r="90" spans="1:33" ht="15">
      <c r="A90" t="str">
        <f>'Monthly Data'!D89</f>
        <v>North Somerset UA</v>
      </c>
      <c r="B90" s="24">
        <f>('Monthly Data'!F89/28)/('Monthly Data'!$E89/100000)</f>
        <v>6.354855109303507</v>
      </c>
      <c r="C90" s="24">
        <f>('Monthly Data'!G89/28)/('Monthly Data'!$E89/100000)</f>
        <v>8.303677342823251</v>
      </c>
      <c r="D90" s="24">
        <f>('Monthly Data'!H89/28)/('Monthly Data'!$E89/100000)</f>
        <v>2.965599051008304</v>
      </c>
      <c r="E90" s="24">
        <f>('Monthly Data'!I89/28)/('Monthly Data'!$E89/100000)</f>
        <v>17.624131503135064</v>
      </c>
      <c r="F90" s="24">
        <f>('Monthly Data'!J89/31)/('Monthly Data'!$E89/100000)</f>
        <v>5.892932307810049</v>
      </c>
      <c r="G90" s="24">
        <f>('Monthly Data'!K89/31)/('Monthly Data'!$E89/100000)</f>
        <v>7.538361458692075</v>
      </c>
      <c r="H90" s="24">
        <f>('Monthly Data'!L89/31)/('Monthly Data'!$E89/100000)</f>
        <v>3.3865227872804504</v>
      </c>
      <c r="I90" s="24">
        <f>('Monthly Data'!M89/31)/('Monthly Data'!$E89/100000)</f>
        <v>16.817816553782574</v>
      </c>
      <c r="J90" s="24">
        <f>('Monthly Data'!N89/30)/('Monthly Data'!$E89/100000)</f>
        <v>5.357848952155002</v>
      </c>
      <c r="K90" s="24">
        <f>('Monthly Data'!O89/30)/('Monthly Data'!$E89/100000)</f>
        <v>2.372479240806643</v>
      </c>
      <c r="L90" s="24">
        <f>('Monthly Data'!P89/30)/('Monthly Data'!$E89/100000)</f>
        <v>1.8189007512850932</v>
      </c>
      <c r="M90" s="24">
        <f>('Monthly Data'!Q89/30)/('Monthly Data'!$E89/100000)</f>
        <v>9.549228944246739</v>
      </c>
      <c r="N90" s="24">
        <f>('Monthly Data'!R89/31)/('Monthly Data'!$E89/100000)</f>
        <v>9.585581448742968</v>
      </c>
      <c r="O90" s="24">
        <f>('Monthly Data'!S89/31)/('Monthly Data'!$E89/100000)</f>
        <v>3.367389890177171</v>
      </c>
      <c r="P90" s="24">
        <f>('Monthly Data'!T89/31)/('Monthly Data'!$E89/100000)</f>
        <v>0.8992461638541308</v>
      </c>
      <c r="Q90" s="24">
        <f>('Monthly Data'!U89/31)/('Monthly Data'!$E89/100000)</f>
        <v>13.852217502774272</v>
      </c>
      <c r="R90" s="24">
        <f>('Monthly Data'!V89/30)/('Monthly Data'!$E89/100000)</f>
        <v>8.461842625543694</v>
      </c>
      <c r="S90" s="24">
        <f>('Monthly Data'!W89/30)/('Monthly Data'!$E89/100000)</f>
        <v>2.392249901146698</v>
      </c>
      <c r="T90" s="24">
        <f>('Monthly Data'!X89/30)/('Monthly Data'!$E89/100000)</f>
        <v>1.0873863187030446</v>
      </c>
      <c r="U90" s="24">
        <f>('Monthly Data'!Y89/30)/('Monthly Data'!$E89/100000)</f>
        <v>11.941478845393437</v>
      </c>
      <c r="V90" s="24">
        <f>('Monthly Data'!Z89/31)/('Monthly Data'!$E89/100000)</f>
        <v>6.16079286725596</v>
      </c>
      <c r="W90" s="24">
        <f>('Monthly Data'!AA89/31)/('Monthly Data'!$E89/100000)</f>
        <v>3.1951938162476563</v>
      </c>
      <c r="X90" s="24">
        <f>('Monthly Data'!AB89/31)/('Monthly Data'!$E89/100000)</f>
        <v>0.9949106493705278</v>
      </c>
      <c r="Y90" s="24">
        <f>('Monthly Data'!AC89/31)/('Monthly Data'!$E89/100000)</f>
        <v>10.350897332874146</v>
      </c>
      <c r="Z90" s="24">
        <f>('Monthly Data'!AD89/31)/('Monthly Data'!$E89/100000)</f>
        <v>4.61102820189033</v>
      </c>
      <c r="AA90" s="24">
        <f>('Monthly Data'!AE89/31)/('Monthly Data'!$E89/100000)</f>
        <v>2.2576818581869667</v>
      </c>
      <c r="AB90" s="24">
        <f>('Monthly Data'!AF89/31)/('Monthly Data'!$E89/100000)</f>
        <v>0.9757777522672484</v>
      </c>
      <c r="AC90" s="24">
        <f>('Monthly Data'!AG89/31)/('Monthly Data'!$E89/100000)</f>
        <v>7.844487812344546</v>
      </c>
      <c r="AD90" s="24">
        <f>('Monthly Data'!AH89/30)/('Monthly Data'!$E89/100000)</f>
        <v>4.230921312771847</v>
      </c>
      <c r="AE90" s="24">
        <f>('Monthly Data'!AI89/30)/('Monthly Data'!$E89/100000)</f>
        <v>2.589956504547252</v>
      </c>
      <c r="AF90" s="24">
        <f>('Monthly Data'!AJ89/30)/('Monthly Data'!$E89/100000)</f>
        <v>0.7315144325820483</v>
      </c>
      <c r="AG90" s="24">
        <f>('Monthly Data'!AK89/30)/('Monthly Data'!$E89/100000)</f>
        <v>7.552392249901146</v>
      </c>
    </row>
    <row r="91" spans="1:33" ht="15">
      <c r="A91" t="str">
        <f>'Monthly Data'!D90</f>
        <v>North Tyneside</v>
      </c>
      <c r="B91" s="24">
        <f>('Monthly Data'!F90/28)/('Monthly Data'!$E90/100000)</f>
        <v>3.358503819474932</v>
      </c>
      <c r="C91" s="24">
        <f>('Monthly Data'!G90/28)/('Monthly Data'!$E90/100000)</f>
        <v>0.15365703749231716</v>
      </c>
      <c r="D91" s="24">
        <f>('Monthly Data'!H90/28)/('Monthly Data'!$E90/100000)</f>
        <v>0</v>
      </c>
      <c r="E91" s="24">
        <f>('Monthly Data'!I90/28)/('Monthly Data'!$E90/100000)</f>
        <v>3.5121608569672493</v>
      </c>
      <c r="F91" s="24">
        <f>('Monthly Data'!J90/31)/('Monthly Data'!$E90/100000)</f>
        <v>3.1722743224220316</v>
      </c>
      <c r="G91" s="24">
        <f>('Monthly Data'!K90/31)/('Monthly Data'!$E90/100000)</f>
        <v>0.5551480064238555</v>
      </c>
      <c r="H91" s="24">
        <f>('Monthly Data'!L90/31)/('Monthly Data'!$E90/100000)</f>
        <v>0.11896028709082618</v>
      </c>
      <c r="I91" s="24">
        <f>('Monthly Data'!M90/31)/('Monthly Data'!$E90/100000)</f>
        <v>3.846382615936713</v>
      </c>
      <c r="J91" s="24">
        <f>('Monthly Data'!N90/30)/('Monthly Data'!$E90/100000)</f>
        <v>4.036058184798197</v>
      </c>
      <c r="K91" s="24">
        <f>('Monthly Data'!O90/30)/('Monthly Data'!$E90/100000)</f>
        <v>0.5121901249743905</v>
      </c>
      <c r="L91" s="24">
        <f>('Monthly Data'!P90/30)/('Monthly Data'!$E90/100000)</f>
        <v>0</v>
      </c>
      <c r="M91" s="24">
        <f>('Monthly Data'!Q90/30)/('Monthly Data'!$E90/100000)</f>
        <v>4.548248309772588</v>
      </c>
      <c r="N91" s="24">
        <f>('Monthly Data'!R90/31)/('Monthly Data'!$E90/100000)</f>
        <v>4.758411483633047</v>
      </c>
      <c r="O91" s="24">
        <f>('Monthly Data'!S90/31)/('Monthly Data'!$E90/100000)</f>
        <v>2.3990324563316614</v>
      </c>
      <c r="P91" s="24">
        <f>('Monthly Data'!T90/31)/('Monthly Data'!$E90/100000)</f>
        <v>0</v>
      </c>
      <c r="Q91" s="24">
        <f>('Monthly Data'!U90/31)/('Monthly Data'!$E90/100000)</f>
        <v>7.1574439399647085</v>
      </c>
      <c r="R91" s="24">
        <f>('Monthly Data'!V90/30)/('Monthly Data'!$E90/100000)</f>
        <v>6.965785699651711</v>
      </c>
      <c r="S91" s="24">
        <f>('Monthly Data'!W90/30)/('Monthly Data'!$E90/100000)</f>
        <v>2.048760499897562</v>
      </c>
      <c r="T91" s="24">
        <f>('Monthly Data'!X90/30)/('Monthly Data'!$E90/100000)</f>
        <v>0</v>
      </c>
      <c r="U91" s="24">
        <f>('Monthly Data'!Y90/30)/('Monthly Data'!$E90/100000)</f>
        <v>9.014546199549272</v>
      </c>
      <c r="V91" s="24">
        <f>('Monthly Data'!Z90/31)/('Monthly Data'!$E90/100000)</f>
        <v>4.004996332057815</v>
      </c>
      <c r="W91" s="24">
        <f>('Monthly Data'!AA90/31)/('Monthly Data'!$E90/100000)</f>
        <v>3.0533140353312054</v>
      </c>
      <c r="X91" s="24">
        <f>('Monthly Data'!AB90/31)/('Monthly Data'!$E90/100000)</f>
        <v>0</v>
      </c>
      <c r="Y91" s="24">
        <f>('Monthly Data'!AC90/31)/('Monthly Data'!$E90/100000)</f>
        <v>7.05831036738902</v>
      </c>
      <c r="Z91" s="24">
        <f>('Monthly Data'!AD90/31)/('Monthly Data'!$E90/100000)</f>
        <v>3.886036044966988</v>
      </c>
      <c r="AA91" s="24">
        <f>('Monthly Data'!AE90/31)/('Monthly Data'!$E90/100000)</f>
        <v>2.736086603089002</v>
      </c>
      <c r="AB91" s="24">
        <f>('Monthly Data'!AF90/31)/('Monthly Data'!$E90/100000)</f>
        <v>0</v>
      </c>
      <c r="AC91" s="24">
        <f>('Monthly Data'!AG90/31)/('Monthly Data'!$E90/100000)</f>
        <v>6.62212264805599</v>
      </c>
      <c r="AD91" s="24">
        <f>('Monthly Data'!AH90/30)/('Monthly Data'!$E90/100000)</f>
        <v>2.765826674861709</v>
      </c>
      <c r="AE91" s="24">
        <f>('Monthly Data'!AI90/30)/('Monthly Data'!$E90/100000)</f>
        <v>1.352181929932391</v>
      </c>
      <c r="AF91" s="24">
        <f>('Monthly Data'!AJ90/30)/('Monthly Data'!$E90/100000)</f>
        <v>0</v>
      </c>
      <c r="AG91" s="24">
        <f>('Monthly Data'!AK90/30)/('Monthly Data'!$E90/100000)</f>
        <v>4.1180086047941</v>
      </c>
    </row>
    <row r="92" spans="1:33" ht="15">
      <c r="A92" t="str">
        <f>'Monthly Data'!D91</f>
        <v>North Yorkshire</v>
      </c>
      <c r="B92" s="24">
        <f>('Monthly Data'!F91/28)/('Monthly Data'!$E91/100000)</f>
        <v>7.573538028829251</v>
      </c>
      <c r="C92" s="24">
        <f>('Monthly Data'!G91/28)/('Monthly Data'!$E91/100000)</f>
        <v>7.881167233095042</v>
      </c>
      <c r="D92" s="24">
        <f>('Monthly Data'!H91/28)/('Monthly Data'!$E91/100000)</f>
        <v>1.25249033165358</v>
      </c>
      <c r="E92" s="24">
        <f>('Monthly Data'!I91/28)/('Monthly Data'!$E91/100000)</f>
        <v>16.70719559357787</v>
      </c>
      <c r="F92" s="24">
        <f>('Monthly Data'!J91/31)/('Monthly Data'!$E91/100000)</f>
        <v>6.781073857471751</v>
      </c>
      <c r="G92" s="24">
        <f>('Monthly Data'!K91/31)/('Monthly Data'!$E91/100000)</f>
        <v>8.878244991928867</v>
      </c>
      <c r="H92" s="24">
        <f>('Monthly Data'!L91/31)/('Monthly Data'!$E91/100000)</f>
        <v>1.0982031808198152</v>
      </c>
      <c r="I92" s="24">
        <f>('Monthly Data'!M91/31)/('Monthly Data'!$E91/100000)</f>
        <v>16.757522030220432</v>
      </c>
      <c r="J92" s="24">
        <f>('Monthly Data'!N91/30)/('Monthly Data'!$E91/100000)</f>
        <v>7.861635220125786</v>
      </c>
      <c r="K92" s="24">
        <f>('Monthly Data'!O91/30)/('Monthly Data'!$E91/100000)</f>
        <v>8.135083401695377</v>
      </c>
      <c r="L92" s="24">
        <f>('Monthly Data'!P91/30)/('Monthly Data'!$E91/100000)</f>
        <v>1.2920426579163247</v>
      </c>
      <c r="M92" s="24">
        <f>('Monthly Data'!Q91/30)/('Monthly Data'!$E91/100000)</f>
        <v>17.28876127973749</v>
      </c>
      <c r="N92" s="24">
        <f>('Monthly Data'!R91/31)/('Monthly Data'!$E91/100000)</f>
        <v>6.159199767127999</v>
      </c>
      <c r="O92" s="24">
        <f>('Monthly Data'!S91/31)/('Monthly Data'!$E91/100000)</f>
        <v>6.165815448940168</v>
      </c>
      <c r="P92" s="24">
        <f>('Monthly Data'!T91/31)/('Monthly Data'!$E91/100000)</f>
        <v>0.648336817592421</v>
      </c>
      <c r="Q92" s="24">
        <f>('Monthly Data'!U91/31)/('Monthly Data'!$E91/100000)</f>
        <v>12.973352033660587</v>
      </c>
      <c r="R92" s="24">
        <f>('Monthly Data'!V91/30)/('Monthly Data'!$E91/100000)</f>
        <v>6.9114027891714525</v>
      </c>
      <c r="S92" s="24">
        <f>('Monthly Data'!W91/30)/('Monthly Data'!$E91/100000)</f>
        <v>7.622368061252391</v>
      </c>
      <c r="T92" s="24">
        <f>('Monthly Data'!X91/30)/('Monthly Data'!$E91/100000)</f>
        <v>1.1894995898277276</v>
      </c>
      <c r="U92" s="24">
        <f>('Monthly Data'!Y91/30)/('Monthly Data'!$E91/100000)</f>
        <v>15.723270440251572</v>
      </c>
      <c r="V92" s="24">
        <f>('Monthly Data'!Z91/31)/('Monthly Data'!$E91/100000)</f>
        <v>5.603482494905925</v>
      </c>
      <c r="W92" s="24">
        <f>('Monthly Data'!AA91/31)/('Monthly Data'!$E91/100000)</f>
        <v>5.629945222154595</v>
      </c>
      <c r="X92" s="24">
        <f>('Monthly Data'!AB91/31)/('Monthly Data'!$E91/100000)</f>
        <v>1.1378972716928206</v>
      </c>
      <c r="Y92" s="24">
        <f>('Monthly Data'!AC91/31)/('Monthly Data'!$E91/100000)</f>
        <v>12.37132498875334</v>
      </c>
      <c r="Z92" s="24">
        <f>('Monthly Data'!AD91/31)/('Monthly Data'!$E91/100000)</f>
        <v>5.577019767657255</v>
      </c>
      <c r="AA92" s="24">
        <f>('Monthly Data'!AE91/31)/('Monthly Data'!$E91/100000)</f>
        <v>4.994839768186509</v>
      </c>
      <c r="AB92" s="24">
        <f>('Monthly Data'!AF91/31)/('Monthly Data'!$E91/100000)</f>
        <v>1.8722379528434199</v>
      </c>
      <c r="AC92" s="24">
        <f>('Monthly Data'!AG91/31)/('Monthly Data'!$E91/100000)</f>
        <v>12.444097488687184</v>
      </c>
      <c r="AD92" s="24">
        <f>('Monthly Data'!AH91/30)/('Monthly Data'!$E91/100000)</f>
        <v>7.136997538966365</v>
      </c>
      <c r="AE92" s="24">
        <f>('Monthly Data'!AI91/30)/('Monthly Data'!$E91/100000)</f>
        <v>5.366420563303254</v>
      </c>
      <c r="AF92" s="24">
        <f>('Monthly Data'!AJ91/30)/('Monthly Data'!$E91/100000)</f>
        <v>1.1006289308176098</v>
      </c>
      <c r="AG92" s="24">
        <f>('Monthly Data'!AK91/30)/('Monthly Data'!$E91/100000)</f>
        <v>13.604047033087229</v>
      </c>
    </row>
    <row r="93" spans="1:33" ht="15">
      <c r="A93" t="str">
        <f>'Monthly Data'!D92</f>
        <v>Northamptonshire</v>
      </c>
      <c r="B93" s="24">
        <f>('Monthly Data'!F92/28)/('Monthly Data'!$E92/100000)</f>
        <v>19.897869343194223</v>
      </c>
      <c r="C93" s="24">
        <f>('Monthly Data'!G92/28)/('Monthly Data'!$E92/100000)</f>
        <v>8.949010137599677</v>
      </c>
      <c r="D93" s="24">
        <f>('Monthly Data'!H92/28)/('Monthly Data'!$E92/100000)</f>
        <v>8.955298971146831</v>
      </c>
      <c r="E93" s="24">
        <f>('Monthly Data'!I92/28)/('Monthly Data'!$E92/100000)</f>
        <v>37.80217845194073</v>
      </c>
      <c r="F93" s="24">
        <f>('Monthly Data'!J92/31)/('Monthly Data'!$E92/100000)</f>
        <v>20.403410414146062</v>
      </c>
      <c r="G93" s="24">
        <f>('Monthly Data'!K92/31)/('Monthly Data'!$E92/100000)</f>
        <v>8.758925071997</v>
      </c>
      <c r="H93" s="24">
        <f>('Monthly Data'!L92/31)/('Monthly Data'!$E92/100000)</f>
        <v>5.169015444563729</v>
      </c>
      <c r="I93" s="24">
        <f>('Monthly Data'!M92/31)/('Monthly Data'!$E92/100000)</f>
        <v>34.33135093070679</v>
      </c>
      <c r="J93" s="24">
        <f>('Monthly Data'!N92/30)/('Monthly Data'!$E92/100000)</f>
        <v>15.483946704231967</v>
      </c>
      <c r="K93" s="24">
        <f>('Monthly Data'!O92/30)/('Monthly Data'!$E92/100000)</f>
        <v>8.02958267300581</v>
      </c>
      <c r="L93" s="24">
        <f>('Monthly Data'!P92/30)/('Monthly Data'!$E92/100000)</f>
        <v>2.8819627868756235</v>
      </c>
      <c r="M93" s="24">
        <f>('Monthly Data'!Q92/30)/('Monthly Data'!$E92/100000)</f>
        <v>26.3954921641134</v>
      </c>
      <c r="N93" s="24">
        <f>('Monthly Data'!R92/31)/('Monthly Data'!$E92/100000)</f>
        <v>13.626887968690536</v>
      </c>
      <c r="O93" s="24">
        <f>('Monthly Data'!S92/31)/('Monthly Data'!$E92/100000)</f>
        <v>6.827644576225937</v>
      </c>
      <c r="P93" s="24">
        <f>('Monthly Data'!T92/31)/('Monthly Data'!$E92/100000)</f>
        <v>3.0786883197291663</v>
      </c>
      <c r="Q93" s="24">
        <f>('Monthly Data'!U92/31)/('Monthly Data'!$E92/100000)</f>
        <v>23.53322086464564</v>
      </c>
      <c r="R93" s="24">
        <f>('Monthly Data'!V92/30)/('Monthly Data'!$E92/100000)</f>
        <v>16.763514703292834</v>
      </c>
      <c r="S93" s="24">
        <f>('Monthly Data'!W92/30)/('Monthly Data'!$E92/100000)</f>
        <v>13.447203146093795</v>
      </c>
      <c r="T93" s="24">
        <f>('Monthly Data'!X92/30)/('Monthly Data'!$E92/100000)</f>
        <v>3.2928332452896636</v>
      </c>
      <c r="U93" s="24">
        <f>('Monthly Data'!Y92/30)/('Monthly Data'!$E92/100000)</f>
        <v>33.5035510946763</v>
      </c>
      <c r="V93" s="24">
        <f>('Monthly Data'!Z92/31)/('Monthly Data'!$E92/100000)</f>
        <v>13.649608915699606</v>
      </c>
      <c r="W93" s="24">
        <f>('Monthly Data'!AA92/31)/('Monthly Data'!$E92/100000)</f>
        <v>14.706132951621424</v>
      </c>
      <c r="X93" s="24">
        <f>('Monthly Data'!AB92/31)/('Monthly Data'!$E92/100000)</f>
        <v>2.328897068429812</v>
      </c>
      <c r="Y93" s="24">
        <f>('Monthly Data'!AC92/31)/('Monthly Data'!$E92/100000)</f>
        <v>30.68463893575084</v>
      </c>
      <c r="Z93" s="24">
        <f>('Monthly Data'!AD92/31)/('Monthly Data'!$E92/100000)</f>
        <v>10.729967225033938</v>
      </c>
      <c r="AA93" s="24">
        <f>('Monthly Data'!AE92/31)/('Monthly Data'!$E92/100000)</f>
        <v>17.88706553289141</v>
      </c>
      <c r="AB93" s="24">
        <f>('Monthly Data'!AF92/31)/('Monthly Data'!$E92/100000)</f>
        <v>4.021607620605627</v>
      </c>
      <c r="AC93" s="24">
        <f>('Monthly Data'!AG92/31)/('Monthly Data'!$E92/100000)</f>
        <v>32.63864037853097</v>
      </c>
      <c r="AD93" s="24">
        <f>('Monthly Data'!AH92/30)/('Monthly Data'!$E92/100000)</f>
        <v>8.505018489170627</v>
      </c>
      <c r="AE93" s="24">
        <f>('Monthly Data'!AI92/30)/('Monthly Data'!$E92/100000)</f>
        <v>14.996771732112462</v>
      </c>
      <c r="AF93" s="24">
        <f>('Monthly Data'!AJ92/30)/('Monthly Data'!$E92/100000)</f>
        <v>4.026530492457592</v>
      </c>
      <c r="AG93" s="24">
        <f>('Monthly Data'!AK92/30)/('Monthly Data'!$E92/100000)</f>
        <v>27.528320713740683</v>
      </c>
    </row>
    <row r="94" spans="1:33" ht="15">
      <c r="A94" t="str">
        <f>'Monthly Data'!D93</f>
        <v>Northumberland</v>
      </c>
      <c r="B94" s="24">
        <f>('Monthly Data'!F93/28)/('Monthly Data'!$E93/100000)</f>
        <v>5.0861589772095614</v>
      </c>
      <c r="C94" s="24">
        <f>('Monthly Data'!G93/28)/('Monthly Data'!$E93/100000)</f>
        <v>1.0283490828237911</v>
      </c>
      <c r="D94" s="24">
        <f>('Monthly Data'!H93/28)/('Monthly Data'!$E93/100000)</f>
        <v>0.05558643690939411</v>
      </c>
      <c r="E94" s="24">
        <f>('Monthly Data'!I93/28)/('Monthly Data'!$E93/100000)</f>
        <v>6.170094496942746</v>
      </c>
      <c r="F94" s="24">
        <f>('Monthly Data'!J93/31)/('Monthly Data'!$E93/100000)</f>
        <v>2.359733902347182</v>
      </c>
      <c r="G94" s="24">
        <f>('Monthly Data'!K93/31)/('Monthly Data'!$E93/100000)</f>
        <v>1.066900966486758</v>
      </c>
      <c r="H94" s="24">
        <f>('Monthly Data'!L93/31)/('Monthly Data'!$E93/100000)</f>
        <v>0</v>
      </c>
      <c r="I94" s="24">
        <f>('Monthly Data'!M93/31)/('Monthly Data'!$E93/100000)</f>
        <v>3.4266348688339403</v>
      </c>
      <c r="J94" s="24">
        <f>('Monthly Data'!N93/30)/('Monthly Data'!$E93/100000)</f>
        <v>3.527885862516213</v>
      </c>
      <c r="K94" s="24">
        <f>('Monthly Data'!O93/30)/('Monthly Data'!$E93/100000)</f>
        <v>0.9468223086900129</v>
      </c>
      <c r="L94" s="24">
        <f>('Monthly Data'!P93/30)/('Monthly Data'!$E93/100000)</f>
        <v>0</v>
      </c>
      <c r="M94" s="24">
        <f>('Monthly Data'!Q93/30)/('Monthly Data'!$E93/100000)</f>
        <v>4.474708171206226</v>
      </c>
      <c r="N94" s="24">
        <f>('Monthly Data'!R93/31)/('Monthly Data'!$E93/100000)</f>
        <v>3.690222166436551</v>
      </c>
      <c r="O94" s="24">
        <f>('Monthly Data'!S93/31)/('Monthly Data'!$E93/100000)</f>
        <v>1.242625831555165</v>
      </c>
      <c r="P94" s="24">
        <f>('Monthly Data'!T93/31)/('Monthly Data'!$E93/100000)</f>
        <v>0</v>
      </c>
      <c r="Q94" s="24">
        <f>('Monthly Data'!U93/31)/('Monthly Data'!$E93/100000)</f>
        <v>4.932847997991717</v>
      </c>
      <c r="R94" s="24">
        <f>('Monthly Data'!V93/30)/('Monthly Data'!$E93/100000)</f>
        <v>2.3476005188067446</v>
      </c>
      <c r="S94" s="24">
        <f>('Monthly Data'!W93/30)/('Monthly Data'!$E93/100000)</f>
        <v>0.5966277561608302</v>
      </c>
      <c r="T94" s="24">
        <f>('Monthly Data'!X93/30)/('Monthly Data'!$E93/100000)</f>
        <v>0</v>
      </c>
      <c r="U94" s="24">
        <f>('Monthly Data'!Y93/30)/('Monthly Data'!$E93/100000)</f>
        <v>2.9442282749675748</v>
      </c>
      <c r="V94" s="24">
        <f>('Monthly Data'!Z93/31)/('Monthly Data'!$E93/100000)</f>
        <v>2.309526798041923</v>
      </c>
      <c r="W94" s="24">
        <f>('Monthly Data'!AA93/31)/('Monthly Data'!$E93/100000)</f>
        <v>0.6275888038157399</v>
      </c>
      <c r="X94" s="24">
        <f>('Monthly Data'!AB93/31)/('Monthly Data'!$E93/100000)</f>
        <v>0.2259319693736664</v>
      </c>
      <c r="Y94" s="24">
        <f>('Monthly Data'!AC93/31)/('Monthly Data'!$E93/100000)</f>
        <v>3.1630475712313295</v>
      </c>
      <c r="Z94" s="24">
        <f>('Monthly Data'!AD93/31)/('Monthly Data'!$E93/100000)</f>
        <v>2.2216643655077197</v>
      </c>
      <c r="AA94" s="24">
        <f>('Monthly Data'!AE93/31)/('Monthly Data'!$E93/100000)</f>
        <v>0.376553282289444</v>
      </c>
      <c r="AB94" s="24">
        <f>('Monthly Data'!AF93/31)/('Monthly Data'!$E93/100000)</f>
        <v>0.38910505836575876</v>
      </c>
      <c r="AC94" s="24">
        <f>('Monthly Data'!AG93/31)/('Monthly Data'!$E93/100000)</f>
        <v>2.987322706162922</v>
      </c>
      <c r="AD94" s="24">
        <f>('Monthly Data'!AH93/30)/('Monthly Data'!$E93/100000)</f>
        <v>2.7756160830090795</v>
      </c>
      <c r="AE94" s="24">
        <f>('Monthly Data'!AI93/30)/('Monthly Data'!$E93/100000)</f>
        <v>0.4539559014267186</v>
      </c>
      <c r="AF94" s="24">
        <f>('Monthly Data'!AJ93/30)/('Monthly Data'!$E93/100000)</f>
        <v>0.5317769130998703</v>
      </c>
      <c r="AG94" s="24">
        <f>('Monthly Data'!AK93/30)/('Monthly Data'!$E93/100000)</f>
        <v>3.761348897535668</v>
      </c>
    </row>
    <row r="95" spans="1:33" ht="15">
      <c r="A95" t="str">
        <f>'Monthly Data'!D94</f>
        <v>Nottingham UA</v>
      </c>
      <c r="B95" s="24">
        <f>('Monthly Data'!F94/28)/('Monthly Data'!$E94/100000)</f>
        <v>11.093283169193317</v>
      </c>
      <c r="C95" s="24">
        <f>('Monthly Data'!G94/28)/('Monthly Data'!$E94/100000)</f>
        <v>0.6916011950868652</v>
      </c>
      <c r="D95" s="24">
        <f>('Monthly Data'!H94/28)/('Monthly Data'!$E94/100000)</f>
        <v>0</v>
      </c>
      <c r="E95" s="24">
        <f>('Monthly Data'!I94/28)/('Monthly Data'!$E94/100000)</f>
        <v>11.784884364280181</v>
      </c>
      <c r="F95" s="24">
        <f>('Monthly Data'!J94/31)/('Monthly Data'!$E94/100000)</f>
        <v>8.09574973139102</v>
      </c>
      <c r="G95" s="24">
        <f>('Monthly Data'!K94/31)/('Monthly Data'!$E94/100000)</f>
        <v>0.3248294645311212</v>
      </c>
      <c r="H95" s="24">
        <f>('Monthly Data'!L94/31)/('Monthly Data'!$E94/100000)</f>
        <v>0</v>
      </c>
      <c r="I95" s="24">
        <f>('Monthly Data'!M94/31)/('Monthly Data'!$E94/100000)</f>
        <v>8.42057919592214</v>
      </c>
      <c r="J95" s="24">
        <f>('Monthly Data'!N94/30)/('Monthly Data'!$E94/100000)</f>
        <v>9.011102504518462</v>
      </c>
      <c r="K95" s="24">
        <f>('Monthly Data'!O94/30)/('Monthly Data'!$E94/100000)</f>
        <v>0.7358636715724245</v>
      </c>
      <c r="L95" s="24">
        <f>('Monthly Data'!P94/30)/('Monthly Data'!$E94/100000)</f>
        <v>0.3872966692486445</v>
      </c>
      <c r="M95" s="24">
        <f>('Monthly Data'!Q94/30)/('Monthly Data'!$E94/100000)</f>
        <v>10.134262845339531</v>
      </c>
      <c r="N95" s="24">
        <f>('Monthly Data'!R94/31)/('Monthly Data'!$E94/100000)</f>
        <v>8.033282526673498</v>
      </c>
      <c r="O95" s="24">
        <f>('Monthly Data'!S94/31)/('Monthly Data'!$E94/100000)</f>
        <v>1.3742785037855128</v>
      </c>
      <c r="P95" s="24">
        <f>('Monthly Data'!T94/31)/('Monthly Data'!$E94/100000)</f>
        <v>0.08745408660453262</v>
      </c>
      <c r="Q95" s="24">
        <f>('Monthly Data'!U94/31)/('Monthly Data'!$E94/100000)</f>
        <v>9.495015117063542</v>
      </c>
      <c r="R95" s="24">
        <f>('Monthly Data'!V94/30)/('Monthly Data'!$E94/100000)</f>
        <v>13.865220759101472</v>
      </c>
      <c r="S95" s="24">
        <f>('Monthly Data'!W94/30)/('Monthly Data'!$E94/100000)</f>
        <v>3.795507358636716</v>
      </c>
      <c r="T95" s="24">
        <f>('Monthly Data'!X94/30)/('Monthly Data'!$E94/100000)</f>
        <v>0</v>
      </c>
      <c r="U95" s="24">
        <f>('Monthly Data'!Y94/30)/('Monthly Data'!$E94/100000)</f>
        <v>17.660728117738188</v>
      </c>
      <c r="V95" s="24">
        <f>('Monthly Data'!Z94/31)/('Monthly Data'!$E94/100000)</f>
        <v>11.93123610104695</v>
      </c>
      <c r="W95" s="24">
        <f>('Monthly Data'!AA94/31)/('Monthly Data'!$E94/100000)</f>
        <v>6.758951550436022</v>
      </c>
      <c r="X95" s="24">
        <f>('Monthly Data'!AB94/31)/('Monthly Data'!$E94/100000)</f>
        <v>0.4872441967966818</v>
      </c>
      <c r="Y95" s="24">
        <f>('Monthly Data'!AC94/31)/('Monthly Data'!$E94/100000)</f>
        <v>19.177431848279653</v>
      </c>
      <c r="Z95" s="24">
        <f>('Monthly Data'!AD94/31)/('Monthly Data'!$E94/100000)</f>
        <v>13.155593313510408</v>
      </c>
      <c r="AA95" s="24">
        <f>('Monthly Data'!AE94/31)/('Monthly Data'!$E94/100000)</f>
        <v>3.460683141350791</v>
      </c>
      <c r="AB95" s="24">
        <f>('Monthly Data'!AF94/31)/('Monthly Data'!$E94/100000)</f>
        <v>0.26236225981359784</v>
      </c>
      <c r="AC95" s="24">
        <f>('Monthly Data'!AG94/31)/('Monthly Data'!$E94/100000)</f>
        <v>16.878638714674796</v>
      </c>
      <c r="AD95" s="24">
        <f>('Monthly Data'!AH94/30)/('Monthly Data'!$E94/100000)</f>
        <v>12.884069197004907</v>
      </c>
      <c r="AE95" s="24">
        <f>('Monthly Data'!AI94/30)/('Monthly Data'!$E94/100000)</f>
        <v>2.956364575264653</v>
      </c>
      <c r="AF95" s="24">
        <f>('Monthly Data'!AJ94/30)/('Monthly Data'!$E94/100000)</f>
        <v>0.2711076684740511</v>
      </c>
      <c r="AG95" s="24">
        <f>('Monthly Data'!AK94/30)/('Monthly Data'!$E94/100000)</f>
        <v>16.11154144074361</v>
      </c>
    </row>
    <row r="96" spans="1:33" ht="15">
      <c r="A96" t="str">
        <f>'Monthly Data'!D95</f>
        <v>Nottinghamshire</v>
      </c>
      <c r="B96" s="24">
        <f>('Monthly Data'!F95/28)/('Monthly Data'!$E95/100000)</f>
        <v>7.915028058857319</v>
      </c>
      <c r="C96" s="24">
        <f>('Monthly Data'!G95/28)/('Monthly Data'!$E95/100000)</f>
        <v>0.6628076532190358</v>
      </c>
      <c r="D96" s="24">
        <f>('Monthly Data'!H95/28)/('Monthly Data'!$E95/100000)</f>
        <v>0.5523397110158632</v>
      </c>
      <c r="E96" s="24">
        <f>('Monthly Data'!I95/28)/('Monthly Data'!$E95/100000)</f>
        <v>9.130175423092219</v>
      </c>
      <c r="F96" s="24">
        <f>('Monthly Data'!J95/31)/('Monthly Data'!$E95/100000)</f>
        <v>7.069235604601738</v>
      </c>
      <c r="G96" s="24">
        <f>('Monthly Data'!K95/31)/('Monthly Data'!$E95/100000)</f>
        <v>0.6535426000019955</v>
      </c>
      <c r="H96" s="24">
        <f>('Monthly Data'!L95/31)/('Monthly Data'!$E95/100000)</f>
        <v>0.2743881145046546</v>
      </c>
      <c r="I96" s="24">
        <f>('Monthly Data'!M95/31)/('Monthly Data'!$E95/100000)</f>
        <v>7.997166319108389</v>
      </c>
      <c r="J96" s="24">
        <f>('Monthly Data'!N95/30)/('Monthly Data'!$E95/100000)</f>
        <v>5.608825652129085</v>
      </c>
      <c r="K96" s="24">
        <f>('Monthly Data'!O95/30)/('Monthly Data'!$E95/100000)</f>
        <v>0.36601711516651203</v>
      </c>
      <c r="L96" s="24">
        <f>('Monthly Data'!P95/30)/('Monthly Data'!$E95/100000)</f>
        <v>0.19589648417362612</v>
      </c>
      <c r="M96" s="24">
        <f>('Monthly Data'!Q95/30)/('Monthly Data'!$E95/100000)</f>
        <v>6.170739251469223</v>
      </c>
      <c r="N96" s="24">
        <f>('Monthly Data'!R95/31)/('Monthly Data'!$E95/100000)</f>
        <v>6.779880865669556</v>
      </c>
      <c r="O96" s="24">
        <f>('Monthly Data'!S95/31)/('Monthly Data'!$E95/100000)</f>
        <v>0.5138541053450805</v>
      </c>
      <c r="P96" s="24">
        <f>('Monthly Data'!T95/31)/('Monthly Data'!$E95/100000)</f>
        <v>0.194566117557846</v>
      </c>
      <c r="Q96" s="24">
        <f>('Monthly Data'!U95/31)/('Monthly Data'!$E95/100000)</f>
        <v>7.488301088572483</v>
      </c>
      <c r="R96" s="24">
        <f>('Monthly Data'!V95/30)/('Monthly Data'!$E95/100000)</f>
        <v>6.299618517372925</v>
      </c>
      <c r="S96" s="24">
        <f>('Monthly Data'!W95/30)/('Monthly Data'!$E95/100000)</f>
        <v>0.6701721826992473</v>
      </c>
      <c r="T96" s="24">
        <f>('Monthly Data'!X95/30)/('Monthly Data'!$E95/100000)</f>
        <v>0.44334467470873284</v>
      </c>
      <c r="U96" s="24">
        <f>('Monthly Data'!Y95/30)/('Monthly Data'!$E95/100000)</f>
        <v>7.413135374780905</v>
      </c>
      <c r="V96" s="24">
        <f>('Monthly Data'!Z95/31)/('Monthly Data'!$E95/100000)</f>
        <v>7.742733703840435</v>
      </c>
      <c r="W96" s="24">
        <f>('Monthly Data'!AA95/31)/('Monthly Data'!$E95/100000)</f>
        <v>0.6335871007652933</v>
      </c>
      <c r="X96" s="24">
        <f>('Monthly Data'!AB95/31)/('Monthly Data'!$E95/100000)</f>
        <v>0.19955499236702154</v>
      </c>
      <c r="Y96" s="24">
        <f>('Monthly Data'!AC95/31)/('Monthly Data'!$E95/100000)</f>
        <v>8.57587579697275</v>
      </c>
      <c r="Z96" s="24">
        <f>('Monthly Data'!AD95/31)/('Monthly Data'!$E95/100000)</f>
        <v>5.118585554214102</v>
      </c>
      <c r="AA96" s="24">
        <f>('Monthly Data'!AE95/31)/('Monthly Data'!$E95/100000)</f>
        <v>0.453987607634974</v>
      </c>
      <c r="AB96" s="24">
        <f>('Monthly Data'!AF95/31)/('Monthly Data'!$E95/100000)</f>
        <v>0.09977749618351077</v>
      </c>
      <c r="AC96" s="24">
        <f>('Monthly Data'!AG95/31)/('Monthly Data'!$E95/100000)</f>
        <v>5.672350658032587</v>
      </c>
      <c r="AD96" s="24">
        <f>('Monthly Data'!AH95/30)/('Monthly Data'!$E95/100000)</f>
        <v>6.531601195999587</v>
      </c>
      <c r="AE96" s="24">
        <f>('Monthly Data'!AI95/30)/('Monthly Data'!$E95/100000)</f>
        <v>0.24744819053510672</v>
      </c>
      <c r="AF96" s="24">
        <f>('Monthly Data'!AJ95/30)/('Monthly Data'!$E95/100000)</f>
        <v>0.11341375399525723</v>
      </c>
      <c r="AG96" s="24">
        <f>('Monthly Data'!AK95/30)/('Monthly Data'!$E95/100000)</f>
        <v>6.8924631405299515</v>
      </c>
    </row>
    <row r="97" spans="1:33" ht="15">
      <c r="A97" t="str">
        <f>'Monthly Data'!D96</f>
        <v>Oldham</v>
      </c>
      <c r="B97" s="24">
        <f>('Monthly Data'!F96/28)/('Monthly Data'!$E96/100000)</f>
        <v>2.6698430953750103</v>
      </c>
      <c r="C97" s="24">
        <f>('Monthly Data'!G96/28)/('Monthly Data'!$E96/100000)</f>
        <v>1.5402940934855827</v>
      </c>
      <c r="D97" s="24">
        <f>('Monthly Data'!H96/28)/('Monthly Data'!$E96/100000)</f>
        <v>0</v>
      </c>
      <c r="E97" s="24">
        <f>('Monthly Data'!I96/28)/('Monthly Data'!$E96/100000)</f>
        <v>4.2101371888605925</v>
      </c>
      <c r="F97" s="24">
        <f>('Monthly Data'!J96/31)/('Monthly Data'!$E96/100000)</f>
        <v>2.9494147544936835</v>
      </c>
      <c r="G97" s="24">
        <f>('Monthly Data'!K96/31)/('Monthly Data'!$E96/100000)</f>
        <v>3.561557439388599</v>
      </c>
      <c r="H97" s="24">
        <f>('Monthly Data'!L96/31)/('Monthly Data'!$E96/100000)</f>
        <v>0.18549778330148953</v>
      </c>
      <c r="I97" s="24">
        <f>('Monthly Data'!M96/31)/('Monthly Data'!$E96/100000)</f>
        <v>6.696469977183772</v>
      </c>
      <c r="J97" s="24">
        <f>('Monthly Data'!N96/30)/('Monthly Data'!$E96/100000)</f>
        <v>3.7761165420739884</v>
      </c>
      <c r="K97" s="24">
        <f>('Monthly Data'!O96/30)/('Monthly Data'!$E96/100000)</f>
        <v>3.8527889591719378</v>
      </c>
      <c r="L97" s="24">
        <f>('Monthly Data'!P96/30)/('Monthly Data'!$E96/100000)</f>
        <v>0.5750431282346176</v>
      </c>
      <c r="M97" s="24">
        <f>('Monthly Data'!Q96/30)/('Monthly Data'!$E96/100000)</f>
        <v>8.203948629480545</v>
      </c>
      <c r="N97" s="24">
        <f>('Monthly Data'!R96/31)/('Monthly Data'!$E96/100000)</f>
        <v>4.693093917527686</v>
      </c>
      <c r="O97" s="24">
        <f>('Monthly Data'!S96/31)/('Monthly Data'!$E96/100000)</f>
        <v>3.116362759465024</v>
      </c>
      <c r="P97" s="24">
        <f>('Monthly Data'!T96/31)/('Monthly Data'!$E96/100000)</f>
        <v>0.5564933499044686</v>
      </c>
      <c r="Q97" s="24">
        <f>('Monthly Data'!U96/31)/('Monthly Data'!$E96/100000)</f>
        <v>8.365950026897178</v>
      </c>
      <c r="R97" s="24">
        <f>('Monthly Data'!V96/30)/('Monthly Data'!$E96/100000)</f>
        <v>4.9837071113666855</v>
      </c>
      <c r="S97" s="24">
        <f>('Monthly Data'!W96/30)/('Monthly Data'!$E96/100000)</f>
        <v>0.40253018976423227</v>
      </c>
      <c r="T97" s="24">
        <f>('Monthly Data'!X96/30)/('Monthly Data'!$E96/100000)</f>
        <v>0</v>
      </c>
      <c r="U97" s="24">
        <f>('Monthly Data'!Y96/30)/('Monthly Data'!$E96/100000)</f>
        <v>5.386237301130918</v>
      </c>
      <c r="V97" s="24">
        <f>('Monthly Data'!Z96/31)/('Monthly Data'!$E96/100000)</f>
        <v>3.4317089910775564</v>
      </c>
      <c r="W97" s="24">
        <f>('Monthly Data'!AA96/31)/('Monthly Data'!$E96/100000)</f>
        <v>1.8735276113450445</v>
      </c>
      <c r="X97" s="24">
        <f>('Monthly Data'!AB96/31)/('Monthly Data'!$E96/100000)</f>
        <v>0</v>
      </c>
      <c r="Y97" s="24">
        <f>('Monthly Data'!AC96/31)/('Monthly Data'!$E96/100000)</f>
        <v>5.305236602422601</v>
      </c>
      <c r="Z97" s="24">
        <f>('Monthly Data'!AD96/31)/('Monthly Data'!$E96/100000)</f>
        <v>1.9662765029957892</v>
      </c>
      <c r="AA97" s="24">
        <f>('Monthly Data'!AE96/31)/('Monthly Data'!$E96/100000)</f>
        <v>2.819566306182641</v>
      </c>
      <c r="AB97" s="24">
        <f>('Monthly Data'!AF96/31)/('Monthly Data'!$E96/100000)</f>
        <v>0</v>
      </c>
      <c r="AC97" s="24">
        <f>('Monthly Data'!AG96/31)/('Monthly Data'!$E96/100000)</f>
        <v>4.78584280917843</v>
      </c>
      <c r="AD97" s="24">
        <f>('Monthly Data'!AH96/30)/('Monthly Data'!$E96/100000)</f>
        <v>3.4502587694077054</v>
      </c>
      <c r="AE97" s="24">
        <f>('Monthly Data'!AI96/30)/('Monthly Data'!$E96/100000)</f>
        <v>2.3193406172129576</v>
      </c>
      <c r="AF97" s="24">
        <f>('Monthly Data'!AJ96/30)/('Monthly Data'!$E96/100000)</f>
        <v>0</v>
      </c>
      <c r="AG97" s="24">
        <f>('Monthly Data'!AK96/30)/('Monthly Data'!$E96/100000)</f>
        <v>5.769599386620663</v>
      </c>
    </row>
    <row r="98" spans="1:33" ht="15">
      <c r="A98" t="str">
        <f>'Monthly Data'!D97</f>
        <v>Oxfordshire</v>
      </c>
      <c r="B98" s="24">
        <f>('Monthly Data'!F97/28)/('Monthly Data'!$E97/100000)</f>
        <v>18.825520213637926</v>
      </c>
      <c r="C98" s="24">
        <f>('Monthly Data'!G97/28)/('Monthly Data'!$E97/100000)</f>
        <v>4.137912799767325</v>
      </c>
      <c r="D98" s="24">
        <f>('Monthly Data'!H97/28)/('Monthly Data'!$E97/100000)</f>
        <v>12.347637555855213</v>
      </c>
      <c r="E98" s="24">
        <f>('Monthly Data'!I97/28)/('Monthly Data'!$E97/100000)</f>
        <v>35.311070569260465</v>
      </c>
      <c r="F98" s="24">
        <f>('Monthly Data'!J97/31)/('Monthly Data'!$E97/100000)</f>
        <v>16.08425426734252</v>
      </c>
      <c r="G98" s="24">
        <f>('Monthly Data'!K97/31)/('Monthly Data'!$E97/100000)</f>
        <v>5.128572537359771</v>
      </c>
      <c r="H98" s="24">
        <f>('Monthly Data'!L97/31)/('Monthly Data'!$E97/100000)</f>
        <v>12.310962249168623</v>
      </c>
      <c r="I98" s="24">
        <f>('Monthly Data'!M97/31)/('Monthly Data'!$E97/100000)</f>
        <v>33.52378905387091</v>
      </c>
      <c r="J98" s="24">
        <f>('Monthly Data'!N97/30)/('Monthly Data'!$E97/100000)</f>
        <v>13.856499475599975</v>
      </c>
      <c r="K98" s="24">
        <f>('Monthly Data'!O97/30)/('Monthly Data'!$E97/100000)</f>
        <v>3.090875439570609</v>
      </c>
      <c r="L98" s="24">
        <f>('Monthly Data'!P97/30)/('Monthly Data'!$E97/100000)</f>
        <v>14.226664198901844</v>
      </c>
      <c r="M98" s="24">
        <f>('Monthly Data'!Q97/30)/('Monthly Data'!$E97/100000)</f>
        <v>31.174039114072432</v>
      </c>
      <c r="N98" s="24">
        <f>('Monthly Data'!R97/31)/('Monthly Data'!$E97/100000)</f>
        <v>18.012693067769998</v>
      </c>
      <c r="O98" s="24">
        <f>('Monthly Data'!S97/31)/('Monthly Data'!$E97/100000)</f>
        <v>5.737553211178975</v>
      </c>
      <c r="P98" s="24">
        <f>('Monthly Data'!T97/31)/('Monthly Data'!$E97/100000)</f>
        <v>12.85426853659556</v>
      </c>
      <c r="Q98" s="24">
        <f>('Monthly Data'!U97/31)/('Monthly Data'!$E97/100000)</f>
        <v>36.60451481554453</v>
      </c>
      <c r="R98" s="24">
        <f>('Monthly Data'!V97/30)/('Monthly Data'!$E97/100000)</f>
        <v>19.42747856129311</v>
      </c>
      <c r="S98" s="24">
        <f>('Monthly Data'!W97/30)/('Monthly Data'!$E97/100000)</f>
        <v>6.9529273860201135</v>
      </c>
      <c r="T98" s="24">
        <f>('Monthly Data'!X97/30)/('Monthly Data'!$E97/100000)</f>
        <v>13.19020297365661</v>
      </c>
      <c r="U98" s="24">
        <f>('Monthly Data'!Y97/30)/('Monthly Data'!$E97/100000)</f>
        <v>39.57060892096984</v>
      </c>
      <c r="V98" s="24">
        <f>('Monthly Data'!Z97/31)/('Monthly Data'!$E97/100000)</f>
        <v>19.988895058300944</v>
      </c>
      <c r="W98" s="24">
        <f>('Monthly Data'!AA97/31)/('Monthly Data'!$E97/100000)</f>
        <v>5.964428364170444</v>
      </c>
      <c r="X98" s="24">
        <f>('Monthly Data'!AB97/31)/('Monthly Data'!$E97/100000)</f>
        <v>8.740663788934464</v>
      </c>
      <c r="Y98" s="24">
        <f>('Monthly Data'!AC97/31)/('Monthly Data'!$E97/100000)</f>
        <v>34.69398721140585</v>
      </c>
      <c r="Z98" s="24">
        <f>('Monthly Data'!AD97/31)/('Monthly Data'!$E97/100000)</f>
        <v>12.87217973288436</v>
      </c>
      <c r="AA98" s="24">
        <f>('Monthly Data'!AE97/31)/('Monthly Data'!$E97/100000)</f>
        <v>3.8986703921954953</v>
      </c>
      <c r="AB98" s="24">
        <f>('Monthly Data'!AF97/31)/('Monthly Data'!$E97/100000)</f>
        <v>9.486963634301135</v>
      </c>
      <c r="AC98" s="24">
        <f>('Monthly Data'!AG97/31)/('Monthly Data'!$E97/100000)</f>
        <v>26.25781375938099</v>
      </c>
      <c r="AD98" s="24">
        <f>('Monthly Data'!AH97/30)/('Monthly Data'!$E97/100000)</f>
        <v>11.518292306743168</v>
      </c>
      <c r="AE98" s="24">
        <f>('Monthly Data'!AI97/30)/('Monthly Data'!$E97/100000)</f>
        <v>4.398790795237214</v>
      </c>
      <c r="AF98" s="24">
        <f>('Monthly Data'!AJ97/30)/('Monthly Data'!$E97/100000)</f>
        <v>8.575482756493308</v>
      </c>
      <c r="AG98" s="24">
        <f>('Monthly Data'!AK97/30)/('Monthly Data'!$E97/100000)</f>
        <v>24.49256585847369</v>
      </c>
    </row>
    <row r="99" spans="1:33" ht="15">
      <c r="A99" t="str">
        <f>'Monthly Data'!D98</f>
        <v>Peterborough UA</v>
      </c>
      <c r="B99" s="24">
        <f>('Monthly Data'!F98/28)/('Monthly Data'!$E98/100000)</f>
        <v>13.11854924278962</v>
      </c>
      <c r="C99" s="24">
        <f>('Monthly Data'!G98/28)/('Monthly Data'!$E98/100000)</f>
        <v>0</v>
      </c>
      <c r="D99" s="24">
        <f>('Monthly Data'!H98/28)/('Monthly Data'!$E98/100000)</f>
        <v>0.14468988135429728</v>
      </c>
      <c r="E99" s="24">
        <f>('Monthly Data'!I98/28)/('Monthly Data'!$E98/100000)</f>
        <v>13.263239124143917</v>
      </c>
      <c r="F99" s="24">
        <f>('Monthly Data'!J98/31)/('Monthly Data'!$E98/100000)</f>
        <v>10.934198775892488</v>
      </c>
      <c r="G99" s="24">
        <f>('Monthly Data'!K98/31)/('Monthly Data'!$E98/100000)</f>
        <v>0</v>
      </c>
      <c r="H99" s="24">
        <f>('Monthly Data'!L98/31)/('Monthly Data'!$E98/100000)</f>
        <v>0.0871250898477489</v>
      </c>
      <c r="I99" s="24">
        <f>('Monthly Data'!M98/31)/('Monthly Data'!$E98/100000)</f>
        <v>11.021323865740237</v>
      </c>
      <c r="J99" s="24">
        <f>('Monthly Data'!N98/30)/('Monthly Data'!$E98/100000)</f>
        <v>14.697276614899842</v>
      </c>
      <c r="K99" s="24">
        <f>('Monthly Data'!O98/30)/('Monthly Data'!$E98/100000)</f>
        <v>0</v>
      </c>
      <c r="L99" s="24">
        <f>('Monthly Data'!P98/30)/('Monthly Data'!$E98/100000)</f>
        <v>0.11253657438667565</v>
      </c>
      <c r="M99" s="24">
        <f>('Monthly Data'!Q98/30)/('Monthly Data'!$E98/100000)</f>
        <v>14.809813189286517</v>
      </c>
      <c r="N99" s="24">
        <f>('Monthly Data'!R98/31)/('Monthly Data'!$E98/100000)</f>
        <v>12.502450393151967</v>
      </c>
      <c r="O99" s="24">
        <f>('Monthly Data'!S98/31)/('Monthly Data'!$E98/100000)</f>
        <v>0.021781272461937225</v>
      </c>
      <c r="P99" s="24">
        <f>('Monthly Data'!T98/31)/('Monthly Data'!$E98/100000)</f>
        <v>0.0871250898477489</v>
      </c>
      <c r="Q99" s="24">
        <f>('Monthly Data'!U98/31)/('Monthly Data'!$E98/100000)</f>
        <v>12.611356755461653</v>
      </c>
      <c r="R99" s="24">
        <f>('Monthly Data'!V98/30)/('Monthly Data'!$E98/100000)</f>
        <v>15.079900967814538</v>
      </c>
      <c r="S99" s="24">
        <f>('Monthly Data'!W98/30)/('Monthly Data'!$E98/100000)</f>
        <v>0.022507314877335132</v>
      </c>
      <c r="T99" s="24">
        <f>('Monthly Data'!X98/30)/('Monthly Data'!$E98/100000)</f>
        <v>0.09002925950934053</v>
      </c>
      <c r="U99" s="24">
        <f>('Monthly Data'!Y98/30)/('Monthly Data'!$E98/100000)</f>
        <v>15.192437542201214</v>
      </c>
      <c r="V99" s="24">
        <f>('Monthly Data'!Z98/31)/('Monthly Data'!$E98/100000)</f>
        <v>10.084729149876935</v>
      </c>
      <c r="W99" s="24">
        <f>('Monthly Data'!AA98/31)/('Monthly Data'!$E98/100000)</f>
        <v>0.1742501796954978</v>
      </c>
      <c r="X99" s="24">
        <f>('Monthly Data'!AB98/31)/('Monthly Data'!$E98/100000)</f>
        <v>0.021781272461937225</v>
      </c>
      <c r="Y99" s="24">
        <f>('Monthly Data'!AC98/31)/('Monthly Data'!$E98/100000)</f>
        <v>10.28076060203437</v>
      </c>
      <c r="Z99" s="24">
        <f>('Monthly Data'!AD98/31)/('Monthly Data'!$E98/100000)</f>
        <v>12.393544030842282</v>
      </c>
      <c r="AA99" s="24">
        <f>('Monthly Data'!AE98/31)/('Monthly Data'!$E98/100000)</f>
        <v>1.2850950752542962</v>
      </c>
      <c r="AB99" s="24">
        <f>('Monthly Data'!AF98/31)/('Monthly Data'!$E98/100000)</f>
        <v>0</v>
      </c>
      <c r="AC99" s="24">
        <f>('Monthly Data'!AG98/31)/('Monthly Data'!$E98/100000)</f>
        <v>13.678639106096577</v>
      </c>
      <c r="AD99" s="24">
        <f>('Monthly Data'!AH98/30)/('Monthly Data'!$E98/100000)</f>
        <v>18.140895791132117</v>
      </c>
      <c r="AE99" s="24">
        <f>('Monthly Data'!AI98/30)/('Monthly Data'!$E98/100000)</f>
        <v>0.6752194463200539</v>
      </c>
      <c r="AF99" s="24">
        <f>('Monthly Data'!AJ98/30)/('Monthly Data'!$E98/100000)</f>
        <v>0.11253657438667565</v>
      </c>
      <c r="AG99" s="24">
        <f>('Monthly Data'!AK98/30)/('Monthly Data'!$E98/100000)</f>
        <v>18.928651811838847</v>
      </c>
    </row>
    <row r="100" spans="1:33" ht="15">
      <c r="A100" t="str">
        <f>'Monthly Data'!D99</f>
        <v>Plymouth UA</v>
      </c>
      <c r="B100" s="24">
        <f>('Monthly Data'!F99/28)/('Monthly Data'!$E99/100000)</f>
        <v>20.926075812761365</v>
      </c>
      <c r="C100" s="24">
        <f>('Monthly Data'!G99/28)/('Monthly Data'!$E99/100000)</f>
        <v>10.774989882638609</v>
      </c>
      <c r="D100" s="24">
        <f>('Monthly Data'!H99/28)/('Monthly Data'!$E99/100000)</f>
        <v>0</v>
      </c>
      <c r="E100" s="24">
        <f>('Monthly Data'!I99/28)/('Monthly Data'!$E99/100000)</f>
        <v>31.701065695399972</v>
      </c>
      <c r="F100" s="24">
        <f>('Monthly Data'!J99/31)/('Monthly Data'!$E99/100000)</f>
        <v>19.571110908038627</v>
      </c>
      <c r="G100" s="24">
        <f>('Monthly Data'!K99/31)/('Monthly Data'!$E99/100000)</f>
        <v>8.696579243961132</v>
      </c>
      <c r="H100" s="24">
        <f>('Monthly Data'!L99/31)/('Monthly Data'!$E99/100000)</f>
        <v>0.015230436504310213</v>
      </c>
      <c r="I100" s="24">
        <f>('Monthly Data'!M99/31)/('Monthly Data'!$E99/100000)</f>
        <v>28.28292058850407</v>
      </c>
      <c r="J100" s="24">
        <f>('Monthly Data'!N99/30)/('Monthly Data'!$E99/100000)</f>
        <v>19.51526597418949</v>
      </c>
      <c r="K100" s="24">
        <f>('Monthly Data'!O99/30)/('Monthly Data'!$E99/100000)</f>
        <v>10.890777463015423</v>
      </c>
      <c r="L100" s="24">
        <f>('Monthly Data'!P99/30)/('Monthly Data'!$E99/100000)</f>
        <v>1.4951211835064526</v>
      </c>
      <c r="M100" s="24">
        <f>('Monthly Data'!Q99/30)/('Monthly Data'!$E99/100000)</f>
        <v>31.901164620711363</v>
      </c>
      <c r="N100" s="24">
        <f>('Monthly Data'!R99/31)/('Monthly Data'!$E99/100000)</f>
        <v>17.743458527521398</v>
      </c>
      <c r="O100" s="24">
        <f>('Monthly Data'!S99/31)/('Monthly Data'!$E99/100000)</f>
        <v>8.43766182338786</v>
      </c>
      <c r="P100" s="24">
        <f>('Monthly Data'!T99/31)/('Monthly Data'!$E99/100000)</f>
        <v>0.5939870236680983</v>
      </c>
      <c r="Q100" s="24">
        <f>('Monthly Data'!U99/31)/('Monthly Data'!$E99/100000)</f>
        <v>26.775107374577356</v>
      </c>
      <c r="R100" s="24">
        <f>('Monthly Data'!V99/30)/('Monthly Data'!$E99/100000)</f>
        <v>19.184765502045956</v>
      </c>
      <c r="S100" s="24">
        <f>('Monthly Data'!W99/30)/('Monthly Data'!$E99/100000)</f>
        <v>9.301227573182247</v>
      </c>
      <c r="T100" s="24">
        <f>('Monthly Data'!X99/30)/('Monthly Data'!$E99/100000)</f>
        <v>0.5823103556814606</v>
      </c>
      <c r="U100" s="24">
        <f>('Monthly Data'!Y99/30)/('Monthly Data'!$E99/100000)</f>
        <v>29.068303430909666</v>
      </c>
      <c r="V100" s="24">
        <f>('Monthly Data'!Z99/31)/('Monthly Data'!$E99/100000)</f>
        <v>12.671723171586098</v>
      </c>
      <c r="W100" s="24">
        <f>('Monthly Data'!AA99/31)/('Monthly Data'!$E99/100000)</f>
        <v>10.67653598952146</v>
      </c>
      <c r="X100" s="24">
        <f>('Monthly Data'!AB99/31)/('Monthly Data'!$E99/100000)</f>
        <v>0.8224435712327516</v>
      </c>
      <c r="Y100" s="24">
        <f>('Monthly Data'!AC99/31)/('Monthly Data'!$E99/100000)</f>
        <v>24.17070273234031</v>
      </c>
      <c r="Z100" s="24">
        <f>('Monthly Data'!AD99/31)/('Monthly Data'!$E99/100000)</f>
        <v>14.072923329982638</v>
      </c>
      <c r="AA100" s="24">
        <f>('Monthly Data'!AE99/31)/('Monthly Data'!$E99/100000)</f>
        <v>12.671723171586098</v>
      </c>
      <c r="AB100" s="24">
        <f>('Monthly Data'!AF99/31)/('Monthly Data'!$E99/100000)</f>
        <v>0.22845654756465322</v>
      </c>
      <c r="AC100" s="24">
        <f>('Monthly Data'!AG99/31)/('Monthly Data'!$E99/100000)</f>
        <v>26.973103049133393</v>
      </c>
      <c r="AD100" s="24">
        <f>('Monthly Data'!AH99/30)/('Monthly Data'!$E99/100000)</f>
        <v>15.753855838841675</v>
      </c>
      <c r="AE100" s="24">
        <f>('Monthly Data'!AI99/30)/('Monthly Data'!$E99/100000)</f>
        <v>11.111111111111112</v>
      </c>
      <c r="AF100" s="24">
        <f>('Monthly Data'!AJ99/30)/('Monthly Data'!$E99/100000)</f>
        <v>0.12590494176896444</v>
      </c>
      <c r="AG100" s="24">
        <f>('Monthly Data'!AK99/30)/('Monthly Data'!$E99/100000)</f>
        <v>26.99087189172175</v>
      </c>
    </row>
    <row r="101" spans="1:33" ht="15">
      <c r="A101" t="str">
        <f>'Monthly Data'!D100</f>
        <v>Poole UA</v>
      </c>
      <c r="B101" s="24">
        <f>('Monthly Data'!F100/28)/('Monthly Data'!$E100/100000)</f>
        <v>10.952773524908727</v>
      </c>
      <c r="C101" s="24">
        <f>('Monthly Data'!G100/28)/('Monthly Data'!$E100/100000)</f>
        <v>0.8538452479095513</v>
      </c>
      <c r="D101" s="24">
        <f>('Monthly Data'!H100/28)/('Monthly Data'!$E100/100000)</f>
        <v>4.9464138499587795</v>
      </c>
      <c r="E101" s="24">
        <f>('Monthly Data'!I100/28)/('Monthly Data'!$E100/100000)</f>
        <v>16.75303262277706</v>
      </c>
      <c r="F101" s="24">
        <f>('Monthly Data'!J100/31)/('Monthly Data'!$E100/100000)</f>
        <v>7.579182512033614</v>
      </c>
      <c r="G101" s="24">
        <f>('Monthly Data'!K100/31)/('Monthly Data'!$E100/100000)</f>
        <v>0.4786852112863335</v>
      </c>
      <c r="H101" s="24">
        <f>('Monthly Data'!L100/31)/('Monthly Data'!$E100/100000)</f>
        <v>2.7391431534717974</v>
      </c>
      <c r="I101" s="24">
        <f>('Monthly Data'!M100/31)/('Monthly Data'!$E100/100000)</f>
        <v>10.797010876791745</v>
      </c>
      <c r="J101" s="24">
        <f>('Monthly Data'!N100/30)/('Monthly Data'!$E100/100000)</f>
        <v>7.859302006045616</v>
      </c>
      <c r="K101" s="24">
        <f>('Monthly Data'!O100/30)/('Monthly Data'!$E100/100000)</f>
        <v>0.3297609233305853</v>
      </c>
      <c r="L101" s="24">
        <f>('Monthly Data'!P100/30)/('Monthly Data'!$E100/100000)</f>
        <v>1.4564440780434185</v>
      </c>
      <c r="M101" s="24">
        <f>('Monthly Data'!Q100/30)/('Monthly Data'!$E100/100000)</f>
        <v>9.645507007419619</v>
      </c>
      <c r="N101" s="24">
        <f>('Monthly Data'!R100/31)/('Monthly Data'!$E100/100000)</f>
        <v>10.98316623673643</v>
      </c>
      <c r="O101" s="24">
        <f>('Monthly Data'!S100/31)/('Monthly Data'!$E100/100000)</f>
        <v>0.531872456984815</v>
      </c>
      <c r="P101" s="24">
        <f>('Monthly Data'!T100/31)/('Monthly Data'!$E100/100000)</f>
        <v>0.6648405712310187</v>
      </c>
      <c r="Q101" s="24">
        <f>('Monthly Data'!U100/31)/('Monthly Data'!$E100/100000)</f>
        <v>12.179879264952262</v>
      </c>
      <c r="R101" s="24">
        <f>('Monthly Data'!V100/30)/('Monthly Data'!$E100/100000)</f>
        <v>14.454520472657324</v>
      </c>
      <c r="S101" s="24">
        <f>('Monthly Data'!W100/30)/('Monthly Data'!$E100/100000)</f>
        <v>1.126683154712833</v>
      </c>
      <c r="T101" s="24">
        <f>('Monthly Data'!X100/30)/('Monthly Data'!$E100/100000)</f>
        <v>1.923605386095081</v>
      </c>
      <c r="U101" s="24">
        <f>('Monthly Data'!Y100/30)/('Monthly Data'!$E100/100000)</f>
        <v>17.504809013465238</v>
      </c>
      <c r="V101" s="24">
        <f>('Monthly Data'!Z100/31)/('Monthly Data'!$E100/100000)</f>
        <v>13.349998670318858</v>
      </c>
      <c r="W101" s="24">
        <f>('Monthly Data'!AA100/31)/('Monthly Data'!$E100/100000)</f>
        <v>0.45209158843709274</v>
      </c>
      <c r="X101" s="24">
        <f>('Monthly Data'!AB100/31)/('Monthly Data'!$E100/100000)</f>
        <v>2.340238810733186</v>
      </c>
      <c r="Y101" s="24">
        <f>('Monthly Data'!AC100/31)/('Monthly Data'!$E100/100000)</f>
        <v>16.142329069489136</v>
      </c>
      <c r="Z101" s="24">
        <f>('Monthly Data'!AD100/31)/('Monthly Data'!$E100/100000)</f>
        <v>10.823604499640986</v>
      </c>
      <c r="AA101" s="24">
        <f>('Monthly Data'!AE100/31)/('Monthly Data'!$E100/100000)</f>
        <v>0.4786852112863335</v>
      </c>
      <c r="AB101" s="24">
        <f>('Monthly Data'!AF100/31)/('Monthly Data'!$E100/100000)</f>
        <v>2.4998005478286305</v>
      </c>
      <c r="AC101" s="24">
        <f>('Monthly Data'!AG100/31)/('Monthly Data'!$E100/100000)</f>
        <v>13.80209025875595</v>
      </c>
      <c r="AD101" s="24">
        <f>('Monthly Data'!AH100/30)/('Monthly Data'!$E100/100000)</f>
        <v>13.355317394888704</v>
      </c>
      <c r="AE101" s="24">
        <f>('Monthly Data'!AI100/30)/('Monthly Data'!$E100/100000)</f>
        <v>0</v>
      </c>
      <c r="AF101" s="24">
        <f>('Monthly Data'!AJ100/30)/('Monthly Data'!$E100/100000)</f>
        <v>2.6655674635888977</v>
      </c>
      <c r="AG101" s="24">
        <f>('Monthly Data'!AK100/30)/('Monthly Data'!$E100/100000)</f>
        <v>16.020884858477604</v>
      </c>
    </row>
    <row r="102" spans="1:33" ht="15">
      <c r="A102" t="str">
        <f>'Monthly Data'!D101</f>
        <v>Portsmouth UA</v>
      </c>
      <c r="B102" s="24">
        <f>('Monthly Data'!F101/28)/('Monthly Data'!$E101/100000)</f>
        <v>7.694881231180997</v>
      </c>
      <c r="C102" s="24">
        <f>('Monthly Data'!G101/28)/('Monthly Data'!$E101/100000)</f>
        <v>8.865841418534627</v>
      </c>
      <c r="D102" s="24">
        <f>('Monthly Data'!H101/28)/('Monthly Data'!$E101/100000)</f>
        <v>0</v>
      </c>
      <c r="E102" s="24">
        <f>('Monthly Data'!I101/28)/('Monthly Data'!$E101/100000)</f>
        <v>16.560722649715625</v>
      </c>
      <c r="F102" s="24">
        <f>('Monthly Data'!J101/31)/('Monthly Data'!$E101/100000)</f>
        <v>7.611241217798595</v>
      </c>
      <c r="G102" s="24">
        <f>('Monthly Data'!K101/31)/('Monthly Data'!$E101/100000)</f>
        <v>10.53864168618267</v>
      </c>
      <c r="H102" s="24">
        <f>('Monthly Data'!L101/31)/('Monthly Data'!$E101/100000)</f>
        <v>0</v>
      </c>
      <c r="I102" s="24">
        <f>('Monthly Data'!M101/31)/('Monthly Data'!$E101/100000)</f>
        <v>18.149882903981265</v>
      </c>
      <c r="J102" s="24">
        <f>('Monthly Data'!N101/30)/('Monthly Data'!$E101/100000)</f>
        <v>5.405932864949258</v>
      </c>
      <c r="K102" s="24">
        <f>('Monthly Data'!O101/30)/('Monthly Data'!$E101/100000)</f>
        <v>7.982045277127244</v>
      </c>
      <c r="L102" s="24">
        <f>('Monthly Data'!P101/30)/('Monthly Data'!$E101/100000)</f>
        <v>0.48790007806401253</v>
      </c>
      <c r="M102" s="24">
        <f>('Monthly Data'!Q101/30)/('Monthly Data'!$E101/100000)</f>
        <v>13.875878220140516</v>
      </c>
      <c r="N102" s="24">
        <f>('Monthly Data'!R101/31)/('Monthly Data'!$E101/100000)</f>
        <v>5.552617662612374</v>
      </c>
      <c r="O102" s="24">
        <f>('Monthly Data'!S101/31)/('Monthly Data'!$E101/100000)</f>
        <v>13.314950517488857</v>
      </c>
      <c r="P102" s="24">
        <f>('Monthly Data'!T101/31)/('Monthly Data'!$E101/100000)</f>
        <v>0.6610259122157589</v>
      </c>
      <c r="Q102" s="24">
        <f>('Monthly Data'!U101/31)/('Monthly Data'!$E101/100000)</f>
        <v>19.52859409231699</v>
      </c>
      <c r="R102" s="24">
        <f>('Monthly Data'!V101/30)/('Monthly Data'!$E101/100000)</f>
        <v>4.527712724434036</v>
      </c>
      <c r="S102" s="24">
        <f>('Monthly Data'!W101/30)/('Monthly Data'!$E101/100000)</f>
        <v>11.982825917252146</v>
      </c>
      <c r="T102" s="24">
        <f>('Monthly Data'!X101/30)/('Monthly Data'!$E101/100000)</f>
        <v>0</v>
      </c>
      <c r="U102" s="24">
        <f>('Monthly Data'!Y101/30)/('Monthly Data'!$E101/100000)</f>
        <v>16.510538641686182</v>
      </c>
      <c r="V102" s="24">
        <f>('Monthly Data'!Z101/31)/('Monthly Data'!$E101/100000)</f>
        <v>6.1947571201933975</v>
      </c>
      <c r="W102" s="24">
        <f>('Monthly Data'!AA101/31)/('Monthly Data'!$E101/100000)</f>
        <v>7.441263126085971</v>
      </c>
      <c r="X102" s="24">
        <f>('Monthly Data'!AB101/31)/('Monthly Data'!$E101/100000)</f>
        <v>0</v>
      </c>
      <c r="Y102" s="24">
        <f>('Monthly Data'!AC101/31)/('Monthly Data'!$E101/100000)</f>
        <v>13.636020246279369</v>
      </c>
      <c r="Z102" s="24">
        <f>('Monthly Data'!AD101/31)/('Monthly Data'!$E101/100000)</f>
        <v>5.987006119211302</v>
      </c>
      <c r="AA102" s="24">
        <f>('Monthly Data'!AE101/31)/('Monthly Data'!$E101/100000)</f>
        <v>8.725542041248017</v>
      </c>
      <c r="AB102" s="24">
        <f>('Monthly Data'!AF101/31)/('Monthly Data'!$E101/100000)</f>
        <v>0.3966155473294553</v>
      </c>
      <c r="AC102" s="24">
        <f>('Monthly Data'!AG101/31)/('Monthly Data'!$E101/100000)</f>
        <v>15.109163707788774</v>
      </c>
      <c r="AD102" s="24">
        <f>('Monthly Data'!AH101/30)/('Monthly Data'!$E101/100000)</f>
        <v>5.269320843091335</v>
      </c>
      <c r="AE102" s="24">
        <f>('Monthly Data'!AI101/30)/('Monthly Data'!$E101/100000)</f>
        <v>5.562060889929742</v>
      </c>
      <c r="AF102" s="24">
        <f>('Monthly Data'!AJ101/30)/('Monthly Data'!$E101/100000)</f>
        <v>0.6830601092896176</v>
      </c>
      <c r="AG102" s="24">
        <f>('Monthly Data'!AK101/30)/('Monthly Data'!$E101/100000)</f>
        <v>11.514441842310696</v>
      </c>
    </row>
    <row r="103" spans="1:33" ht="15">
      <c r="A103" t="str">
        <f>'Monthly Data'!D102</f>
        <v>Reading UA</v>
      </c>
      <c r="B103" s="24">
        <f>('Monthly Data'!F102/28)/('Monthly Data'!$E102/100000)</f>
        <v>9.212018140589569</v>
      </c>
      <c r="C103" s="24">
        <f>('Monthly Data'!G102/28)/('Monthly Data'!$E102/100000)</f>
        <v>8.16326530612245</v>
      </c>
      <c r="D103" s="24">
        <f>('Monthly Data'!H102/28)/('Monthly Data'!$E102/100000)</f>
        <v>2.6077097505668934</v>
      </c>
      <c r="E103" s="24">
        <f>('Monthly Data'!I102/28)/('Monthly Data'!$E102/100000)</f>
        <v>19.982993197278912</v>
      </c>
      <c r="F103" s="24">
        <f>('Monthly Data'!J102/31)/('Monthly Data'!$E102/100000)</f>
        <v>8.883768561187916</v>
      </c>
      <c r="G103" s="24">
        <f>('Monthly Data'!K102/31)/('Monthly Data'!$E102/100000)</f>
        <v>6.426011264720943</v>
      </c>
      <c r="H103" s="24">
        <f>('Monthly Data'!L102/31)/('Monthly Data'!$E102/100000)</f>
        <v>0.8192524321556579</v>
      </c>
      <c r="I103" s="24">
        <f>('Monthly Data'!M102/31)/('Monthly Data'!$E102/100000)</f>
        <v>16.129032258064516</v>
      </c>
      <c r="J103" s="24">
        <f>('Monthly Data'!N102/30)/('Monthly Data'!$E102/100000)</f>
        <v>7.407407407407407</v>
      </c>
      <c r="K103" s="24">
        <f>('Monthly Data'!O102/30)/('Monthly Data'!$E102/100000)</f>
        <v>7.195767195767195</v>
      </c>
      <c r="L103" s="24">
        <f>('Monthly Data'!P102/30)/('Monthly Data'!$E102/100000)</f>
        <v>0.18518518518518517</v>
      </c>
      <c r="M103" s="24">
        <f>('Monthly Data'!Q102/30)/('Monthly Data'!$E102/100000)</f>
        <v>14.788359788359788</v>
      </c>
      <c r="N103" s="24">
        <f>('Monthly Data'!R102/31)/('Monthly Data'!$E102/100000)</f>
        <v>7.7572964669738855</v>
      </c>
      <c r="O103" s="24">
        <f>('Monthly Data'!S102/31)/('Monthly Data'!$E102/100000)</f>
        <v>4.633896569380441</v>
      </c>
      <c r="P103" s="24">
        <f>('Monthly Data'!T102/31)/('Monthly Data'!$E102/100000)</f>
        <v>0.5376344086021505</v>
      </c>
      <c r="Q103" s="24">
        <f>('Monthly Data'!U102/31)/('Monthly Data'!$E102/100000)</f>
        <v>12.928827444956477</v>
      </c>
      <c r="R103" s="24">
        <f>('Monthly Data'!V102/30)/('Monthly Data'!$E102/100000)</f>
        <v>6.137566137566138</v>
      </c>
      <c r="S103" s="24">
        <f>('Monthly Data'!W102/30)/('Monthly Data'!$E102/100000)</f>
        <v>7.037037037037037</v>
      </c>
      <c r="T103" s="24">
        <f>('Monthly Data'!X102/30)/('Monthly Data'!$E102/100000)</f>
        <v>0</v>
      </c>
      <c r="U103" s="24">
        <f>('Monthly Data'!Y102/30)/('Monthly Data'!$E102/100000)</f>
        <v>13.174603174603176</v>
      </c>
      <c r="V103" s="24">
        <f>('Monthly Data'!Z102/31)/('Monthly Data'!$E102/100000)</f>
        <v>7.526881720430108</v>
      </c>
      <c r="W103" s="24">
        <f>('Monthly Data'!AA102/31)/('Monthly Data'!$E102/100000)</f>
        <v>5.606758832565284</v>
      </c>
      <c r="X103" s="24">
        <f>('Monthly Data'!AB102/31)/('Monthly Data'!$E102/100000)</f>
        <v>0.6144393241167434</v>
      </c>
      <c r="Y103" s="24">
        <f>('Monthly Data'!AC102/31)/('Monthly Data'!$E102/100000)</f>
        <v>13.748079877112136</v>
      </c>
      <c r="Z103" s="24">
        <f>('Monthly Data'!AD102/31)/('Monthly Data'!$E102/100000)</f>
        <v>9.216589861751153</v>
      </c>
      <c r="AA103" s="24">
        <f>('Monthly Data'!AE102/31)/('Monthly Data'!$E102/100000)</f>
        <v>8.525345622119815</v>
      </c>
      <c r="AB103" s="24">
        <f>('Monthly Data'!AF102/31)/('Monthly Data'!$E102/100000)</f>
        <v>1.3824884792626728</v>
      </c>
      <c r="AC103" s="24">
        <f>('Monthly Data'!AG102/31)/('Monthly Data'!$E102/100000)</f>
        <v>19.12442396313364</v>
      </c>
      <c r="AD103" s="24">
        <f>('Monthly Data'!AH102/30)/('Monthly Data'!$E102/100000)</f>
        <v>9.603174603174603</v>
      </c>
      <c r="AE103" s="24">
        <f>('Monthly Data'!AI102/30)/('Monthly Data'!$E102/100000)</f>
        <v>6.296296296296297</v>
      </c>
      <c r="AF103" s="24">
        <f>('Monthly Data'!AJ102/30)/('Monthly Data'!$E102/100000)</f>
        <v>1.216931216931217</v>
      </c>
      <c r="AG103" s="24">
        <f>('Monthly Data'!AK102/30)/('Monthly Data'!$E102/100000)</f>
        <v>17.116402116402117</v>
      </c>
    </row>
    <row r="104" spans="1:33" ht="15">
      <c r="A104" t="str">
        <f>'Monthly Data'!D103</f>
        <v>Redbridge</v>
      </c>
      <c r="B104" s="24">
        <f>('Monthly Data'!F103/28)/('Monthly Data'!$E103/100000)</f>
        <v>4.809843400447428</v>
      </c>
      <c r="C104" s="24">
        <f>('Monthly Data'!G103/28)/('Monthly Data'!$E103/100000)</f>
        <v>0.33557046979865773</v>
      </c>
      <c r="D104" s="24">
        <f>('Monthly Data'!H103/28)/('Monthly Data'!$E103/100000)</f>
        <v>0</v>
      </c>
      <c r="E104" s="24">
        <f>('Monthly Data'!I103/28)/('Monthly Data'!$E103/100000)</f>
        <v>5.145413870246085</v>
      </c>
      <c r="F104" s="24">
        <f>('Monthly Data'!J103/31)/('Monthly Data'!$E103/100000)</f>
        <v>4.142310745471603</v>
      </c>
      <c r="G104" s="24">
        <f>('Monthly Data'!K103/31)/('Monthly Data'!$E103/100000)</f>
        <v>1.024752832503428</v>
      </c>
      <c r="H104" s="24">
        <f>('Monthly Data'!L103/31)/('Monthly Data'!$E103/100000)</f>
        <v>0</v>
      </c>
      <c r="I104" s="24">
        <f>('Monthly Data'!M103/31)/('Monthly Data'!$E103/100000)</f>
        <v>5.167063577975031</v>
      </c>
      <c r="J104" s="24">
        <f>('Monthly Data'!N103/30)/('Monthly Data'!$E103/100000)</f>
        <v>2.967934377330351</v>
      </c>
      <c r="K104" s="24">
        <f>('Monthly Data'!O103/30)/('Monthly Data'!$E103/100000)</f>
        <v>1.237882177479493</v>
      </c>
      <c r="L104" s="24">
        <f>('Monthly Data'!P103/30)/('Monthly Data'!$E103/100000)</f>
        <v>0</v>
      </c>
      <c r="M104" s="24">
        <f>('Monthly Data'!Q103/30)/('Monthly Data'!$E103/100000)</f>
        <v>4.205816554809844</v>
      </c>
      <c r="N104" s="24">
        <f>('Monthly Data'!R103/31)/('Monthly Data'!$E103/100000)</f>
        <v>2.5979649274734795</v>
      </c>
      <c r="O104" s="24">
        <f>('Monthly Data'!S103/31)/('Monthly Data'!$E103/100000)</f>
        <v>0.8659883091578264</v>
      </c>
      <c r="P104" s="24">
        <f>('Monthly Data'!T103/31)/('Monthly Data'!$E103/100000)</f>
        <v>0</v>
      </c>
      <c r="Q104" s="24">
        <f>('Monthly Data'!U103/31)/('Monthly Data'!$E103/100000)</f>
        <v>3.4639532366313057</v>
      </c>
      <c r="R104" s="24">
        <f>('Monthly Data'!V103/30)/('Monthly Data'!$E103/100000)</f>
        <v>2.967934377330351</v>
      </c>
      <c r="S104" s="24">
        <f>('Monthly Data'!W103/30)/('Monthly Data'!$E103/100000)</f>
        <v>1.0887397464578672</v>
      </c>
      <c r="T104" s="24">
        <f>('Monthly Data'!X103/30)/('Monthly Data'!$E103/100000)</f>
        <v>0</v>
      </c>
      <c r="U104" s="24">
        <f>('Monthly Data'!Y103/30)/('Monthly Data'!$E103/100000)</f>
        <v>4.056674123788218</v>
      </c>
      <c r="V104" s="24">
        <f>('Monthly Data'!Z103/31)/('Monthly Data'!$E103/100000)</f>
        <v>1.9196074186331817</v>
      </c>
      <c r="W104" s="24">
        <f>('Monthly Data'!AA103/31)/('Monthly Data'!$E103/100000)</f>
        <v>0.8371220321858989</v>
      </c>
      <c r="X104" s="24">
        <f>('Monthly Data'!AB103/31)/('Monthly Data'!$E103/100000)</f>
        <v>0</v>
      </c>
      <c r="Y104" s="24">
        <f>('Monthly Data'!AC103/31)/('Monthly Data'!$E103/100000)</f>
        <v>2.7567294508190807</v>
      </c>
      <c r="Z104" s="24">
        <f>('Monthly Data'!AD103/31)/('Monthly Data'!$E103/100000)</f>
        <v>2.1938370498664934</v>
      </c>
      <c r="AA104" s="24">
        <f>('Monthly Data'!AE103/31)/('Monthly Data'!$E103/100000)</f>
        <v>0.5917586779245146</v>
      </c>
      <c r="AB104" s="24">
        <f>('Monthly Data'!AF103/31)/('Monthly Data'!$E103/100000)</f>
        <v>0</v>
      </c>
      <c r="AC104" s="24">
        <f>('Monthly Data'!AG103/31)/('Monthly Data'!$E103/100000)</f>
        <v>2.785595727791008</v>
      </c>
      <c r="AD104" s="24">
        <f>('Monthly Data'!AH103/30)/('Monthly Data'!$E103/100000)</f>
        <v>2.1923937360178973</v>
      </c>
      <c r="AE104" s="24">
        <f>('Monthly Data'!AI103/30)/('Monthly Data'!$E103/100000)</f>
        <v>0</v>
      </c>
      <c r="AF104" s="24">
        <f>('Monthly Data'!AJ103/30)/('Monthly Data'!$E103/100000)</f>
        <v>0</v>
      </c>
      <c r="AG104" s="24">
        <f>('Monthly Data'!AK103/30)/('Monthly Data'!$E103/100000)</f>
        <v>2.1923937360178973</v>
      </c>
    </row>
    <row r="105" spans="1:33" ht="15">
      <c r="A105" t="str">
        <f>'Monthly Data'!D104</f>
        <v>Redcar &amp; Cleveland UA</v>
      </c>
      <c r="B105" s="24">
        <f>('Monthly Data'!F104/28)/('Monthly Data'!$E104/100000)</f>
        <v>8.589929959032643</v>
      </c>
      <c r="C105" s="24">
        <f>('Monthly Data'!G104/28)/('Monthly Data'!$E104/100000)</f>
        <v>6.90498215937624</v>
      </c>
      <c r="D105" s="24">
        <f>('Monthly Data'!H104/28)/('Monthly Data'!$E104/100000)</f>
        <v>0</v>
      </c>
      <c r="E105" s="24">
        <f>('Monthly Data'!I104/28)/('Monthly Data'!$E104/100000)</f>
        <v>15.494912118408882</v>
      </c>
      <c r="F105" s="24">
        <f>('Monthly Data'!J104/31)/('Monthly Data'!$E104/100000)</f>
        <v>8.534511056071143</v>
      </c>
      <c r="G105" s="24">
        <f>('Monthly Data'!K104/31)/('Monthly Data'!$E104/100000)</f>
        <v>10.056399391244666</v>
      </c>
      <c r="H105" s="24">
        <f>('Monthly Data'!L104/31)/('Monthly Data'!$E104/100000)</f>
        <v>0</v>
      </c>
      <c r="I105" s="24">
        <f>('Monthly Data'!M104/31)/('Monthly Data'!$E104/100000)</f>
        <v>18.590910447315807</v>
      </c>
      <c r="J105" s="24">
        <f>('Monthly Data'!N104/30)/('Monthly Data'!$E104/100000)</f>
        <v>9.682392846130126</v>
      </c>
      <c r="K105" s="24">
        <f>('Monthly Data'!O104/30)/('Monthly Data'!$E104/100000)</f>
        <v>4.594511255010793</v>
      </c>
      <c r="L105" s="24">
        <f>('Monthly Data'!P104/30)/('Monthly Data'!$E104/100000)</f>
        <v>0.18501387604070307</v>
      </c>
      <c r="M105" s="24">
        <f>('Monthly Data'!Q104/30)/('Monthly Data'!$E104/100000)</f>
        <v>14.461917977181622</v>
      </c>
      <c r="N105" s="24">
        <f>('Monthly Data'!R104/31)/('Monthly Data'!$E104/100000)</f>
        <v>9.72814896601116</v>
      </c>
      <c r="O105" s="24">
        <f>('Monthly Data'!S104/31)/('Monthly Data'!$E104/100000)</f>
        <v>2.178389185640536</v>
      </c>
      <c r="P105" s="24">
        <f>('Monthly Data'!T104/31)/('Monthly Data'!$E104/100000)</f>
        <v>0.9250693802035153</v>
      </c>
      <c r="Q105" s="24">
        <f>('Monthly Data'!U104/31)/('Monthly Data'!$E104/100000)</f>
        <v>12.831607531855212</v>
      </c>
      <c r="R105" s="24">
        <f>('Monthly Data'!V104/30)/('Monthly Data'!$E104/100000)</f>
        <v>9.71322849213691</v>
      </c>
      <c r="S105" s="24">
        <f>('Monthly Data'!W104/30)/('Monthly Data'!$E104/100000)</f>
        <v>3.145235892691952</v>
      </c>
      <c r="T105" s="24">
        <f>('Monthly Data'!X104/30)/('Monthly Data'!$E104/100000)</f>
        <v>1.8809744064138143</v>
      </c>
      <c r="U105" s="24">
        <f>('Monthly Data'!Y104/30)/('Monthly Data'!$E104/100000)</f>
        <v>14.739438791242677</v>
      </c>
      <c r="V105" s="24">
        <f>('Monthly Data'!Z104/31)/('Monthly Data'!$E104/100000)</f>
        <v>13.577631225567725</v>
      </c>
      <c r="W105" s="24">
        <f>('Monthly Data'!AA104/31)/('Monthly Data'!$E104/100000)</f>
        <v>3.4913908865745578</v>
      </c>
      <c r="X105" s="24">
        <f>('Monthly Data'!AB104/31)/('Monthly Data'!$E104/100000)</f>
        <v>2.775208140610546</v>
      </c>
      <c r="Y105" s="24">
        <f>('Monthly Data'!AC104/31)/('Monthly Data'!$E104/100000)</f>
        <v>19.84423025275283</v>
      </c>
      <c r="Z105" s="24">
        <f>('Monthly Data'!AD104/31)/('Monthly Data'!$E104/100000)</f>
        <v>10.175763182238668</v>
      </c>
      <c r="AA105" s="24">
        <f>('Monthly Data'!AE104/31)/('Monthly Data'!$E104/100000)</f>
        <v>2.805049088359046</v>
      </c>
      <c r="AB105" s="24">
        <f>('Monthly Data'!AF104/31)/('Monthly Data'!$E104/100000)</f>
        <v>2.775208140610546</v>
      </c>
      <c r="AC105" s="24">
        <f>('Monthly Data'!AG104/31)/('Monthly Data'!$E104/100000)</f>
        <v>15.75602041120826</v>
      </c>
      <c r="AD105" s="24">
        <f>('Monthly Data'!AH104/30)/('Monthly Data'!$E104/100000)</f>
        <v>8.726487819919829</v>
      </c>
      <c r="AE105" s="24">
        <f>('Monthly Data'!AI104/30)/('Monthly Data'!$E104/100000)</f>
        <v>1.6342892383595435</v>
      </c>
      <c r="AF105" s="24">
        <f>('Monthly Data'!AJ104/30)/('Monthly Data'!$E104/100000)</f>
        <v>2.775208140610546</v>
      </c>
      <c r="AG105" s="24">
        <f>('Monthly Data'!AK104/30)/('Monthly Data'!$E104/100000)</f>
        <v>13.135985198889916</v>
      </c>
    </row>
    <row r="106" spans="1:33" ht="15">
      <c r="A106" t="str">
        <f>'Monthly Data'!D105</f>
        <v>Richmond Upon Thames</v>
      </c>
      <c r="B106" s="24">
        <f>('Monthly Data'!F105/28)/('Monthly Data'!$E105/100000)</f>
        <v>7.123923127899271</v>
      </c>
      <c r="C106" s="24">
        <f>('Monthly Data'!G105/28)/('Monthly Data'!$E105/100000)</f>
        <v>3.313452617627568</v>
      </c>
      <c r="D106" s="24">
        <f>('Monthly Data'!H105/28)/('Monthly Data'!$E105/100000)</f>
        <v>0.42601533655211593</v>
      </c>
      <c r="E106" s="24">
        <f>('Monthly Data'!I105/28)/('Monthly Data'!$E105/100000)</f>
        <v>10.863391082078955</v>
      </c>
      <c r="F106" s="24">
        <f>('Monthly Data'!J105/31)/('Monthly Data'!$E105/100000)</f>
        <v>6.45588832595823</v>
      </c>
      <c r="G106" s="24">
        <f>('Monthly Data'!K105/31)/('Monthly Data'!$E105/100000)</f>
        <v>4.425062528057462</v>
      </c>
      <c r="H106" s="24">
        <f>('Monthly Data'!L105/31)/('Monthly Data'!$E105/100000)</f>
        <v>0.1496397956347934</v>
      </c>
      <c r="I106" s="24">
        <f>('Monthly Data'!M105/31)/('Monthly Data'!$E105/100000)</f>
        <v>11.030590649650485</v>
      </c>
      <c r="J106" s="24">
        <f>('Monthly Data'!N105/30)/('Monthly Data'!$E105/100000)</f>
        <v>6.98034018113541</v>
      </c>
      <c r="K106" s="24">
        <f>('Monthly Data'!O105/30)/('Monthly Data'!$E105/100000)</f>
        <v>2.4077755688093663</v>
      </c>
      <c r="L106" s="24">
        <f>('Monthly Data'!P105/30)/('Monthly Data'!$E105/100000)</f>
        <v>0.08835873647006848</v>
      </c>
      <c r="M106" s="24">
        <f>('Monthly Data'!Q105/30)/('Monthly Data'!$E105/100000)</f>
        <v>9.476474486414846</v>
      </c>
      <c r="N106" s="24">
        <f>('Monthly Data'!R105/31)/('Monthly Data'!$E105/100000)</f>
        <v>8.12330319160307</v>
      </c>
      <c r="O106" s="24">
        <f>('Monthly Data'!S105/31)/('Monthly Data'!$E105/100000)</f>
        <v>4.104405823125762</v>
      </c>
      <c r="P106" s="24">
        <f>('Monthly Data'!T105/31)/('Monthly Data'!$E105/100000)</f>
        <v>0.12826268197268006</v>
      </c>
      <c r="Q106" s="24">
        <f>('Monthly Data'!U105/31)/('Monthly Data'!$E105/100000)</f>
        <v>12.355971696701511</v>
      </c>
      <c r="R106" s="24">
        <f>('Monthly Data'!V105/30)/('Monthly Data'!$E105/100000)</f>
        <v>6.185111552904794</v>
      </c>
      <c r="S106" s="24">
        <f>('Monthly Data'!W105/30)/('Monthly Data'!$E105/100000)</f>
        <v>2.9821073558648115</v>
      </c>
      <c r="T106" s="24">
        <f>('Monthly Data'!X105/30)/('Monthly Data'!$E105/100000)</f>
        <v>0</v>
      </c>
      <c r="U106" s="24">
        <f>('Monthly Data'!Y105/30)/('Monthly Data'!$E105/100000)</f>
        <v>9.167218908769605</v>
      </c>
      <c r="V106" s="24">
        <f>('Monthly Data'!Z105/31)/('Monthly Data'!$E105/100000)</f>
        <v>5.707689347784263</v>
      </c>
      <c r="W106" s="24">
        <f>('Monthly Data'!AA105/31)/('Monthly Data'!$E105/100000)</f>
        <v>2.608007866777828</v>
      </c>
      <c r="X106" s="24">
        <f>('Monthly Data'!AB105/31)/('Monthly Data'!$E105/100000)</f>
        <v>0</v>
      </c>
      <c r="Y106" s="24">
        <f>('Monthly Data'!AC105/31)/('Monthly Data'!$E105/100000)</f>
        <v>8.31569721456209</v>
      </c>
      <c r="Z106" s="24">
        <f>('Monthly Data'!AD105/31)/('Monthly Data'!$E105/100000)</f>
        <v>6.862053485538383</v>
      </c>
      <c r="AA106" s="24">
        <f>('Monthly Data'!AE105/31)/('Monthly Data'!$E105/100000)</f>
        <v>4.98086748327241</v>
      </c>
      <c r="AB106" s="24">
        <f>('Monthly Data'!AF105/31)/('Monthly Data'!$E105/100000)</f>
        <v>0</v>
      </c>
      <c r="AC106" s="24">
        <f>('Monthly Data'!AG105/31)/('Monthly Data'!$E105/100000)</f>
        <v>11.842920968810793</v>
      </c>
      <c r="AD106" s="24">
        <f>('Monthly Data'!AH105/30)/('Monthly Data'!$E105/100000)</f>
        <v>8.349900596421472</v>
      </c>
      <c r="AE106" s="24">
        <f>('Monthly Data'!AI105/30)/('Monthly Data'!$E105/100000)</f>
        <v>2.253147779986746</v>
      </c>
      <c r="AF106" s="24">
        <f>('Monthly Data'!AJ105/30)/('Monthly Data'!$E105/100000)</f>
        <v>0.04417936823503424</v>
      </c>
      <c r="AG106" s="24">
        <f>('Monthly Data'!AK105/30)/('Monthly Data'!$E105/100000)</f>
        <v>10.647227744643253</v>
      </c>
    </row>
    <row r="107" spans="1:33" ht="15">
      <c r="A107" t="str">
        <f>'Monthly Data'!D106</f>
        <v>Rochdale</v>
      </c>
      <c r="B107" s="24">
        <f>('Monthly Data'!F106/28)/('Monthly Data'!$E106/100000)</f>
        <v>2.385289270535172</v>
      </c>
      <c r="C107" s="24">
        <f>('Monthly Data'!G106/28)/('Monthly Data'!$E106/100000)</f>
        <v>1.1492757394396738</v>
      </c>
      <c r="D107" s="24">
        <f>('Monthly Data'!H106/28)/('Monthly Data'!$E106/100000)</f>
        <v>0</v>
      </c>
      <c r="E107" s="24">
        <f>('Monthly Data'!I106/28)/('Monthly Data'!$E106/100000)</f>
        <v>3.534565009974846</v>
      </c>
      <c r="F107" s="24">
        <f>('Monthly Data'!J106/31)/('Monthly Data'!$E106/100000)</f>
        <v>2.9770648490902327</v>
      </c>
      <c r="G107" s="24">
        <f>('Monthly Data'!K106/31)/('Monthly Data'!$E106/100000)</f>
        <v>0.5288207297726071</v>
      </c>
      <c r="H107" s="24">
        <f>('Monthly Data'!L106/31)/('Monthly Data'!$E106/100000)</f>
        <v>0.039171905909082004</v>
      </c>
      <c r="I107" s="24">
        <f>('Monthly Data'!M106/31)/('Monthly Data'!$E106/100000)</f>
        <v>3.5450574847719216</v>
      </c>
      <c r="J107" s="24">
        <f>('Monthly Data'!N106/30)/('Monthly Data'!$E106/100000)</f>
        <v>3.5822707953855497</v>
      </c>
      <c r="K107" s="24">
        <f>('Monthly Data'!O106/30)/('Monthly Data'!$E106/100000)</f>
        <v>0.020238818053025704</v>
      </c>
      <c r="L107" s="24">
        <f>('Monthly Data'!P106/30)/('Monthly Data'!$E106/100000)</f>
        <v>0</v>
      </c>
      <c r="M107" s="24">
        <f>('Monthly Data'!Q106/30)/('Monthly Data'!$E106/100000)</f>
        <v>3.6025096134385755</v>
      </c>
      <c r="N107" s="24">
        <f>('Monthly Data'!R106/31)/('Monthly Data'!$E106/100000)</f>
        <v>3.4667136729537575</v>
      </c>
      <c r="O107" s="24">
        <f>('Monthly Data'!S106/31)/('Monthly Data'!$E106/100000)</f>
        <v>0.11751571772724602</v>
      </c>
      <c r="P107" s="24">
        <f>('Monthly Data'!T106/31)/('Monthly Data'!$E106/100000)</f>
        <v>0</v>
      </c>
      <c r="Q107" s="24">
        <f>('Monthly Data'!U106/31)/('Monthly Data'!$E106/100000)</f>
        <v>3.5842293906810037</v>
      </c>
      <c r="R107" s="24">
        <f>('Monthly Data'!V106/30)/('Monthly Data'!$E106/100000)</f>
        <v>2.0238818053025702</v>
      </c>
      <c r="S107" s="24">
        <f>('Monthly Data'!W106/30)/('Monthly Data'!$E106/100000)</f>
        <v>0.8297915401740539</v>
      </c>
      <c r="T107" s="24">
        <f>('Monthly Data'!X106/30)/('Monthly Data'!$E106/100000)</f>
        <v>0</v>
      </c>
      <c r="U107" s="24">
        <f>('Monthly Data'!Y106/30)/('Monthly Data'!$E106/100000)</f>
        <v>2.8536733454766243</v>
      </c>
      <c r="V107" s="24">
        <f>('Monthly Data'!Z106/31)/('Monthly Data'!$E106/100000)</f>
        <v>2.8987210372720686</v>
      </c>
      <c r="W107" s="24">
        <f>('Monthly Data'!AA106/31)/('Monthly Data'!$E106/100000)</f>
        <v>2.213212683863133</v>
      </c>
      <c r="X107" s="24">
        <f>('Monthly Data'!AB106/31)/('Monthly Data'!$E106/100000)</f>
        <v>0</v>
      </c>
      <c r="Y107" s="24">
        <f>('Monthly Data'!AC106/31)/('Monthly Data'!$E106/100000)</f>
        <v>5.111933721135202</v>
      </c>
      <c r="Z107" s="24">
        <f>('Monthly Data'!AD106/31)/('Monthly Data'!$E106/100000)</f>
        <v>3.7605029672718726</v>
      </c>
      <c r="AA107" s="24">
        <f>('Monthly Data'!AE106/31)/('Monthly Data'!$E106/100000)</f>
        <v>1.8410795777268543</v>
      </c>
      <c r="AB107" s="24">
        <f>('Monthly Data'!AF106/31)/('Monthly Data'!$E106/100000)</f>
        <v>0</v>
      </c>
      <c r="AC107" s="24">
        <f>('Monthly Data'!AG106/31)/('Monthly Data'!$E106/100000)</f>
        <v>5.6015825449987275</v>
      </c>
      <c r="AD107" s="24">
        <f>('Monthly Data'!AH106/30)/('Monthly Data'!$E106/100000)</f>
        <v>3.6632260675976522</v>
      </c>
      <c r="AE107" s="24">
        <f>('Monthly Data'!AI106/30)/('Monthly Data'!$E106/100000)</f>
        <v>1.5786278081360048</v>
      </c>
      <c r="AF107" s="24">
        <f>('Monthly Data'!AJ106/30)/('Monthly Data'!$E106/100000)</f>
        <v>0</v>
      </c>
      <c r="AG107" s="24">
        <f>('Monthly Data'!AK106/30)/('Monthly Data'!$E106/100000)</f>
        <v>5.241853875733657</v>
      </c>
    </row>
    <row r="108" spans="1:33" ht="15">
      <c r="A108" t="str">
        <f>'Monthly Data'!D107</f>
        <v>Rotherham</v>
      </c>
      <c r="B108" s="24">
        <f>('Monthly Data'!F107/28)/('Monthly Data'!$E107/100000)</f>
        <v>8.941618537332127</v>
      </c>
      <c r="C108" s="24">
        <f>('Monthly Data'!G107/28)/('Monthly Data'!$E107/100000)</f>
        <v>0.974184120798831</v>
      </c>
      <c r="D108" s="24">
        <f>('Monthly Data'!H107/28)/('Monthly Data'!$E107/100000)</f>
        <v>1.2177301509985388</v>
      </c>
      <c r="E108" s="24">
        <f>('Monthly Data'!I107/28)/('Monthly Data'!$E107/100000)</f>
        <v>11.133532809129498</v>
      </c>
      <c r="F108" s="24">
        <f>('Monthly Data'!J107/31)/('Monthly Data'!$E107/100000)</f>
        <v>12.868657982810364</v>
      </c>
      <c r="G108" s="24">
        <f>('Monthly Data'!K107/31)/('Monthly Data'!$E107/100000)</f>
        <v>1.5712647109658564</v>
      </c>
      <c r="H108" s="24">
        <f>('Monthly Data'!L107/31)/('Monthly Data'!$E107/100000)</f>
        <v>1.0684600034567824</v>
      </c>
      <c r="I108" s="24">
        <f>('Monthly Data'!M107/31)/('Monthly Data'!$E107/100000)</f>
        <v>15.508382697233003</v>
      </c>
      <c r="J108" s="24">
        <f>('Monthly Data'!N107/30)/('Monthly Data'!$E107/100000)</f>
        <v>10.24516967040104</v>
      </c>
      <c r="K108" s="24">
        <f>('Monthly Data'!O107/30)/('Monthly Data'!$E107/100000)</f>
        <v>1.9158954375710342</v>
      </c>
      <c r="L108" s="24">
        <f>('Monthly Data'!P107/30)/('Monthly Data'!$E107/100000)</f>
        <v>0.1298912161065108</v>
      </c>
      <c r="M108" s="24">
        <f>('Monthly Data'!Q107/30)/('Monthly Data'!$E107/100000)</f>
        <v>12.290956324078586</v>
      </c>
      <c r="N108" s="24">
        <f>('Monthly Data'!R107/31)/('Monthly Data'!$E107/100000)</f>
        <v>12.962933865468315</v>
      </c>
      <c r="O108" s="24">
        <f>('Monthly Data'!S107/31)/('Monthly Data'!$E107/100000)</f>
        <v>2.8439891268482005</v>
      </c>
      <c r="P108" s="24">
        <f>('Monthly Data'!T107/31)/('Monthly Data'!$E107/100000)</f>
        <v>0.4399541190704398</v>
      </c>
      <c r="Q108" s="24">
        <f>('Monthly Data'!U107/31)/('Monthly Data'!$E107/100000)</f>
        <v>16.246877111386954</v>
      </c>
      <c r="R108" s="24">
        <f>('Monthly Data'!V107/30)/('Monthly Data'!$E107/100000)</f>
        <v>11.592791037506089</v>
      </c>
      <c r="S108" s="24">
        <f>('Monthly Data'!W107/30)/('Monthly Data'!$E107/100000)</f>
        <v>2.7764247442766683</v>
      </c>
      <c r="T108" s="24">
        <f>('Monthly Data'!X107/30)/('Monthly Data'!$E107/100000)</f>
        <v>0.5033284624127294</v>
      </c>
      <c r="U108" s="24">
        <f>('Monthly Data'!Y107/30)/('Monthly Data'!$E107/100000)</f>
        <v>14.872544244195488</v>
      </c>
      <c r="V108" s="24">
        <f>('Monthly Data'!Z107/31)/('Monthly Data'!$E107/100000)</f>
        <v>10.794588564335433</v>
      </c>
      <c r="W108" s="24">
        <f>('Monthly Data'!AA107/31)/('Monthly Data'!$E107/100000)</f>
        <v>1.7441038291721007</v>
      </c>
      <c r="X108" s="24">
        <f>('Monthly Data'!AB107/31)/('Monthly Data'!$E107/100000)</f>
        <v>1.0684600034567824</v>
      </c>
      <c r="Y108" s="24">
        <f>('Monthly Data'!AC107/31)/('Monthly Data'!$E107/100000)</f>
        <v>13.607152396964317</v>
      </c>
      <c r="Z108" s="24">
        <f>('Monthly Data'!AD107/31)/('Monthly Data'!$E107/100000)</f>
        <v>9.993243561742847</v>
      </c>
      <c r="AA108" s="24">
        <f>('Monthly Data'!AE107/31)/('Monthly Data'!$E107/100000)</f>
        <v>1.7126785349527835</v>
      </c>
      <c r="AB108" s="24">
        <f>('Monthly Data'!AF107/31)/('Monthly Data'!$E107/100000)</f>
        <v>0.8484829439215625</v>
      </c>
      <c r="AC108" s="24">
        <f>('Monthly Data'!AG107/31)/('Monthly Data'!$E107/100000)</f>
        <v>12.554405040617192</v>
      </c>
      <c r="AD108" s="24">
        <f>('Monthly Data'!AH107/30)/('Monthly Data'!$E107/100000)</f>
        <v>8.60529306705634</v>
      </c>
      <c r="AE108" s="24">
        <f>('Monthly Data'!AI107/30)/('Monthly Data'!$E107/100000)</f>
        <v>1.7048222113979543</v>
      </c>
      <c r="AF108" s="24">
        <f>('Monthly Data'!AJ107/30)/('Monthly Data'!$E107/100000)</f>
        <v>0.6332196785192402</v>
      </c>
      <c r="AG108" s="24">
        <f>('Monthly Data'!AK107/30)/('Monthly Data'!$E107/100000)</f>
        <v>10.943334956973533</v>
      </c>
    </row>
    <row r="109" spans="1:33" ht="15">
      <c r="A109" t="str">
        <f>'Monthly Data'!D108</f>
        <v>Rutland UA</v>
      </c>
      <c r="B109" s="24">
        <f>('Monthly Data'!F108/28)/('Monthly Data'!$E108/100000)</f>
        <v>3.6985668053629217</v>
      </c>
      <c r="C109" s="24">
        <f>('Monthly Data'!G108/28)/('Monthly Data'!$E108/100000)</f>
        <v>0.2311604253351826</v>
      </c>
      <c r="D109" s="24">
        <f>('Monthly Data'!H108/28)/('Monthly Data'!$E108/100000)</f>
        <v>0</v>
      </c>
      <c r="E109" s="24">
        <f>('Monthly Data'!I108/28)/('Monthly Data'!$E108/100000)</f>
        <v>3.9297272306981044</v>
      </c>
      <c r="F109" s="24">
        <f>('Monthly Data'!J108/31)/('Monthly Data'!$E108/100000)</f>
        <v>6.263701847792046</v>
      </c>
      <c r="G109" s="24">
        <f>('Monthly Data'!K108/31)/('Monthly Data'!$E108/100000)</f>
        <v>0</v>
      </c>
      <c r="H109" s="24">
        <f>('Monthly Data'!L108/31)/('Monthly Data'!$E108/100000)</f>
        <v>0.10439503079653409</v>
      </c>
      <c r="I109" s="24">
        <f>('Monthly Data'!M108/31)/('Monthly Data'!$E108/100000)</f>
        <v>6.368096878588579</v>
      </c>
      <c r="J109" s="24">
        <f>('Monthly Data'!N108/30)/('Monthly Data'!$E108/100000)</f>
        <v>5.501618122977346</v>
      </c>
      <c r="K109" s="24">
        <f>('Monthly Data'!O108/30)/('Monthly Data'!$E108/100000)</f>
        <v>0</v>
      </c>
      <c r="L109" s="24">
        <f>('Monthly Data'!P108/30)/('Monthly Data'!$E108/100000)</f>
        <v>0</v>
      </c>
      <c r="M109" s="24">
        <f>('Monthly Data'!Q108/30)/('Monthly Data'!$E108/100000)</f>
        <v>5.501618122977346</v>
      </c>
      <c r="N109" s="24">
        <f>('Monthly Data'!R108/31)/('Monthly Data'!$E108/100000)</f>
        <v>2.9230608623029544</v>
      </c>
      <c r="O109" s="24">
        <f>('Monthly Data'!S108/31)/('Monthly Data'!$E108/100000)</f>
        <v>0</v>
      </c>
      <c r="P109" s="24">
        <f>('Monthly Data'!T108/31)/('Monthly Data'!$E108/100000)</f>
        <v>1.7747155235410794</v>
      </c>
      <c r="Q109" s="24">
        <f>('Monthly Data'!U108/31)/('Monthly Data'!$E108/100000)</f>
        <v>4.697776385844034</v>
      </c>
      <c r="R109" s="24">
        <f>('Monthly Data'!V108/30)/('Monthly Data'!$E108/100000)</f>
        <v>9.492988133764833</v>
      </c>
      <c r="S109" s="24">
        <f>('Monthly Data'!W108/30)/('Monthly Data'!$E108/100000)</f>
        <v>0.7551240560949299</v>
      </c>
      <c r="T109" s="24">
        <f>('Monthly Data'!X108/30)/('Monthly Data'!$E108/100000)</f>
        <v>0</v>
      </c>
      <c r="U109" s="24">
        <f>('Monthly Data'!Y108/30)/('Monthly Data'!$E108/100000)</f>
        <v>10.248112189859762</v>
      </c>
      <c r="V109" s="24">
        <f>('Monthly Data'!Z108/31)/('Monthly Data'!$E108/100000)</f>
        <v>6.576886940181647</v>
      </c>
      <c r="W109" s="24">
        <f>('Monthly Data'!AA108/31)/('Monthly Data'!$E108/100000)</f>
        <v>1.043950307965341</v>
      </c>
      <c r="X109" s="24">
        <f>('Monthly Data'!AB108/31)/('Monthly Data'!$E108/100000)</f>
        <v>0</v>
      </c>
      <c r="Y109" s="24">
        <f>('Monthly Data'!AC108/31)/('Monthly Data'!$E108/100000)</f>
        <v>7.620837248146989</v>
      </c>
      <c r="Z109" s="24">
        <f>('Monthly Data'!AD108/31)/('Monthly Data'!$E108/100000)</f>
        <v>3.549431047082159</v>
      </c>
      <c r="AA109" s="24">
        <f>('Monthly Data'!AE108/31)/('Monthly Data'!$E108/100000)</f>
        <v>1.043950307965341</v>
      </c>
      <c r="AB109" s="24">
        <f>('Monthly Data'!AF108/31)/('Monthly Data'!$E108/100000)</f>
        <v>0</v>
      </c>
      <c r="AC109" s="24">
        <f>('Monthly Data'!AG108/31)/('Monthly Data'!$E108/100000)</f>
        <v>4.5933813550475</v>
      </c>
      <c r="AD109" s="24">
        <f>('Monthly Data'!AH108/30)/('Monthly Data'!$E108/100000)</f>
        <v>4.530744336569579</v>
      </c>
      <c r="AE109" s="24">
        <f>('Monthly Data'!AI108/30)/('Monthly Data'!$E108/100000)</f>
        <v>0.3236245954692557</v>
      </c>
      <c r="AF109" s="24">
        <f>('Monthly Data'!AJ108/30)/('Monthly Data'!$E108/100000)</f>
        <v>0</v>
      </c>
      <c r="AG109" s="24">
        <f>('Monthly Data'!AK108/30)/('Monthly Data'!$E108/100000)</f>
        <v>4.854368932038835</v>
      </c>
    </row>
    <row r="110" spans="1:33" ht="15">
      <c r="A110" t="str">
        <f>'Monthly Data'!D109</f>
        <v>Salford</v>
      </c>
      <c r="B110" s="24">
        <f>('Monthly Data'!F109/28)/('Monthly Data'!$E109/100000)</f>
        <v>14.060887512899898</v>
      </c>
      <c r="C110" s="24">
        <f>('Monthly Data'!G109/28)/('Monthly Data'!$E109/100000)</f>
        <v>13.434321096859797</v>
      </c>
      <c r="D110" s="24">
        <f>('Monthly Data'!H109/28)/('Monthly Data'!$E109/100000)</f>
        <v>3.6303995282323456</v>
      </c>
      <c r="E110" s="24">
        <f>('Monthly Data'!I109/28)/('Monthly Data'!$E109/100000)</f>
        <v>31.12560813799204</v>
      </c>
      <c r="F110" s="24">
        <f>('Monthly Data'!J109/31)/('Monthly Data'!$E109/100000)</f>
        <v>12.683511435134326</v>
      </c>
      <c r="G110" s="24">
        <f>('Monthly Data'!K109/31)/('Monthly Data'!$E109/100000)</f>
        <v>3.4621658510602886</v>
      </c>
      <c r="H110" s="24">
        <f>('Monthly Data'!L109/31)/('Monthly Data'!$E109/100000)</f>
        <v>0.8488964346349746</v>
      </c>
      <c r="I110" s="24">
        <f>('Monthly Data'!M109/31)/('Monthly Data'!$E109/100000)</f>
        <v>16.99457372082959</v>
      </c>
      <c r="J110" s="24">
        <f>('Monthly Data'!N109/30)/('Monthly Data'!$E109/100000)</f>
        <v>7.034743722050224</v>
      </c>
      <c r="K110" s="24">
        <f>('Monthly Data'!O109/30)/('Monthly Data'!$E109/100000)</f>
        <v>0.9459924320605435</v>
      </c>
      <c r="L110" s="24">
        <f>('Monthly Data'!P109/30)/('Monthly Data'!$E109/100000)</f>
        <v>0.6707946336429309</v>
      </c>
      <c r="M110" s="24">
        <f>('Monthly Data'!Q109/30)/('Monthly Data'!$E109/100000)</f>
        <v>8.651530787753698</v>
      </c>
      <c r="N110" s="24">
        <f>('Monthly Data'!R109/31)/('Monthly Data'!$E109/100000)</f>
        <v>9.321215752854624</v>
      </c>
      <c r="O110" s="24">
        <f>('Monthly Data'!S109/31)/('Monthly Data'!$E109/100000)</f>
        <v>0.8655414627650722</v>
      </c>
      <c r="P110" s="24">
        <f>('Monthly Data'!T109/31)/('Monthly Data'!$E109/100000)</f>
        <v>1.1817969972369256</v>
      </c>
      <c r="Q110" s="24">
        <f>('Monthly Data'!U109/31)/('Monthly Data'!$E109/100000)</f>
        <v>11.368554212856619</v>
      </c>
      <c r="R110" s="24">
        <f>('Monthly Data'!V109/30)/('Monthly Data'!$E109/100000)</f>
        <v>9.201926384588923</v>
      </c>
      <c r="S110" s="24">
        <f>('Monthly Data'!W109/30)/('Monthly Data'!$E109/100000)</f>
        <v>1.582387340901273</v>
      </c>
      <c r="T110" s="24">
        <f>('Monthly Data'!X109/30)/('Monthly Data'!$E109/100000)</f>
        <v>0.8771929824561403</v>
      </c>
      <c r="U110" s="24">
        <f>('Monthly Data'!Y109/30)/('Monthly Data'!$E109/100000)</f>
        <v>11.661506707946337</v>
      </c>
      <c r="V110" s="24">
        <f>('Monthly Data'!Z109/31)/('Monthly Data'!$E109/100000)</f>
        <v>5.392989114151603</v>
      </c>
      <c r="W110" s="24">
        <f>('Monthly Data'!AA109/31)/('Monthly Data'!$E109/100000)</f>
        <v>2.7797196977262892</v>
      </c>
      <c r="X110" s="24">
        <f>('Monthly Data'!AB109/31)/('Monthly Data'!$E109/100000)</f>
        <v>1.1318619128466327</v>
      </c>
      <c r="Y110" s="24">
        <f>('Monthly Data'!AC109/31)/('Monthly Data'!$E109/100000)</f>
        <v>9.304570724724524</v>
      </c>
      <c r="Z110" s="24">
        <f>('Monthly Data'!AD109/31)/('Monthly Data'!$E109/100000)</f>
        <v>8.039548586837112</v>
      </c>
      <c r="AA110" s="24">
        <f>('Monthly Data'!AE109/31)/('Monthly Data'!$E109/100000)</f>
        <v>2.7963647258563866</v>
      </c>
      <c r="AB110" s="24">
        <f>('Monthly Data'!AF109/31)/('Monthly Data'!$E109/100000)</f>
        <v>0.5992210126835115</v>
      </c>
      <c r="AC110" s="24">
        <f>('Monthly Data'!AG109/31)/('Monthly Data'!$E109/100000)</f>
        <v>11.43513432537701</v>
      </c>
      <c r="AD110" s="24">
        <f>('Monthly Data'!AH109/30)/('Monthly Data'!$E109/100000)</f>
        <v>4.764361885104919</v>
      </c>
      <c r="AE110" s="24">
        <f>('Monthly Data'!AI109/30)/('Monthly Data'!$E109/100000)</f>
        <v>3.130374957000344</v>
      </c>
      <c r="AF110" s="24">
        <f>('Monthly Data'!AJ109/30)/('Monthly Data'!$E109/100000)</f>
        <v>0.6879944960440316</v>
      </c>
      <c r="AG110" s="24">
        <f>('Monthly Data'!AK109/30)/('Monthly Data'!$E109/100000)</f>
        <v>8.582731338149294</v>
      </c>
    </row>
    <row r="111" spans="1:33" ht="15">
      <c r="A111" t="str">
        <f>'Monthly Data'!D110</f>
        <v>Sandwell</v>
      </c>
      <c r="B111" s="24">
        <f>('Monthly Data'!F110/28)/('Monthly Data'!$E110/100000)</f>
        <v>3.0729871199200143</v>
      </c>
      <c r="C111" s="24">
        <f>('Monthly Data'!G110/28)/('Monthly Data'!$E110/100000)</f>
        <v>2.2054931482679527</v>
      </c>
      <c r="D111" s="24">
        <f>('Monthly Data'!H110/28)/('Monthly Data'!$E110/100000)</f>
        <v>0.4558019173087103</v>
      </c>
      <c r="E111" s="24">
        <f>('Monthly Data'!I110/28)/('Monthly Data'!$E110/100000)</f>
        <v>5.734282185496678</v>
      </c>
      <c r="F111" s="24">
        <f>('Monthly Data'!J110/31)/('Monthly Data'!$E110/100000)</f>
        <v>3.3997795455450937</v>
      </c>
      <c r="G111" s="24">
        <f>('Monthly Data'!K110/31)/('Monthly Data'!$E110/100000)</f>
        <v>2.695918936506461</v>
      </c>
      <c r="H111" s="24">
        <f>('Monthly Data'!L110/31)/('Monthly Data'!$E110/100000)</f>
        <v>0.9296272194849867</v>
      </c>
      <c r="I111" s="24">
        <f>('Monthly Data'!M110/31)/('Monthly Data'!$E110/100000)</f>
        <v>7.025325701536542</v>
      </c>
      <c r="J111" s="24">
        <f>('Monthly Data'!N110/30)/('Monthly Data'!$E110/100000)</f>
        <v>3.650336215177714</v>
      </c>
      <c r="K111" s="24">
        <f>('Monthly Data'!O110/30)/('Monthly Data'!$E110/100000)</f>
        <v>3.142582681487581</v>
      </c>
      <c r="L111" s="24">
        <f>('Monthly Data'!P110/30)/('Monthly Data'!$E110/100000)</f>
        <v>0.09606147934678196</v>
      </c>
      <c r="M111" s="24">
        <f>('Monthly Data'!Q110/30)/('Monthly Data'!$E110/100000)</f>
        <v>6.888980376012078</v>
      </c>
      <c r="N111" s="24">
        <f>('Monthly Data'!R110/31)/('Monthly Data'!$E110/100000)</f>
        <v>3.001367880051528</v>
      </c>
      <c r="O111" s="24">
        <f>('Monthly Data'!S110/31)/('Monthly Data'!$E110/100000)</f>
        <v>3.120891379699598</v>
      </c>
      <c r="P111" s="24">
        <f>('Monthly Data'!T110/31)/('Monthly Data'!$E110/100000)</f>
        <v>0.7171409978884182</v>
      </c>
      <c r="Q111" s="24">
        <f>('Monthly Data'!U110/31)/('Monthly Data'!$E110/100000)</f>
        <v>6.839400257639545</v>
      </c>
      <c r="R111" s="24">
        <f>('Monthly Data'!V110/30)/('Monthly Data'!$E110/100000)</f>
        <v>1.7016604912858517</v>
      </c>
      <c r="S111" s="24">
        <f>('Monthly Data'!W110/30)/('Monthly Data'!$E110/100000)</f>
        <v>3.046521202140799</v>
      </c>
      <c r="T111" s="24">
        <f>('Monthly Data'!X110/30)/('Monthly Data'!$E110/100000)</f>
        <v>0.4391381912995746</v>
      </c>
      <c r="U111" s="24">
        <f>('Monthly Data'!Y110/30)/('Monthly Data'!$E110/100000)</f>
        <v>5.187319884726225</v>
      </c>
      <c r="V111" s="24">
        <f>('Monthly Data'!Z110/31)/('Monthly Data'!$E110/100000)</f>
        <v>2.54983465915882</v>
      </c>
      <c r="W111" s="24">
        <f>('Monthly Data'!AA110/31)/('Monthly Data'!$E110/100000)</f>
        <v>2.695918936506461</v>
      </c>
      <c r="X111" s="24">
        <f>('Monthly Data'!AB110/31)/('Monthly Data'!$E110/100000)</f>
        <v>0.3452901100944236</v>
      </c>
      <c r="Y111" s="24">
        <f>('Monthly Data'!AC110/31)/('Monthly Data'!$E110/100000)</f>
        <v>5.591043705759705</v>
      </c>
      <c r="Z111" s="24">
        <f>('Monthly Data'!AD110/31)/('Monthly Data'!$E110/100000)</f>
        <v>1.7662917170214745</v>
      </c>
      <c r="AA111" s="24">
        <f>('Monthly Data'!AE110/31)/('Monthly Data'!$E110/100000)</f>
        <v>3.1076109908498126</v>
      </c>
      <c r="AB111" s="24">
        <f>('Monthly Data'!AF110/31)/('Monthly Data'!$E110/100000)</f>
        <v>0</v>
      </c>
      <c r="AC111" s="24">
        <f>('Monthly Data'!AG110/31)/('Monthly Data'!$E110/100000)</f>
        <v>4.873902707871286</v>
      </c>
      <c r="AD111" s="24">
        <f>('Monthly Data'!AH110/30)/('Monthly Data'!$E110/100000)</f>
        <v>2.1819678880197615</v>
      </c>
      <c r="AE111" s="24">
        <f>('Monthly Data'!AI110/30)/('Monthly Data'!$E110/100000)</f>
        <v>2.799505969534788</v>
      </c>
      <c r="AF111" s="24">
        <f>('Monthly Data'!AJ110/30)/('Monthly Data'!$E110/100000)</f>
        <v>0.4116920543433512</v>
      </c>
      <c r="AG111" s="24">
        <f>('Monthly Data'!AK110/30)/('Monthly Data'!$E110/100000)</f>
        <v>5.393165911897901</v>
      </c>
    </row>
    <row r="112" spans="1:33" ht="15">
      <c r="A112" t="str">
        <f>'Monthly Data'!D111</f>
        <v>Sefton</v>
      </c>
      <c r="B112" s="24">
        <f>('Monthly Data'!F111/28)/('Monthly Data'!$E111/100000)</f>
        <v>9.005367651814007</v>
      </c>
      <c r="C112" s="24">
        <f>('Monthly Data'!G111/28)/('Monthly Data'!$E111/100000)</f>
        <v>3.217357563215417</v>
      </c>
      <c r="D112" s="24">
        <f>('Monthly Data'!H111/28)/('Monthly Data'!$E111/100000)</f>
        <v>0.43652590053676515</v>
      </c>
      <c r="E112" s="24">
        <f>('Monthly Data'!I111/28)/('Monthly Data'!$E111/100000)</f>
        <v>12.65925111556619</v>
      </c>
      <c r="F112" s="24">
        <f>('Monthly Data'!J111/31)/('Monthly Data'!$E111/100000)</f>
        <v>11.0106748054148</v>
      </c>
      <c r="G112" s="24">
        <f>('Monthly Data'!K111/31)/('Monthly Data'!$E111/100000)</f>
        <v>1.40188963039764</v>
      </c>
      <c r="H112" s="24">
        <f>('Monthly Data'!L111/31)/('Monthly Data'!$E111/100000)</f>
        <v>1.7961710889469764</v>
      </c>
      <c r="I112" s="24">
        <f>('Monthly Data'!M111/31)/('Monthly Data'!$E111/100000)</f>
        <v>14.208735524759415</v>
      </c>
      <c r="J112" s="24">
        <f>('Monthly Data'!N111/30)/('Monthly Data'!$E111/100000)</f>
        <v>10.532669382827825</v>
      </c>
      <c r="K112" s="24">
        <f>('Monthly Data'!O111/30)/('Monthly Data'!$E111/100000)</f>
        <v>2.957597706352799</v>
      </c>
      <c r="L112" s="24">
        <f>('Monthly Data'!P111/30)/('Monthly Data'!$E111/100000)</f>
        <v>0.6035913686434283</v>
      </c>
      <c r="M112" s="24">
        <f>('Monthly Data'!Q111/30)/('Monthly Data'!$E111/100000)</f>
        <v>14.093858457824052</v>
      </c>
      <c r="N112" s="24">
        <f>('Monthly Data'!R111/31)/('Monthly Data'!$E111/100000)</f>
        <v>9.59418215803385</v>
      </c>
      <c r="O112" s="24">
        <f>('Monthly Data'!S111/31)/('Monthly Data'!$E111/100000)</f>
        <v>2.3656887512960174</v>
      </c>
      <c r="P112" s="24">
        <f>('Monthly Data'!T111/31)/('Monthly Data'!$E111/100000)</f>
        <v>1.3142715284977877</v>
      </c>
      <c r="Q112" s="24">
        <f>('Monthly Data'!U111/31)/('Monthly Data'!$E111/100000)</f>
        <v>13.274142437827656</v>
      </c>
      <c r="R112" s="24">
        <f>('Monthly Data'!V111/30)/('Monthly Data'!$E111/100000)</f>
        <v>11.52859514108948</v>
      </c>
      <c r="S112" s="24">
        <f>('Monthly Data'!W111/30)/('Monthly Data'!$E111/100000)</f>
        <v>3.1990342538101704</v>
      </c>
      <c r="T112" s="24">
        <f>('Monthly Data'!X111/30)/('Monthly Data'!$E111/100000)</f>
        <v>0.9355666213973141</v>
      </c>
      <c r="U112" s="24">
        <f>('Monthly Data'!Y111/30)/('Monthly Data'!$E111/100000)</f>
        <v>15.663196016296967</v>
      </c>
      <c r="V112" s="24">
        <f>('Monthly Data'!Z111/31)/('Monthly Data'!$E111/100000)</f>
        <v>7.374523576570919</v>
      </c>
      <c r="W112" s="24">
        <f>('Monthly Data'!AA111/31)/('Monthly Data'!$E111/100000)</f>
        <v>3.6507542458271875</v>
      </c>
      <c r="X112" s="24">
        <f>('Monthly Data'!AB111/31)/('Monthly Data'!$E111/100000)</f>
        <v>0.6863417982155113</v>
      </c>
      <c r="Y112" s="24">
        <f>('Monthly Data'!AC111/31)/('Monthly Data'!$E111/100000)</f>
        <v>11.711619620613618</v>
      </c>
      <c r="Z112" s="24">
        <f>('Monthly Data'!AD111/31)/('Monthly Data'!$E111/100000)</f>
        <v>10.163699820382892</v>
      </c>
      <c r="AA112" s="24">
        <f>('Monthly Data'!AE111/31)/('Monthly Data'!$E111/100000)</f>
        <v>3.8844025175601278</v>
      </c>
      <c r="AB112" s="24">
        <f>('Monthly Data'!AF111/31)/('Monthly Data'!$E111/100000)</f>
        <v>0.5695176623490413</v>
      </c>
      <c r="AC112" s="24">
        <f>('Monthly Data'!AG111/31)/('Monthly Data'!$E111/100000)</f>
        <v>14.61762000029206</v>
      </c>
      <c r="AD112" s="24">
        <f>('Monthly Data'!AH111/30)/('Monthly Data'!$E111/100000)</f>
        <v>11.558774709521654</v>
      </c>
      <c r="AE112" s="24">
        <f>('Monthly Data'!AI111/30)/('Monthly Data'!$E111/100000)</f>
        <v>1.2826316583672854</v>
      </c>
      <c r="AF112" s="24">
        <f>('Monthly Data'!AJ111/30)/('Monthly Data'!$E111/100000)</f>
        <v>0.9204768371812282</v>
      </c>
      <c r="AG112" s="24">
        <f>('Monthly Data'!AK111/30)/('Monthly Data'!$E111/100000)</f>
        <v>13.761883205070166</v>
      </c>
    </row>
    <row r="113" spans="1:33" ht="15">
      <c r="A113" t="str">
        <f>'Monthly Data'!D112</f>
        <v>Sheffield</v>
      </c>
      <c r="B113" s="24">
        <f>('Monthly Data'!F112/28)/('Monthly Data'!$E112/100000)</f>
        <v>20.607088402775616</v>
      </c>
      <c r="C113" s="24">
        <f>('Monthly Data'!G112/28)/('Monthly Data'!$E112/100000)</f>
        <v>7.763636929396023</v>
      </c>
      <c r="D113" s="24">
        <f>('Monthly Data'!H112/28)/('Monthly Data'!$E112/100000)</f>
        <v>8.852724274201076</v>
      </c>
      <c r="E113" s="24">
        <f>('Monthly Data'!I112/28)/('Monthly Data'!$E112/100000)</f>
        <v>37.22344960637272</v>
      </c>
      <c r="F113" s="24">
        <f>('Monthly Data'!J112/31)/('Monthly Data'!$E112/100000)</f>
        <v>18.89390883987605</v>
      </c>
      <c r="G113" s="24">
        <f>('Monthly Data'!K112/31)/('Monthly Data'!$E112/100000)</f>
        <v>8.340301150216764</v>
      </c>
      <c r="H113" s="24">
        <f>('Monthly Data'!L112/31)/('Monthly Data'!$E112/100000)</f>
        <v>7.075554556249605</v>
      </c>
      <c r="I113" s="24">
        <f>('Monthly Data'!M112/31)/('Monthly Data'!$E112/100000)</f>
        <v>34.30976454634242</v>
      </c>
      <c r="J113" s="24">
        <f>('Monthly Data'!N112/30)/('Monthly Data'!$E112/100000)</f>
        <v>11.282944892180351</v>
      </c>
      <c r="K113" s="24">
        <f>('Monthly Data'!O112/30)/('Monthly Data'!$E112/100000)</f>
        <v>8.458578377985914</v>
      </c>
      <c r="L113" s="24">
        <f>('Monthly Data'!P112/30)/('Monthly Data'!$E112/100000)</f>
        <v>2.555724969142525</v>
      </c>
      <c r="M113" s="24">
        <f>('Monthly Data'!Q112/30)/('Monthly Data'!$E112/100000)</f>
        <v>22.29724823930879</v>
      </c>
      <c r="N113" s="24">
        <f>('Monthly Data'!R112/31)/('Monthly Data'!$E112/100000)</f>
        <v>11.691879624229735</v>
      </c>
      <c r="O113" s="24">
        <f>('Monthly Data'!S112/31)/('Monthly Data'!$E112/100000)</f>
        <v>9.380203905256426</v>
      </c>
      <c r="P113" s="24">
        <f>('Monthly Data'!T112/31)/('Monthly Data'!$E112/100000)</f>
        <v>1.6793024219897275</v>
      </c>
      <c r="Q113" s="24">
        <f>('Monthly Data'!U112/31)/('Monthly Data'!$E112/100000)</f>
        <v>22.75138595147589</v>
      </c>
      <c r="R113" s="24">
        <f>('Monthly Data'!V112/30)/('Monthly Data'!$E112/100000)</f>
        <v>11.871052058375081</v>
      </c>
      <c r="S113" s="24">
        <f>('Monthly Data'!W112/30)/('Monthly Data'!$E112/100000)</f>
        <v>10.491541421622014</v>
      </c>
      <c r="T113" s="24">
        <f>('Monthly Data'!X112/30)/('Monthly Data'!$E112/100000)</f>
        <v>1.285123066869963</v>
      </c>
      <c r="U113" s="24">
        <f>('Monthly Data'!Y112/30)/('Monthly Data'!$E112/100000)</f>
        <v>23.647716546867056</v>
      </c>
      <c r="V113" s="24">
        <f>('Monthly Data'!Z112/31)/('Monthly Data'!$E112/100000)</f>
        <v>11.68485325426325</v>
      </c>
      <c r="W113" s="24">
        <f>('Monthly Data'!AA112/31)/('Monthly Data'!$E112/100000)</f>
        <v>6.506418588964383</v>
      </c>
      <c r="X113" s="24">
        <f>('Monthly Data'!AB112/31)/('Monthly Data'!$E112/100000)</f>
        <v>1.4755376929616852</v>
      </c>
      <c r="Y113" s="24">
        <f>('Monthly Data'!AC112/31)/('Monthly Data'!$E112/100000)</f>
        <v>19.66680953618932</v>
      </c>
      <c r="Z113" s="24">
        <f>('Monthly Data'!AD112/31)/('Monthly Data'!$E112/100000)</f>
        <v>12.773940599068304</v>
      </c>
      <c r="AA113" s="24">
        <f>('Monthly Data'!AE112/31)/('Monthly Data'!$E112/100000)</f>
        <v>5.592990493321435</v>
      </c>
      <c r="AB113" s="24">
        <f>('Monthly Data'!AF112/31)/('Monthly Data'!$E112/100000)</f>
        <v>1.1312455646039585</v>
      </c>
      <c r="AC113" s="24">
        <f>('Monthly Data'!AG112/31)/('Monthly Data'!$E112/100000)</f>
        <v>19.498176656993696</v>
      </c>
      <c r="AD113" s="24">
        <f>('Monthly Data'!AH112/30)/('Monthly Data'!$E112/100000)</f>
        <v>9.482320482102663</v>
      </c>
      <c r="AE113" s="24">
        <f>('Monthly Data'!AI112/30)/('Monthly Data'!$E112/100000)</f>
        <v>3.5867276555579752</v>
      </c>
      <c r="AF113" s="24">
        <f>('Monthly Data'!AJ112/30)/('Monthly Data'!$E112/100000)</f>
        <v>1.22703840848036</v>
      </c>
      <c r="AG113" s="24">
        <f>('Monthly Data'!AK112/30)/('Monthly Data'!$E112/100000)</f>
        <v>14.296086546141002</v>
      </c>
    </row>
    <row r="114" spans="1:33" ht="15">
      <c r="A114" t="str">
        <f>'Monthly Data'!D113</f>
        <v>Shropshire</v>
      </c>
      <c r="B114" s="24">
        <f>('Monthly Data'!F113/28)/('Monthly Data'!$E113/100000)</f>
        <v>8.548931383577052</v>
      </c>
      <c r="C114" s="24">
        <f>('Monthly Data'!G113/28)/('Monthly Data'!$E113/100000)</f>
        <v>7.33970753655793</v>
      </c>
      <c r="D114" s="24">
        <f>('Monthly Data'!H113/28)/('Monthly Data'!$E113/100000)</f>
        <v>3.0089988751406076</v>
      </c>
      <c r="E114" s="24">
        <f>('Monthly Data'!I113/28)/('Monthly Data'!$E113/100000)</f>
        <v>18.89763779527559</v>
      </c>
      <c r="F114" s="24">
        <f>('Monthly Data'!J113/31)/('Monthly Data'!$E113/100000)</f>
        <v>6.108712217424435</v>
      </c>
      <c r="G114" s="24">
        <f>('Monthly Data'!K113/31)/('Monthly Data'!$E113/100000)</f>
        <v>7.429514859029718</v>
      </c>
      <c r="H114" s="24">
        <f>('Monthly Data'!L113/31)/('Monthly Data'!$E113/100000)</f>
        <v>2.6416052832105663</v>
      </c>
      <c r="I114" s="24">
        <f>('Monthly Data'!M113/31)/('Monthly Data'!$E113/100000)</f>
        <v>16.17983235966472</v>
      </c>
      <c r="J114" s="24">
        <f>('Monthly Data'!N113/30)/('Monthly Data'!$E113/100000)</f>
        <v>5.603674540682414</v>
      </c>
      <c r="K114" s="24">
        <f>('Monthly Data'!O113/30)/('Monthly Data'!$E113/100000)</f>
        <v>4.986876640419947</v>
      </c>
      <c r="L114" s="24">
        <f>('Monthly Data'!P113/30)/('Monthly Data'!$E113/100000)</f>
        <v>1.036745406824147</v>
      </c>
      <c r="M114" s="24">
        <f>('Monthly Data'!Q113/30)/('Monthly Data'!$E113/100000)</f>
        <v>11.62729658792651</v>
      </c>
      <c r="N114" s="24">
        <f>('Monthly Data'!R113/31)/('Monthly Data'!$E113/100000)</f>
        <v>4.724409448818897</v>
      </c>
      <c r="O114" s="24">
        <f>('Monthly Data'!S113/31)/('Monthly Data'!$E113/100000)</f>
        <v>4.000508001016002</v>
      </c>
      <c r="P114" s="24">
        <f>('Monthly Data'!T113/31)/('Monthly Data'!$E113/100000)</f>
        <v>1.4986029972059944</v>
      </c>
      <c r="Q114" s="24">
        <f>('Monthly Data'!U113/31)/('Monthly Data'!$E113/100000)</f>
        <v>10.223520447040894</v>
      </c>
      <c r="R114" s="24">
        <f>('Monthly Data'!V113/30)/('Monthly Data'!$E113/100000)</f>
        <v>4.671916010498688</v>
      </c>
      <c r="S114" s="24">
        <f>('Monthly Data'!W113/30)/('Monthly Data'!$E113/100000)</f>
        <v>3.1758530183727034</v>
      </c>
      <c r="T114" s="24">
        <f>('Monthly Data'!X113/30)/('Monthly Data'!$E113/100000)</f>
        <v>1.784776902887139</v>
      </c>
      <c r="U114" s="24">
        <f>('Monthly Data'!Y113/30)/('Monthly Data'!$E113/100000)</f>
        <v>9.63254593175853</v>
      </c>
      <c r="V114" s="24">
        <f>('Monthly Data'!Z113/31)/('Monthly Data'!$E113/100000)</f>
        <v>5.130810261620524</v>
      </c>
      <c r="W114" s="24">
        <f>('Monthly Data'!AA113/31)/('Monthly Data'!$E113/100000)</f>
        <v>2.171704343408687</v>
      </c>
      <c r="X114" s="24">
        <f>('Monthly Data'!AB113/31)/('Monthly Data'!$E113/100000)</f>
        <v>1.282702565405131</v>
      </c>
      <c r="Y114" s="24">
        <f>('Monthly Data'!AC113/31)/('Monthly Data'!$E113/100000)</f>
        <v>8.58521717043434</v>
      </c>
      <c r="Z114" s="24">
        <f>('Monthly Data'!AD113/31)/('Monthly Data'!$E113/100000)</f>
        <v>6.51511303022606</v>
      </c>
      <c r="AA114" s="24">
        <f>('Monthly Data'!AE113/31)/('Monthly Data'!$E113/100000)</f>
        <v>1.282702565405131</v>
      </c>
      <c r="AB114" s="24">
        <f>('Monthly Data'!AF113/31)/('Monthly Data'!$E113/100000)</f>
        <v>1.1684023368046736</v>
      </c>
      <c r="AC114" s="24">
        <f>('Monthly Data'!AG113/31)/('Monthly Data'!$E113/100000)</f>
        <v>8.966217932435864</v>
      </c>
      <c r="AD114" s="24">
        <f>('Monthly Data'!AH113/30)/('Monthly Data'!$E113/100000)</f>
        <v>6.797900262467191</v>
      </c>
      <c r="AE114" s="24">
        <f>('Monthly Data'!AI113/30)/('Monthly Data'!$E113/100000)</f>
        <v>1.2467191601049867</v>
      </c>
      <c r="AF114" s="24">
        <f>('Monthly Data'!AJ113/30)/('Monthly Data'!$E113/100000)</f>
        <v>0.5249343832020997</v>
      </c>
      <c r="AG114" s="24">
        <f>('Monthly Data'!AK113/30)/('Monthly Data'!$E113/100000)</f>
        <v>8.569553805774278</v>
      </c>
    </row>
    <row r="115" spans="1:33" ht="15">
      <c r="A115" t="str">
        <f>'Monthly Data'!D114</f>
        <v>Slough UA</v>
      </c>
      <c r="B115" s="24">
        <f>('Monthly Data'!F114/28)/('Monthly Data'!$E114/100000)</f>
        <v>4.590872265730488</v>
      </c>
      <c r="C115" s="24">
        <f>('Monthly Data'!G114/28)/('Monthly Data'!$E114/100000)</f>
        <v>1.586551444774507</v>
      </c>
      <c r="D115" s="24">
        <f>('Monthly Data'!H114/28)/('Monthly Data'!$E114/100000)</f>
        <v>0</v>
      </c>
      <c r="E115" s="24">
        <f>('Monthly Data'!I114/28)/('Monthly Data'!$E114/100000)</f>
        <v>6.177423710504995</v>
      </c>
      <c r="F115" s="24">
        <f>('Monthly Data'!J114/31)/('Monthly Data'!$E114/100000)</f>
        <v>7.256540032928837</v>
      </c>
      <c r="G115" s="24">
        <f>('Monthly Data'!K114/31)/('Monthly Data'!$E114/100000)</f>
        <v>1.6159521922068418</v>
      </c>
      <c r="H115" s="24">
        <f>('Monthly Data'!L114/31)/('Monthly Data'!$E114/100000)</f>
        <v>0.8232209281053723</v>
      </c>
      <c r="I115" s="24">
        <f>('Monthly Data'!M114/31)/('Monthly Data'!$E114/100000)</f>
        <v>9.695713153241051</v>
      </c>
      <c r="J115" s="24">
        <f>('Monthly Data'!N114/30)/('Monthly Data'!$E114/100000)</f>
        <v>7.813484562066793</v>
      </c>
      <c r="K115" s="24">
        <f>('Monthly Data'!O114/30)/('Monthly Data'!$E114/100000)</f>
        <v>0.4410838059231254</v>
      </c>
      <c r="L115" s="24">
        <f>('Monthly Data'!P114/30)/('Monthly Data'!$E114/100000)</f>
        <v>0.1890359168241966</v>
      </c>
      <c r="M115" s="24">
        <f>('Monthly Data'!Q114/30)/('Monthly Data'!$E114/100000)</f>
        <v>8.443604284814114</v>
      </c>
      <c r="N115" s="24">
        <f>('Monthly Data'!R114/31)/('Monthly Data'!$E114/100000)</f>
        <v>7.2870296969327395</v>
      </c>
      <c r="O115" s="24">
        <f>('Monthly Data'!S114/31)/('Monthly Data'!$E114/100000)</f>
        <v>0.8232209281053723</v>
      </c>
      <c r="P115" s="24">
        <f>('Monthly Data'!T114/31)/('Monthly Data'!$E114/100000)</f>
        <v>0.42685529605463746</v>
      </c>
      <c r="Q115" s="24">
        <f>('Monthly Data'!U114/31)/('Monthly Data'!$E114/100000)</f>
        <v>8.53710592109275</v>
      </c>
      <c r="R115" s="24">
        <f>('Monthly Data'!V114/30)/('Monthly Data'!$E114/100000)</f>
        <v>8.727158160050408</v>
      </c>
      <c r="S115" s="24">
        <f>('Monthly Data'!W114/30)/('Monthly Data'!$E114/100000)</f>
        <v>0.5356017643352237</v>
      </c>
      <c r="T115" s="24">
        <f>('Monthly Data'!X114/30)/('Monthly Data'!$E114/100000)</f>
        <v>0.6931316950220541</v>
      </c>
      <c r="U115" s="24">
        <f>('Monthly Data'!Y114/30)/('Monthly Data'!$E114/100000)</f>
        <v>9.955891619407687</v>
      </c>
      <c r="V115" s="24">
        <f>('Monthly Data'!Z114/31)/('Monthly Data'!$E114/100000)</f>
        <v>5.549118848710287</v>
      </c>
      <c r="W115" s="24">
        <f>('Monthly Data'!AA114/31)/('Monthly Data'!$E114/100000)</f>
        <v>1.6464418562107446</v>
      </c>
      <c r="X115" s="24">
        <f>('Monthly Data'!AB114/31)/('Monthly Data'!$E114/100000)</f>
        <v>0</v>
      </c>
      <c r="Y115" s="24">
        <f>('Monthly Data'!AC114/31)/('Monthly Data'!$E114/100000)</f>
        <v>7.195560704921032</v>
      </c>
      <c r="Z115" s="24">
        <f>('Monthly Data'!AD114/31)/('Monthly Data'!$E114/100000)</f>
        <v>8.293188609061527</v>
      </c>
      <c r="AA115" s="24">
        <f>('Monthly Data'!AE114/31)/('Monthly Data'!$E114/100000)</f>
        <v>1.585462528202939</v>
      </c>
      <c r="AB115" s="24">
        <f>('Monthly Data'!AF114/31)/('Monthly Data'!$E114/100000)</f>
        <v>0</v>
      </c>
      <c r="AC115" s="24">
        <f>('Monthly Data'!AG114/31)/('Monthly Data'!$E114/100000)</f>
        <v>9.878651137264466</v>
      </c>
      <c r="AD115" s="24">
        <f>('Monthly Data'!AH114/30)/('Monthly Data'!$E114/100000)</f>
        <v>6.994328922495274</v>
      </c>
      <c r="AE115" s="24">
        <f>('Monthly Data'!AI114/30)/('Monthly Data'!$E114/100000)</f>
        <v>0.5040957781978576</v>
      </c>
      <c r="AF115" s="24">
        <f>('Monthly Data'!AJ114/30)/('Monthly Data'!$E114/100000)</f>
        <v>0</v>
      </c>
      <c r="AG115" s="24">
        <f>('Monthly Data'!AK114/30)/('Monthly Data'!$E114/100000)</f>
        <v>7.498424700693132</v>
      </c>
    </row>
    <row r="116" spans="1:33" ht="15">
      <c r="A116" t="str">
        <f>'Monthly Data'!D115</f>
        <v>Solihull</v>
      </c>
      <c r="B116" s="24">
        <f>('Monthly Data'!F115/28)/('Monthly Data'!$E115/100000)</f>
        <v>9.003963467172152</v>
      </c>
      <c r="C116" s="24">
        <f>('Monthly Data'!G115/28)/('Monthly Data'!$E115/100000)</f>
        <v>9.1978287092883</v>
      </c>
      <c r="D116" s="24">
        <f>('Monthly Data'!H115/28)/('Monthly Data'!$E115/100000)</f>
        <v>0.6677580561778391</v>
      </c>
      <c r="E116" s="24">
        <f>('Monthly Data'!I115/28)/('Monthly Data'!$E115/100000)</f>
        <v>18.86955023263829</v>
      </c>
      <c r="F116" s="24">
        <f>('Monthly Data'!J115/31)/('Monthly Data'!$E115/100000)</f>
        <v>9.552900891085256</v>
      </c>
      <c r="G116" s="24">
        <f>('Monthly Data'!K115/31)/('Monthly Data'!$E115/100000)</f>
        <v>6.790147476555508</v>
      </c>
      <c r="H116" s="24">
        <f>('Monthly Data'!L115/31)/('Monthly Data'!$E115/100000)</f>
        <v>1.1089925678041948</v>
      </c>
      <c r="I116" s="24">
        <f>('Monthly Data'!M115/31)/('Monthly Data'!$E115/100000)</f>
        <v>17.45204093544496</v>
      </c>
      <c r="J116" s="24">
        <f>('Monthly Data'!N115/30)/('Monthly Data'!$E115/100000)</f>
        <v>10.695617209489345</v>
      </c>
      <c r="K116" s="24">
        <f>('Monthly Data'!O115/30)/('Monthly Data'!$E115/100000)</f>
        <v>8.323281061519904</v>
      </c>
      <c r="L116" s="24">
        <f>('Monthly Data'!P115/30)/('Monthly Data'!$E115/100000)</f>
        <v>0.3417772416566144</v>
      </c>
      <c r="M116" s="24">
        <f>('Monthly Data'!Q115/30)/('Monthly Data'!$E115/100000)</f>
        <v>19.360675512665864</v>
      </c>
      <c r="N116" s="24">
        <f>('Monthly Data'!R115/31)/('Monthly Data'!$E115/100000)</f>
        <v>10.039301140122184</v>
      </c>
      <c r="O116" s="24">
        <f>('Monthly Data'!S115/31)/('Monthly Data'!$E115/100000)</f>
        <v>8.541188373088447</v>
      </c>
      <c r="P116" s="24">
        <f>('Monthly Data'!T115/31)/('Monthly Data'!$E115/100000)</f>
        <v>0.8560644383049925</v>
      </c>
      <c r="Q116" s="24">
        <f>('Monthly Data'!U115/31)/('Monthly Data'!$E115/100000)</f>
        <v>19.436553951515624</v>
      </c>
      <c r="R116" s="24">
        <f>('Monthly Data'!V115/30)/('Monthly Data'!$E115/100000)</f>
        <v>8.122235625251307</v>
      </c>
      <c r="S116" s="24">
        <f>('Monthly Data'!W115/30)/('Monthly Data'!$E115/100000)</f>
        <v>8.725371934057097</v>
      </c>
      <c r="T116" s="24">
        <f>('Monthly Data'!X115/30)/('Monthly Data'!$E115/100000)</f>
        <v>1.4475271411338964</v>
      </c>
      <c r="U116" s="24">
        <f>('Monthly Data'!Y115/30)/('Monthly Data'!$E115/100000)</f>
        <v>18.2951347004423</v>
      </c>
      <c r="V116" s="24">
        <f>('Monthly Data'!Z115/31)/('Monthly Data'!$E115/100000)</f>
        <v>7.7629479746293635</v>
      </c>
      <c r="W116" s="24">
        <f>('Monthly Data'!AA115/31)/('Monthly Data'!$E115/100000)</f>
        <v>5.233666679637341</v>
      </c>
      <c r="X116" s="24">
        <f>('Monthly Data'!AB115/31)/('Monthly Data'!$E115/100000)</f>
        <v>1.2062726176115803</v>
      </c>
      <c r="Y116" s="24">
        <f>('Monthly Data'!AC115/31)/('Monthly Data'!$E115/100000)</f>
        <v>14.202887271878284</v>
      </c>
      <c r="Z116" s="24">
        <f>('Monthly Data'!AD115/31)/('Monthly Data'!$E115/100000)</f>
        <v>8.05478812405152</v>
      </c>
      <c r="AA116" s="24">
        <f>('Monthly Data'!AE115/31)/('Monthly Data'!$E115/100000)</f>
        <v>5.175298649752909</v>
      </c>
      <c r="AB116" s="24">
        <f>('Monthly Data'!AF115/31)/('Monthly Data'!$E115/100000)</f>
        <v>0.6031363088057902</v>
      </c>
      <c r="AC116" s="24">
        <f>('Monthly Data'!AG115/31)/('Monthly Data'!$E115/100000)</f>
        <v>13.833223082610218</v>
      </c>
      <c r="AD116" s="24">
        <f>('Monthly Data'!AH115/30)/('Monthly Data'!$E115/100000)</f>
        <v>5.910735826296744</v>
      </c>
      <c r="AE116" s="24">
        <f>('Monthly Data'!AI115/30)/('Monthly Data'!$E115/100000)</f>
        <v>1.5078407720144753</v>
      </c>
      <c r="AF116" s="24">
        <f>('Monthly Data'!AJ115/30)/('Monthly Data'!$E115/100000)</f>
        <v>0.6835544833132288</v>
      </c>
      <c r="AG116" s="24">
        <f>('Monthly Data'!AK115/30)/('Monthly Data'!$E115/100000)</f>
        <v>8.102131081624448</v>
      </c>
    </row>
    <row r="117" spans="1:33" ht="15">
      <c r="A117" t="str">
        <f>'Monthly Data'!D116</f>
        <v>Somerset</v>
      </c>
      <c r="B117" s="24">
        <f>('Monthly Data'!F116/28)/('Monthly Data'!$E116/100000)</f>
        <v>11.149548496069643</v>
      </c>
      <c r="C117" s="24">
        <f>('Monthly Data'!G116/28)/('Monthly Data'!$E116/100000)</f>
        <v>11.068342753199508</v>
      </c>
      <c r="D117" s="24">
        <f>('Monthly Data'!H116/28)/('Monthly Data'!$E116/100000)</f>
        <v>1.4860650945234848</v>
      </c>
      <c r="E117" s="24">
        <f>('Monthly Data'!I116/28)/('Monthly Data'!$E116/100000)</f>
        <v>23.703956343792633</v>
      </c>
      <c r="F117" s="24">
        <f>('Monthly Data'!J116/31)/('Monthly Data'!$E116/100000)</f>
        <v>10.855374143672345</v>
      </c>
      <c r="G117" s="24">
        <f>('Monthly Data'!K116/31)/('Monthly Data'!$E116/100000)</f>
        <v>11.948246270298817</v>
      </c>
      <c r="H117" s="24">
        <f>('Monthly Data'!L116/31)/('Monthly Data'!$E116/100000)</f>
        <v>2.339773210696945</v>
      </c>
      <c r="I117" s="24">
        <f>('Monthly Data'!M116/31)/('Monthly Data'!$E116/100000)</f>
        <v>25.143393624668107</v>
      </c>
      <c r="J117" s="24">
        <f>('Monthly Data'!N116/30)/('Monthly Data'!$E116/100000)</f>
        <v>6.161891768985903</v>
      </c>
      <c r="K117" s="24">
        <f>('Monthly Data'!O116/30)/('Monthly Data'!$E116/100000)</f>
        <v>9.913597089586176</v>
      </c>
      <c r="L117" s="24">
        <f>('Monthly Data'!P116/30)/('Monthly Data'!$E116/100000)</f>
        <v>1.803850234955283</v>
      </c>
      <c r="M117" s="24">
        <f>('Monthly Data'!Q116/30)/('Monthly Data'!$E116/100000)</f>
        <v>17.879339093527364</v>
      </c>
      <c r="N117" s="24">
        <f>('Monthly Data'!R116/31)/('Monthly Data'!$E116/100000)</f>
        <v>7.4080593818304505</v>
      </c>
      <c r="O117" s="24">
        <f>('Monthly Data'!S116/31)/('Monthly Data'!$E116/100000)</f>
        <v>7.092666754683215</v>
      </c>
      <c r="P117" s="24">
        <f>('Monthly Data'!T116/31)/('Monthly Data'!$E116/100000)</f>
        <v>1.5329548621807567</v>
      </c>
      <c r="Q117" s="24">
        <f>('Monthly Data'!U116/31)/('Monthly Data'!$E116/100000)</f>
        <v>16.03368099869442</v>
      </c>
      <c r="R117" s="24">
        <f>('Monthly Data'!V116/30)/('Monthly Data'!$E116/100000)</f>
        <v>8.511444596028497</v>
      </c>
      <c r="S117" s="24">
        <f>('Monthly Data'!W116/30)/('Monthly Data'!$E116/100000)</f>
        <v>6.904653630438078</v>
      </c>
      <c r="T117" s="24">
        <f>('Monthly Data'!X116/30)/('Monthly Data'!$E116/100000)</f>
        <v>1.538578141579506</v>
      </c>
      <c r="U117" s="24">
        <f>('Monthly Data'!Y116/30)/('Monthly Data'!$E116/100000)</f>
        <v>16.954676368046083</v>
      </c>
      <c r="V117" s="24">
        <f>('Monthly Data'!Z116/31)/('Monthly Data'!$E116/100000)</f>
        <v>6.535228622981121</v>
      </c>
      <c r="W117" s="24">
        <f>('Monthly Data'!AA116/31)/('Monthly Data'!$E116/100000)</f>
        <v>6.901964235943025</v>
      </c>
      <c r="X117" s="24">
        <f>('Monthly Data'!AB116/31)/('Monthly Data'!$E116/100000)</f>
        <v>0.7701447872199975</v>
      </c>
      <c r="Y117" s="24">
        <f>('Monthly Data'!AC116/31)/('Monthly Data'!$E116/100000)</f>
        <v>14.207337646144143</v>
      </c>
      <c r="Z117" s="24">
        <f>('Monthly Data'!AD116/31)/('Monthly Data'!$E116/100000)</f>
        <v>4.188120700024938</v>
      </c>
      <c r="AA117" s="24">
        <f>('Monthly Data'!AE116/31)/('Monthly Data'!$E116/100000)</f>
        <v>8.420249673605305</v>
      </c>
      <c r="AB117" s="24">
        <f>('Monthly Data'!AF116/31)/('Monthly Data'!$E116/100000)</f>
        <v>1.5329548621807567</v>
      </c>
      <c r="AC117" s="24">
        <f>('Monthly Data'!AG116/31)/('Monthly Data'!$E116/100000)</f>
        <v>14.141325235811001</v>
      </c>
      <c r="AD117" s="24">
        <f>('Monthly Data'!AH116/30)/('Monthly Data'!$E116/100000)</f>
        <v>5.366075488858573</v>
      </c>
      <c r="AE117" s="24">
        <f>('Monthly Data'!AI116/30)/('Monthly Data'!$E116/100000)</f>
        <v>8.02637562528422</v>
      </c>
      <c r="AF117" s="24">
        <f>('Monthly Data'!AJ116/30)/('Monthly Data'!$E116/100000)</f>
        <v>0.6214946187661059</v>
      </c>
      <c r="AG117" s="24">
        <f>('Monthly Data'!AK116/30)/('Monthly Data'!$E116/100000)</f>
        <v>14.0139457329089</v>
      </c>
    </row>
    <row r="118" spans="1:33" ht="15">
      <c r="A118" t="str">
        <f>'Monthly Data'!D117</f>
        <v>South Gloucestershire UA</v>
      </c>
      <c r="B118" s="24">
        <f>('Monthly Data'!F117/28)/('Monthly Data'!$E117/100000)</f>
        <v>5.278373286558826</v>
      </c>
      <c r="C118" s="24">
        <f>('Monthly Data'!G117/28)/('Monthly Data'!$E117/100000)</f>
        <v>4.986032612226337</v>
      </c>
      <c r="D118" s="24">
        <f>('Monthly Data'!H117/28)/('Monthly Data'!$E117/100000)</f>
        <v>1.0881569544598195</v>
      </c>
      <c r="E118" s="24">
        <f>('Monthly Data'!I117/28)/('Monthly Data'!$E117/100000)</f>
        <v>11.352562853244983</v>
      </c>
      <c r="F118" s="24">
        <f>('Monthly Data'!J117/31)/('Monthly Data'!$E117/100000)</f>
        <v>3.7847115257668444</v>
      </c>
      <c r="G118" s="24">
        <f>('Monthly Data'!K117/31)/('Monthly Data'!$E117/100000)</f>
        <v>3.755372676729892</v>
      </c>
      <c r="H118" s="24">
        <f>('Monthly Data'!L117/31)/('Monthly Data'!$E117/100000)</f>
        <v>0.45475216007276037</v>
      </c>
      <c r="I118" s="24">
        <f>('Monthly Data'!M117/31)/('Monthly Data'!$E117/100000)</f>
        <v>7.994836362569497</v>
      </c>
      <c r="J118" s="24">
        <f>('Monthly Data'!N117/30)/('Monthly Data'!$E117/100000)</f>
        <v>2.834621797786873</v>
      </c>
      <c r="K118" s="24">
        <f>('Monthly Data'!O117/30)/('Monthly Data'!$E117/100000)</f>
        <v>2.6224041230862514</v>
      </c>
      <c r="L118" s="24">
        <f>('Monthly Data'!P117/30)/('Monthly Data'!$E117/100000)</f>
        <v>0.6821282401091405</v>
      </c>
      <c r="M118" s="24">
        <f>('Monthly Data'!Q117/30)/('Monthly Data'!$E117/100000)</f>
        <v>6.139154160982265</v>
      </c>
      <c r="N118" s="24">
        <f>('Monthly Data'!R117/31)/('Monthly Data'!$E117/100000)</f>
        <v>3.124587422435418</v>
      </c>
      <c r="O118" s="24">
        <f>('Monthly Data'!S117/31)/('Monthly Data'!$E117/100000)</f>
        <v>2.7431823849550385</v>
      </c>
      <c r="P118" s="24">
        <f>('Monthly Data'!T117/31)/('Monthly Data'!$E117/100000)</f>
        <v>0.6307852542944741</v>
      </c>
      <c r="Q118" s="24">
        <f>('Monthly Data'!U117/31)/('Monthly Data'!$E117/100000)</f>
        <v>6.498555061684931</v>
      </c>
      <c r="R118" s="24">
        <f>('Monthly Data'!V117/30)/('Monthly Data'!$E117/100000)</f>
        <v>4.077611035319085</v>
      </c>
      <c r="S118" s="24">
        <f>('Monthly Data'!W117/30)/('Monthly Data'!$E117/100000)</f>
        <v>3.274215552523875</v>
      </c>
      <c r="T118" s="24">
        <f>('Monthly Data'!X117/30)/('Monthly Data'!$E117/100000)</f>
        <v>1.4400485068970745</v>
      </c>
      <c r="U118" s="24">
        <f>('Monthly Data'!Y117/30)/('Monthly Data'!$E117/100000)</f>
        <v>8.791875094740034</v>
      </c>
      <c r="V118" s="24">
        <f>('Monthly Data'!Z117/31)/('Monthly Data'!$E117/100000)</f>
        <v>5.310331675688364</v>
      </c>
      <c r="W118" s="24">
        <f>('Monthly Data'!AA117/31)/('Monthly Data'!$E117/100000)</f>
        <v>3.9754140445070343</v>
      </c>
      <c r="X118" s="24">
        <f>('Monthly Data'!AB117/31)/('Monthly Data'!$E117/100000)</f>
        <v>1.3789259047367572</v>
      </c>
      <c r="Y118" s="24">
        <f>('Monthly Data'!AC117/31)/('Monthly Data'!$E117/100000)</f>
        <v>10.664671624932156</v>
      </c>
      <c r="Z118" s="24">
        <f>('Monthly Data'!AD117/31)/('Monthly Data'!$E117/100000)</f>
        <v>5.838430958353504</v>
      </c>
      <c r="AA118" s="24">
        <f>('Monthly Data'!AE117/31)/('Monthly Data'!$E117/100000)</f>
        <v>4.82624066657865</v>
      </c>
      <c r="AB118" s="24">
        <f>('Monthly Data'!AF117/31)/('Monthly Data'!$E117/100000)</f>
        <v>0.6454546788129503</v>
      </c>
      <c r="AC118" s="24">
        <f>('Monthly Data'!AG117/31)/('Monthly Data'!$E117/100000)</f>
        <v>11.310126303745104</v>
      </c>
      <c r="AD118" s="24">
        <f>('Monthly Data'!AH117/30)/('Monthly Data'!$E117/100000)</f>
        <v>5.517659542216159</v>
      </c>
      <c r="AE118" s="24">
        <f>('Monthly Data'!AI117/30)/('Monthly Data'!$E117/100000)</f>
        <v>5.062907382143399</v>
      </c>
      <c r="AF118" s="24">
        <f>('Monthly Data'!AJ117/30)/('Monthly Data'!$E117/100000)</f>
        <v>0.6669698347733818</v>
      </c>
      <c r="AG118" s="24">
        <f>('Monthly Data'!AK117/30)/('Monthly Data'!$E117/100000)</f>
        <v>11.24753675913294</v>
      </c>
    </row>
    <row r="119" spans="1:33" ht="15">
      <c r="A119" t="str">
        <f>'Monthly Data'!D118</f>
        <v>South Tyneside</v>
      </c>
      <c r="B119" s="24">
        <f>('Monthly Data'!F118/28)/('Monthly Data'!$E118/100000)</f>
        <v>5.7488383176456574</v>
      </c>
      <c r="C119" s="24">
        <f>('Monthly Data'!G118/28)/('Monthly Data'!$E118/100000)</f>
        <v>6.165852496127726</v>
      </c>
      <c r="D119" s="24">
        <f>('Monthly Data'!H118/28)/('Monthly Data'!$E118/100000)</f>
        <v>0</v>
      </c>
      <c r="E119" s="24">
        <f>('Monthly Data'!I118/28)/('Monthly Data'!$E118/100000)</f>
        <v>11.914690813773383</v>
      </c>
      <c r="F119" s="24">
        <f>('Monthly Data'!J118/31)/('Monthly Data'!$E118/100000)</f>
        <v>3.981812800990072</v>
      </c>
      <c r="G119" s="24">
        <f>('Monthly Data'!K118/31)/('Monthly Data'!$E118/100000)</f>
        <v>6.860555839543706</v>
      </c>
      <c r="H119" s="24">
        <f>('Monthly Data'!L118/31)/('Monthly Data'!$E118/100000)</f>
        <v>0</v>
      </c>
      <c r="I119" s="24">
        <f>('Monthly Data'!M118/31)/('Monthly Data'!$E118/100000)</f>
        <v>10.842368640533778</v>
      </c>
      <c r="J119" s="24">
        <f>('Monthly Data'!N118/30)/('Monthly Data'!$E118/100000)</f>
        <v>4.253544620517097</v>
      </c>
      <c r="K119" s="24">
        <f>('Monthly Data'!O118/30)/('Monthly Data'!$E118/100000)</f>
        <v>6.19961078676675</v>
      </c>
      <c r="L119" s="24">
        <f>('Monthly Data'!P118/30)/('Monthly Data'!$E118/100000)</f>
        <v>0</v>
      </c>
      <c r="M119" s="24">
        <f>('Monthly Data'!Q118/30)/('Monthly Data'!$E118/100000)</f>
        <v>10.453155407283846</v>
      </c>
      <c r="N119" s="24">
        <f>('Monthly Data'!R118/31)/('Monthly Data'!$E118/100000)</f>
        <v>1.6680567139282734</v>
      </c>
      <c r="O119" s="24">
        <f>('Monthly Data'!S118/31)/('Monthly Data'!$E118/100000)</f>
        <v>2.2868519465145685</v>
      </c>
      <c r="P119" s="24">
        <f>('Monthly Data'!T118/31)/('Monthly Data'!$E118/100000)</f>
        <v>0.10761656218892086</v>
      </c>
      <c r="Q119" s="24">
        <f>('Monthly Data'!U118/31)/('Monthly Data'!$E118/100000)</f>
        <v>4.062525222631763</v>
      </c>
      <c r="R119" s="24">
        <f>('Monthly Data'!V118/30)/('Monthly Data'!$E118/100000)</f>
        <v>1.3066444259104808</v>
      </c>
      <c r="S119" s="24">
        <f>('Monthly Data'!W118/30)/('Monthly Data'!$E118/100000)</f>
        <v>2.0294690019460657</v>
      </c>
      <c r="T119" s="24">
        <f>('Monthly Data'!X118/30)/('Monthly Data'!$E118/100000)</f>
        <v>1.278843480678343</v>
      </c>
      <c r="U119" s="24">
        <f>('Monthly Data'!Y118/30)/('Monthly Data'!$E118/100000)</f>
        <v>4.61495690853489</v>
      </c>
      <c r="V119" s="24">
        <f>('Monthly Data'!Z118/31)/('Monthly Data'!$E118/100000)</f>
        <v>1.1568780435308994</v>
      </c>
      <c r="W119" s="24">
        <f>('Monthly Data'!AA118/31)/('Monthly Data'!$E118/100000)</f>
        <v>1.964002259947806</v>
      </c>
      <c r="X119" s="24">
        <f>('Monthly Data'!AB118/31)/('Monthly Data'!$E118/100000)</f>
        <v>0.8340283569641367</v>
      </c>
      <c r="Y119" s="24">
        <f>('Monthly Data'!AC118/31)/('Monthly Data'!$E118/100000)</f>
        <v>3.9549086604428423</v>
      </c>
      <c r="Z119" s="24">
        <f>('Monthly Data'!AD118/31)/('Monthly Data'!$E118/100000)</f>
        <v>4.250854206462375</v>
      </c>
      <c r="AA119" s="24">
        <f>('Monthly Data'!AE118/31)/('Monthly Data'!$E118/100000)</f>
        <v>1.4259194490032014</v>
      </c>
      <c r="AB119" s="24">
        <f>('Monthly Data'!AF118/31)/('Monthly Data'!$E118/100000)</f>
        <v>0.8609324975113669</v>
      </c>
      <c r="AC119" s="24">
        <f>('Monthly Data'!AG118/31)/('Monthly Data'!$E118/100000)</f>
        <v>6.537706152976943</v>
      </c>
      <c r="AD119" s="24">
        <f>('Monthly Data'!AH118/30)/('Monthly Data'!$E118/100000)</f>
        <v>1.7236586043925495</v>
      </c>
      <c r="AE119" s="24">
        <f>('Monthly Data'!AI118/30)/('Monthly Data'!$E118/100000)</f>
        <v>2.3352793994995826</v>
      </c>
      <c r="AF119" s="24">
        <f>('Monthly Data'!AJ118/30)/('Monthly Data'!$E118/100000)</f>
        <v>1.5846538782318598</v>
      </c>
      <c r="AG119" s="24">
        <f>('Monthly Data'!AK118/30)/('Monthly Data'!$E118/100000)</f>
        <v>5.643591882123991</v>
      </c>
    </row>
    <row r="120" spans="1:33" ht="15">
      <c r="A120" t="str">
        <f>'Monthly Data'!D119</f>
        <v>Southampton UA</v>
      </c>
      <c r="B120" s="24">
        <f>('Monthly Data'!F119/28)/('Monthly Data'!$E119/100000)</f>
        <v>10.151663405088062</v>
      </c>
      <c r="C120" s="24">
        <f>('Monthly Data'!G119/28)/('Monthly Data'!$E119/100000)</f>
        <v>12.108610567514678</v>
      </c>
      <c r="D120" s="24">
        <f>('Monthly Data'!H119/28)/('Monthly Data'!$E119/100000)</f>
        <v>1.5201285993849594</v>
      </c>
      <c r="E120" s="24">
        <f>('Monthly Data'!I119/28)/('Monthly Data'!$E119/100000)</f>
        <v>23.780402571987697</v>
      </c>
      <c r="F120" s="24">
        <f>('Monthly Data'!J119/31)/('Monthly Data'!$E119/100000)</f>
        <v>7.543715674515498</v>
      </c>
      <c r="G120" s="24">
        <f>('Monthly Data'!K119/31)/('Monthly Data'!$E119/100000)</f>
        <v>10.968373208762072</v>
      </c>
      <c r="H120" s="24">
        <f>('Monthly Data'!L119/31)/('Monthly Data'!$E119/100000)</f>
        <v>0.647055110157187</v>
      </c>
      <c r="I120" s="24">
        <f>('Monthly Data'!M119/31)/('Monthly Data'!$E119/100000)</f>
        <v>19.15914399343476</v>
      </c>
      <c r="J120" s="24">
        <f>('Monthly Data'!N119/30)/('Monthly Data'!$E119/100000)</f>
        <v>8.610567514677104</v>
      </c>
      <c r="K120" s="24">
        <f>('Monthly Data'!O119/30)/('Monthly Data'!$E119/100000)</f>
        <v>10.355512067840836</v>
      </c>
      <c r="L120" s="24">
        <f>('Monthly Data'!P119/30)/('Monthly Data'!$E119/100000)</f>
        <v>2.1037181996086103</v>
      </c>
      <c r="M120" s="24">
        <f>('Monthly Data'!Q119/30)/('Monthly Data'!$E119/100000)</f>
        <v>21.06979778212655</v>
      </c>
      <c r="N120" s="24">
        <f>('Monthly Data'!R119/31)/('Monthly Data'!$E119/100000)</f>
        <v>8.332807272268164</v>
      </c>
      <c r="O120" s="24">
        <f>('Monthly Data'!S119/31)/('Monthly Data'!$E119/100000)</f>
        <v>6.6599330850325105</v>
      </c>
      <c r="P120" s="24">
        <f>('Monthly Data'!T119/31)/('Monthly Data'!$E119/100000)</f>
        <v>1.9569471624266144</v>
      </c>
      <c r="Q120" s="24">
        <f>('Monthly Data'!U119/31)/('Monthly Data'!$E119/100000)</f>
        <v>16.94968751972729</v>
      </c>
      <c r="R120" s="24">
        <f>('Monthly Data'!V119/30)/('Monthly Data'!$E119/100000)</f>
        <v>9.050880626223092</v>
      </c>
      <c r="S120" s="24">
        <f>('Monthly Data'!W119/30)/('Monthly Data'!$E119/100000)</f>
        <v>10.013046314416176</v>
      </c>
      <c r="T120" s="24">
        <f>('Monthly Data'!X119/30)/('Monthly Data'!$E119/100000)</f>
        <v>1.223091976516634</v>
      </c>
      <c r="U120" s="24">
        <f>('Monthly Data'!Y119/30)/('Monthly Data'!$E119/100000)</f>
        <v>20.287018917155905</v>
      </c>
      <c r="V120" s="24">
        <f>('Monthly Data'!Z119/31)/('Monthly Data'!$E119/100000)</f>
        <v>7.906697809481724</v>
      </c>
      <c r="W120" s="24">
        <f>('Monthly Data'!AA119/31)/('Monthly Data'!$E119/100000)</f>
        <v>8.22233444858279</v>
      </c>
      <c r="X120" s="24">
        <f>('Monthly Data'!AB119/31)/('Monthly Data'!$E119/100000)</f>
        <v>0.8995644214380405</v>
      </c>
      <c r="Y120" s="24">
        <f>('Monthly Data'!AC119/31)/('Monthly Data'!$E119/100000)</f>
        <v>17.028596679502556</v>
      </c>
      <c r="Z120" s="24">
        <f>('Monthly Data'!AD119/31)/('Monthly Data'!$E119/100000)</f>
        <v>9.595353828672433</v>
      </c>
      <c r="AA120" s="24">
        <f>('Monthly Data'!AE119/31)/('Monthly Data'!$E119/100000)</f>
        <v>9.279717189571366</v>
      </c>
      <c r="AB120" s="24">
        <f>('Monthly Data'!AF119/31)/('Monthly Data'!$E119/100000)</f>
        <v>1.6255286913704943</v>
      </c>
      <c r="AC120" s="24">
        <f>('Monthly Data'!AG119/31)/('Monthly Data'!$E119/100000)</f>
        <v>20.500599709614292</v>
      </c>
      <c r="AD120" s="24">
        <f>('Monthly Data'!AH119/30)/('Monthly Data'!$E119/100000)</f>
        <v>10.437051532941943</v>
      </c>
      <c r="AE120" s="24">
        <f>('Monthly Data'!AI119/30)/('Monthly Data'!$E119/100000)</f>
        <v>11.203522504892367</v>
      </c>
      <c r="AF120" s="24">
        <f>('Monthly Data'!AJ119/30)/('Monthly Data'!$E119/100000)</f>
        <v>2.071102413568167</v>
      </c>
      <c r="AG120" s="24">
        <f>('Monthly Data'!AK119/30)/('Monthly Data'!$E119/100000)</f>
        <v>23.71167645140248</v>
      </c>
    </row>
    <row r="121" spans="1:33" ht="15">
      <c r="A121" t="str">
        <f>'Monthly Data'!D120</f>
        <v>Southend UA</v>
      </c>
      <c r="B121" s="24">
        <f>('Monthly Data'!F120/28)/('Monthly Data'!$E120/100000)</f>
        <v>7.593398805305254</v>
      </c>
      <c r="C121" s="24">
        <f>('Monthly Data'!G120/28)/('Monthly Data'!$E120/100000)</f>
        <v>3.5182747797914344</v>
      </c>
      <c r="D121" s="24">
        <f>('Monthly Data'!H120/28)/('Monthly Data'!$E120/100000)</f>
        <v>0.25311329351017514</v>
      </c>
      <c r="E121" s="24">
        <f>('Monthly Data'!I120/28)/('Monthly Data'!$E120/100000)</f>
        <v>11.364786878606864</v>
      </c>
      <c r="F121" s="24">
        <f>('Monthly Data'!J120/31)/('Monthly Data'!$E120/100000)</f>
        <v>5.509704853569877</v>
      </c>
      <c r="G121" s="24">
        <f>('Monthly Data'!K120/31)/('Monthly Data'!$E120/100000)</f>
        <v>1.4860199812532864</v>
      </c>
      <c r="H121" s="24">
        <f>('Monthly Data'!L120/31)/('Monthly Data'!$E120/100000)</f>
        <v>0.2514803045197869</v>
      </c>
      <c r="I121" s="24">
        <f>('Monthly Data'!M120/31)/('Monthly Data'!$E120/100000)</f>
        <v>7.247205139342951</v>
      </c>
      <c r="J121" s="24">
        <f>('Monthly Data'!N120/30)/('Monthly Data'!$E120/100000)</f>
        <v>8.173871958421923</v>
      </c>
      <c r="K121" s="24">
        <f>('Monthly Data'!O120/30)/('Monthly Data'!$E120/100000)</f>
        <v>1.8426647767540751</v>
      </c>
      <c r="L121" s="24">
        <f>('Monthly Data'!P120/30)/('Monthly Data'!$E120/100000)</f>
        <v>0</v>
      </c>
      <c r="M121" s="24">
        <f>('Monthly Data'!Q120/30)/('Monthly Data'!$E120/100000)</f>
        <v>10.016536735175997</v>
      </c>
      <c r="N121" s="24">
        <f>('Monthly Data'!R120/31)/('Monthly Data'!$E120/100000)</f>
        <v>6.629935300976201</v>
      </c>
      <c r="O121" s="24">
        <f>('Monthly Data'!S120/31)/('Monthly Data'!$E120/100000)</f>
        <v>0.8230264511556663</v>
      </c>
      <c r="P121" s="24">
        <f>('Monthly Data'!T120/31)/('Monthly Data'!$E120/100000)</f>
        <v>0</v>
      </c>
      <c r="Q121" s="24">
        <f>('Monthly Data'!U120/31)/('Monthly Data'!$E120/100000)</f>
        <v>7.452961752131866</v>
      </c>
      <c r="R121" s="24">
        <f>('Monthly Data'!V120/30)/('Monthly Data'!$E120/100000)</f>
        <v>7.4415308291991495</v>
      </c>
      <c r="S121" s="24">
        <f>('Monthly Data'!W120/30)/('Monthly Data'!$E120/100000)</f>
        <v>0.5905976848570754</v>
      </c>
      <c r="T121" s="24">
        <f>('Monthly Data'!X120/30)/('Monthly Data'!$E120/100000)</f>
        <v>0</v>
      </c>
      <c r="U121" s="24">
        <f>('Monthly Data'!Y120/30)/('Monthly Data'!$E120/100000)</f>
        <v>8.032128514056225</v>
      </c>
      <c r="V121" s="24">
        <f>('Monthly Data'!Z120/31)/('Monthly Data'!$E120/100000)</f>
        <v>7.247205139342951</v>
      </c>
      <c r="W121" s="24">
        <f>('Monthly Data'!AA120/31)/('Monthly Data'!$E120/100000)</f>
        <v>0.48009876317413863</v>
      </c>
      <c r="X121" s="24">
        <f>('Monthly Data'!AB120/31)/('Monthly Data'!$E120/100000)</f>
        <v>0</v>
      </c>
      <c r="Y121" s="24">
        <f>('Monthly Data'!AC120/31)/('Monthly Data'!$E120/100000)</f>
        <v>7.727303902517089</v>
      </c>
      <c r="Z121" s="24">
        <f>('Monthly Data'!AD120/31)/('Monthly Data'!$E120/100000)</f>
        <v>8.938981733385154</v>
      </c>
      <c r="AA121" s="24">
        <f>('Monthly Data'!AE120/31)/('Monthly Data'!$E120/100000)</f>
        <v>0.6858553759630552</v>
      </c>
      <c r="AB121" s="24">
        <f>('Monthly Data'!AF120/31)/('Monthly Data'!$E120/100000)</f>
        <v>0</v>
      </c>
      <c r="AC121" s="24">
        <f>('Monthly Data'!AG120/31)/('Monthly Data'!$E120/100000)</f>
        <v>9.624837109348208</v>
      </c>
      <c r="AD121" s="24">
        <f>('Monthly Data'!AH120/30)/('Monthly Data'!$E120/100000)</f>
        <v>8.764469643278998</v>
      </c>
      <c r="AE121" s="24">
        <f>('Monthly Data'!AI120/30)/('Monthly Data'!$E120/100000)</f>
        <v>0.44885424049137723</v>
      </c>
      <c r="AF121" s="24">
        <f>('Monthly Data'!AJ120/30)/('Monthly Data'!$E120/100000)</f>
        <v>0</v>
      </c>
      <c r="AG121" s="24">
        <f>('Monthly Data'!AK120/30)/('Monthly Data'!$E120/100000)</f>
        <v>9.213323883770375</v>
      </c>
    </row>
    <row r="122" spans="1:33" ht="15">
      <c r="A122" t="str">
        <f>'Monthly Data'!D121</f>
        <v>Southwark</v>
      </c>
      <c r="B122" s="24">
        <f>('Monthly Data'!F121/28)/('Monthly Data'!$E121/100000)</f>
        <v>3.4682412290759</v>
      </c>
      <c r="C122" s="24">
        <f>('Monthly Data'!G121/28)/('Monthly Data'!$E121/100000)</f>
        <v>3.683214858977299</v>
      </c>
      <c r="D122" s="24">
        <f>('Monthly Data'!H121/28)/('Monthly Data'!$E121/100000)</f>
        <v>0.4012841091492777</v>
      </c>
      <c r="E122" s="24">
        <f>('Monthly Data'!I121/28)/('Monthly Data'!$E121/100000)</f>
        <v>7.5527401972024775</v>
      </c>
      <c r="F122" s="24">
        <f>('Monthly Data'!J121/31)/('Monthly Data'!$E121/100000)</f>
        <v>4.207010821726299</v>
      </c>
      <c r="G122" s="24">
        <f>('Monthly Data'!K121/31)/('Monthly Data'!$E121/100000)</f>
        <v>2.5889297364469526</v>
      </c>
      <c r="H122" s="24">
        <f>('Monthly Data'!L121/31)/('Monthly Data'!$E121/100000)</f>
        <v>0.06472324341117382</v>
      </c>
      <c r="I122" s="24">
        <f>('Monthly Data'!M121/31)/('Monthly Data'!$E121/100000)</f>
        <v>6.860663801584425</v>
      </c>
      <c r="J122" s="24">
        <f>('Monthly Data'!N121/30)/('Monthly Data'!$E121/100000)</f>
        <v>3.972712680577849</v>
      </c>
      <c r="K122" s="24">
        <f>('Monthly Data'!O121/30)/('Monthly Data'!$E121/100000)</f>
        <v>2.3542001070090954</v>
      </c>
      <c r="L122" s="24">
        <f>('Monthly Data'!P121/30)/('Monthly Data'!$E121/100000)</f>
        <v>0</v>
      </c>
      <c r="M122" s="24">
        <f>('Monthly Data'!Q121/30)/('Monthly Data'!$E121/100000)</f>
        <v>6.326912787586945</v>
      </c>
      <c r="N122" s="24">
        <f>('Monthly Data'!R121/31)/('Monthly Data'!$E121/100000)</f>
        <v>4.4270698493242895</v>
      </c>
      <c r="O122" s="24">
        <f>('Monthly Data'!S121/31)/('Monthly Data'!$E121/100000)</f>
        <v>1.7086936260549888</v>
      </c>
      <c r="P122" s="24">
        <f>('Monthly Data'!T121/31)/('Monthly Data'!$E121/100000)</f>
        <v>0</v>
      </c>
      <c r="Q122" s="24">
        <f>('Monthly Data'!U121/31)/('Monthly Data'!$E121/100000)</f>
        <v>6.135763475379279</v>
      </c>
      <c r="R122" s="24">
        <f>('Monthly Data'!V121/30)/('Monthly Data'!$E121/100000)</f>
        <v>3.156768325307651</v>
      </c>
      <c r="S122" s="24">
        <f>('Monthly Data'!W121/30)/('Monthly Data'!$E121/100000)</f>
        <v>1.337613697164259</v>
      </c>
      <c r="T122" s="24">
        <f>('Monthly Data'!X121/30)/('Monthly Data'!$E121/100000)</f>
        <v>0.09363295880149813</v>
      </c>
      <c r="U122" s="24">
        <f>('Monthly Data'!Y121/30)/('Monthly Data'!$E121/100000)</f>
        <v>4.588014981273409</v>
      </c>
      <c r="V122" s="24">
        <f>('Monthly Data'!Z121/31)/('Monthly Data'!$E121/100000)</f>
        <v>3.249106819240926</v>
      </c>
      <c r="W122" s="24">
        <f>('Monthly Data'!AA121/31)/('Monthly Data'!$E121/100000)</f>
        <v>0.5825091907005644</v>
      </c>
      <c r="X122" s="24">
        <f>('Monthly Data'!AB121/31)/('Monthly Data'!$E121/100000)</f>
        <v>0.27183762232693004</v>
      </c>
      <c r="Y122" s="24">
        <f>('Monthly Data'!AC121/31)/('Monthly Data'!$E121/100000)</f>
        <v>4.103453632268421</v>
      </c>
      <c r="Z122" s="24">
        <f>('Monthly Data'!AD121/31)/('Monthly Data'!$E121/100000)</f>
        <v>3.0549370890074043</v>
      </c>
      <c r="AA122" s="24">
        <f>('Monthly Data'!AE121/31)/('Monthly Data'!$E121/100000)</f>
        <v>0.8931807590741987</v>
      </c>
      <c r="AB122" s="24">
        <f>('Monthly Data'!AF121/31)/('Monthly Data'!$E121/100000)</f>
        <v>0</v>
      </c>
      <c r="AC122" s="24">
        <f>('Monthly Data'!AG121/31)/('Monthly Data'!$E121/100000)</f>
        <v>3.9481178480816026</v>
      </c>
      <c r="AD122" s="24">
        <f>('Monthly Data'!AH121/30)/('Monthly Data'!$E121/100000)</f>
        <v>2.4210807918673085</v>
      </c>
      <c r="AE122" s="24">
        <f>('Monthly Data'!AI121/30)/('Monthly Data'!$E121/100000)</f>
        <v>0.9764579989299089</v>
      </c>
      <c r="AF122" s="24">
        <f>('Monthly Data'!AJ121/30)/('Monthly Data'!$E121/100000)</f>
        <v>0</v>
      </c>
      <c r="AG122" s="24">
        <f>('Monthly Data'!AK121/30)/('Monthly Data'!$E121/100000)</f>
        <v>3.397538790797218</v>
      </c>
    </row>
    <row r="123" spans="1:33" ht="15">
      <c r="A123" t="str">
        <f>'Monthly Data'!D122</f>
        <v>St Helens</v>
      </c>
      <c r="B123" s="24">
        <f>('Monthly Data'!F122/28)/('Monthly Data'!$E122/100000)</f>
        <v>4.49884387252438</v>
      </c>
      <c r="C123" s="24">
        <f>('Monthly Data'!G122/28)/('Monthly Data'!$E122/100000)</f>
        <v>2.060922891324017</v>
      </c>
      <c r="D123" s="24">
        <f>('Monthly Data'!H122/28)/('Monthly Data'!$E122/100000)</f>
        <v>0</v>
      </c>
      <c r="E123" s="24">
        <f>('Monthly Data'!I122/28)/('Monthly Data'!$E122/100000)</f>
        <v>6.559766763848396</v>
      </c>
      <c r="F123" s="24">
        <f>('Monthly Data'!J122/31)/('Monthly Data'!$E122/100000)</f>
        <v>6.901091916188054</v>
      </c>
      <c r="G123" s="24">
        <f>('Monthly Data'!K122/31)/('Monthly Data'!$E122/100000)</f>
        <v>1.7706748995482509</v>
      </c>
      <c r="H123" s="24">
        <f>('Monthly Data'!L122/31)/('Monthly Data'!$E122/100000)</f>
        <v>0.340514403759279</v>
      </c>
      <c r="I123" s="24">
        <f>('Monthly Data'!M122/31)/('Monthly Data'!$E122/100000)</f>
        <v>9.012281219495584</v>
      </c>
      <c r="J123" s="24">
        <f>('Monthly Data'!N122/30)/('Monthly Data'!$E122/100000)</f>
        <v>6.568144499178982</v>
      </c>
      <c r="K123" s="24">
        <f>('Monthly Data'!O122/30)/('Monthly Data'!$E122/100000)</f>
        <v>1.5247478301665491</v>
      </c>
      <c r="L123" s="24">
        <f>('Monthly Data'!P122/30)/('Monthly Data'!$E122/100000)</f>
        <v>0.211118930330753</v>
      </c>
      <c r="M123" s="24">
        <f>('Monthly Data'!Q122/30)/('Monthly Data'!$E122/100000)</f>
        <v>8.304011259676285</v>
      </c>
      <c r="N123" s="24">
        <f>('Monthly Data'!R122/31)/('Monthly Data'!$E122/100000)</f>
        <v>5.697941022905269</v>
      </c>
      <c r="O123" s="24">
        <f>('Monthly Data'!S122/31)/('Monthly Data'!$E122/100000)</f>
        <v>1.4074595355383532</v>
      </c>
      <c r="P123" s="24">
        <f>('Monthly Data'!T122/31)/('Monthly Data'!$E122/100000)</f>
        <v>0.7037297677691766</v>
      </c>
      <c r="Q123" s="24">
        <f>('Monthly Data'!U122/31)/('Monthly Data'!$E122/100000)</f>
        <v>7.8091303262128</v>
      </c>
      <c r="R123" s="24">
        <f>('Monthly Data'!V122/30)/('Monthly Data'!$E122/100000)</f>
        <v>6.169364297443115</v>
      </c>
      <c r="S123" s="24">
        <f>('Monthly Data'!W122/30)/('Monthly Data'!$E122/100000)</f>
        <v>1.900070372976777</v>
      </c>
      <c r="T123" s="24">
        <f>('Monthly Data'!X122/30)/('Monthly Data'!$E122/100000)</f>
        <v>0.727187426694816</v>
      </c>
      <c r="U123" s="24">
        <f>('Monthly Data'!Y122/30)/('Monthly Data'!$E122/100000)</f>
        <v>8.796622097114708</v>
      </c>
      <c r="V123" s="24">
        <f>('Monthly Data'!Z122/31)/('Monthly Data'!$E122/100000)</f>
        <v>7.3324101609498085</v>
      </c>
      <c r="W123" s="24">
        <f>('Monthly Data'!AA122/31)/('Monthly Data'!$E122/100000)</f>
        <v>4.2677805271162965</v>
      </c>
      <c r="X123" s="24">
        <f>('Monthly Data'!AB122/31)/('Monthly Data'!$E122/100000)</f>
        <v>1.4074595355383532</v>
      </c>
      <c r="Y123" s="24">
        <f>('Monthly Data'!AC122/31)/('Monthly Data'!$E122/100000)</f>
        <v>13.007650223604458</v>
      </c>
      <c r="Z123" s="24">
        <f>('Monthly Data'!AD122/31)/('Monthly Data'!$E122/100000)</f>
        <v>6.038455426664547</v>
      </c>
      <c r="AA123" s="24">
        <f>('Monthly Data'!AE122/31)/('Monthly Data'!$E122/100000)</f>
        <v>4.063471884860729</v>
      </c>
      <c r="AB123" s="24">
        <f>('Monthly Data'!AF122/31)/('Monthly Data'!$E122/100000)</f>
        <v>0.1816076820049488</v>
      </c>
      <c r="AC123" s="24">
        <f>('Monthly Data'!AG122/31)/('Monthly Data'!$E122/100000)</f>
        <v>10.283534993530226</v>
      </c>
      <c r="AD123" s="24">
        <f>('Monthly Data'!AH122/30)/('Monthly Data'!$E122/100000)</f>
        <v>7.694112127609665</v>
      </c>
      <c r="AE123" s="24">
        <f>('Monthly Data'!AI122/30)/('Monthly Data'!$E122/100000)</f>
        <v>2.7445460942997886</v>
      </c>
      <c r="AF123" s="24">
        <f>('Monthly Data'!AJ122/30)/('Monthly Data'!$E122/100000)</f>
        <v>0.633356790992259</v>
      </c>
      <c r="AG123" s="24">
        <f>('Monthly Data'!AK122/30)/('Monthly Data'!$E122/100000)</f>
        <v>11.072015012901712</v>
      </c>
    </row>
    <row r="124" spans="1:33" ht="15">
      <c r="A124" t="str">
        <f>'Monthly Data'!D123</f>
        <v>Staffordshire</v>
      </c>
      <c r="B124" s="24">
        <f>('Monthly Data'!F123/28)/('Monthly Data'!$E123/100000)</f>
        <v>8.628096806530145</v>
      </c>
      <c r="C124" s="24">
        <f>('Monthly Data'!G123/28)/('Monthly Data'!$E123/100000)</f>
        <v>10.08060391563184</v>
      </c>
      <c r="D124" s="24">
        <f>('Monthly Data'!H123/28)/('Monthly Data'!$E123/100000)</f>
        <v>0.7773981710685134</v>
      </c>
      <c r="E124" s="24">
        <f>('Monthly Data'!I123/28)/('Monthly Data'!$E123/100000)</f>
        <v>19.4860988932305</v>
      </c>
      <c r="F124" s="24">
        <f>('Monthly Data'!J123/31)/('Monthly Data'!$E123/100000)</f>
        <v>9.354515343714922</v>
      </c>
      <c r="G124" s="24">
        <f>('Monthly Data'!K123/31)/('Monthly Data'!$E123/100000)</f>
        <v>8.467568703718248</v>
      </c>
      <c r="H124" s="24">
        <f>('Monthly Data'!L123/31)/('Monthly Data'!$E123/100000)</f>
        <v>0.6652099799975055</v>
      </c>
      <c r="I124" s="24">
        <f>('Monthly Data'!M123/31)/('Monthly Data'!$E123/100000)</f>
        <v>18.48729402743067</v>
      </c>
      <c r="J124" s="24">
        <f>('Monthly Data'!N123/30)/('Monthly Data'!$E123/100000)</f>
        <v>9.064871831591006</v>
      </c>
      <c r="K124" s="24">
        <f>('Monthly Data'!O123/30)/('Monthly Data'!$E123/100000)</f>
        <v>9.723614492338537</v>
      </c>
      <c r="L124" s="24">
        <f>('Monthly Data'!P123/30)/('Monthly Data'!$E123/100000)</f>
        <v>0.6253281779559883</v>
      </c>
      <c r="M124" s="24">
        <f>('Monthly Data'!Q123/30)/('Monthly Data'!$E123/100000)</f>
        <v>19.413814501885533</v>
      </c>
      <c r="N124" s="24">
        <f>('Monthly Data'!R123/31)/('Monthly Data'!$E123/100000)</f>
        <v>8.231973502469131</v>
      </c>
      <c r="O124" s="24">
        <f>('Monthly Data'!S123/31)/('Monthly Data'!$E123/100000)</f>
        <v>8.624632171217659</v>
      </c>
      <c r="P124" s="24">
        <f>('Monthly Data'!T123/31)/('Monthly Data'!$E123/100000)</f>
        <v>0.5682001912478692</v>
      </c>
      <c r="Q124" s="24">
        <f>('Monthly Data'!U123/31)/('Monthly Data'!$E123/100000)</f>
        <v>17.424805864934658</v>
      </c>
      <c r="R124" s="24">
        <f>('Monthly Data'!V123/30)/('Monthly Data'!$E123/100000)</f>
        <v>7.818988973220679</v>
      </c>
      <c r="S124" s="24">
        <f>('Monthly Data'!W123/30)/('Monthly Data'!$E123/100000)</f>
        <v>8.019475869969927</v>
      </c>
      <c r="T124" s="24">
        <f>('Monthly Data'!X123/30)/('Monthly Data'!$E123/100000)</f>
        <v>0.3866533008735501</v>
      </c>
      <c r="U124" s="24">
        <f>('Monthly Data'!Y123/30)/('Monthly Data'!$E123/100000)</f>
        <v>16.225118144064155</v>
      </c>
      <c r="V124" s="24">
        <f>('Monthly Data'!Z123/31)/('Monthly Data'!$E123/100000)</f>
        <v>7.529807412471763</v>
      </c>
      <c r="W124" s="24">
        <f>('Monthly Data'!AA123/31)/('Monthly Data'!$E123/100000)</f>
        <v>8.35208085996868</v>
      </c>
      <c r="X124" s="24">
        <f>('Monthly Data'!AB123/31)/('Monthly Data'!$E123/100000)</f>
        <v>0.44809283374831965</v>
      </c>
      <c r="Y124" s="24">
        <f>('Monthly Data'!AC123/31)/('Monthly Data'!$E123/100000)</f>
        <v>16.329981106188765</v>
      </c>
      <c r="Z124" s="24">
        <f>('Monthly Data'!AD123/31)/('Monthly Data'!$E123/100000)</f>
        <v>8.95723716121641</v>
      </c>
      <c r="AA124" s="24">
        <f>('Monthly Data'!AE123/31)/('Monthly Data'!$E123/100000)</f>
        <v>8.495285786218142</v>
      </c>
      <c r="AB124" s="24">
        <f>('Monthly Data'!AF123/31)/('Monthly Data'!$E123/100000)</f>
        <v>0.4665708887482504</v>
      </c>
      <c r="AC124" s="24">
        <f>('Monthly Data'!AG123/31)/('Monthly Data'!$E123/100000)</f>
        <v>17.919093836182803</v>
      </c>
      <c r="AD124" s="24">
        <f>('Monthly Data'!AH123/30)/('Monthly Data'!$E123/100000)</f>
        <v>8.468184638884912</v>
      </c>
      <c r="AE124" s="24">
        <f>('Monthly Data'!AI123/30)/('Monthly Data'!$E123/100000)</f>
        <v>8.305885722468853</v>
      </c>
      <c r="AF124" s="24">
        <f>('Monthly Data'!AJ123/30)/('Monthly Data'!$E123/100000)</f>
        <v>0.673063153372476</v>
      </c>
      <c r="AG124" s="24">
        <f>('Monthly Data'!AK123/30)/('Monthly Data'!$E123/100000)</f>
        <v>17.44713351472624</v>
      </c>
    </row>
    <row r="125" spans="1:33" ht="15">
      <c r="A125" t="str">
        <f>'Monthly Data'!D124</f>
        <v>Stockport</v>
      </c>
      <c r="B125" s="24">
        <f>('Monthly Data'!F124/28)/('Monthly Data'!$E124/100000)</f>
        <v>8.482534117941656</v>
      </c>
      <c r="C125" s="24">
        <f>('Monthly Data'!G124/28)/('Monthly Data'!$E124/100000)</f>
        <v>16.65205959684487</v>
      </c>
      <c r="D125" s="24">
        <f>('Monthly Data'!H124/28)/('Monthly Data'!$E124/100000)</f>
        <v>1.9093526981344684</v>
      </c>
      <c r="E125" s="24">
        <f>('Monthly Data'!I124/28)/('Monthly Data'!$E124/100000)</f>
        <v>27.043946412920995</v>
      </c>
      <c r="F125" s="24">
        <f>('Monthly Data'!J124/31)/('Monthly Data'!$E124/100000)</f>
        <v>3.0533487885555965</v>
      </c>
      <c r="G125" s="24">
        <f>('Monthly Data'!K124/31)/('Monthly Data'!$E124/100000)</f>
        <v>8.198806932232621</v>
      </c>
      <c r="H125" s="24">
        <f>('Monthly Data'!L124/31)/('Monthly Data'!$E124/100000)</f>
        <v>0.9046959373498064</v>
      </c>
      <c r="I125" s="24">
        <f>('Monthly Data'!M124/31)/('Monthly Data'!$E124/100000)</f>
        <v>12.156851658138022</v>
      </c>
      <c r="J125" s="24">
        <f>('Monthly Data'!N124/30)/('Monthly Data'!$E124/100000)</f>
        <v>3.111305872042068</v>
      </c>
      <c r="K125" s="24">
        <f>('Monthly Data'!O124/30)/('Monthly Data'!$E124/100000)</f>
        <v>8.76424189307625</v>
      </c>
      <c r="L125" s="24">
        <f>('Monthly Data'!P124/30)/('Monthly Data'!$E124/100000)</f>
        <v>0.6719252118025124</v>
      </c>
      <c r="M125" s="24">
        <f>('Monthly Data'!Q124/30)/('Monthly Data'!$E124/100000)</f>
        <v>12.54747297692083</v>
      </c>
      <c r="N125" s="24">
        <f>('Monthly Data'!R124/31)/('Monthly Data'!$E124/100000)</f>
        <v>3.7601424896101325</v>
      </c>
      <c r="O125" s="24">
        <f>('Monthly Data'!S124/31)/('Monthly Data'!$E124/100000)</f>
        <v>9.711345452489327</v>
      </c>
      <c r="P125" s="24">
        <f>('Monthly Data'!T124/31)/('Monthly Data'!$E124/100000)</f>
        <v>0.6926578270334455</v>
      </c>
      <c r="Q125" s="24">
        <f>('Monthly Data'!U124/31)/('Monthly Data'!$E124/100000)</f>
        <v>14.164145769132904</v>
      </c>
      <c r="R125" s="24">
        <f>('Monthly Data'!V124/30)/('Monthly Data'!$E124/100000)</f>
        <v>5.141688577271399</v>
      </c>
      <c r="S125" s="24">
        <f>('Monthly Data'!W124/30)/('Monthly Data'!$E124/100000)</f>
        <v>11.203622553315805</v>
      </c>
      <c r="T125" s="24">
        <f>('Monthly Data'!X124/30)/('Monthly Data'!$E124/100000)</f>
        <v>0.3359626059012562</v>
      </c>
      <c r="U125" s="24">
        <f>('Monthly Data'!Y124/30)/('Monthly Data'!$E124/100000)</f>
        <v>16.68127373648846</v>
      </c>
      <c r="V125" s="24">
        <f>('Monthly Data'!Z124/31)/('Monthly Data'!$E124/100000)</f>
        <v>4.636566678917757</v>
      </c>
      <c r="W125" s="24">
        <f>('Monthly Data'!AA124/31)/('Monthly Data'!$E124/100000)</f>
        <v>10.050606428995504</v>
      </c>
      <c r="X125" s="24">
        <f>('Monthly Data'!AB124/31)/('Monthly Data'!$E124/100000)</f>
        <v>0.5512990868225383</v>
      </c>
      <c r="Y125" s="24">
        <f>('Monthly Data'!AC124/31)/('Monthly Data'!$E124/100000)</f>
        <v>15.2384721947358</v>
      </c>
      <c r="Z125" s="24">
        <f>('Monthly Data'!AD124/31)/('Monthly Data'!$E124/100000)</f>
        <v>6.912442396313364</v>
      </c>
      <c r="AA125" s="24">
        <f>('Monthly Data'!AE124/31)/('Monthly Data'!$E124/100000)</f>
        <v>10.941166492324221</v>
      </c>
      <c r="AB125" s="24">
        <f>('Monthly Data'!AF124/31)/('Monthly Data'!$E124/100000)</f>
        <v>0.8764241893076249</v>
      </c>
      <c r="AC125" s="24">
        <f>('Monthly Data'!AG124/31)/('Monthly Data'!$E124/100000)</f>
        <v>18.730033077945208</v>
      </c>
      <c r="AD125" s="24">
        <f>('Monthly Data'!AH124/30)/('Monthly Data'!$E124/100000)</f>
        <v>6.909144025708443</v>
      </c>
      <c r="AE125" s="24">
        <f>('Monthly Data'!AI124/30)/('Monthly Data'!$E124/100000)</f>
        <v>8.793456032719837</v>
      </c>
      <c r="AF125" s="24">
        <f>('Monthly Data'!AJ124/30)/('Monthly Data'!$E124/100000)</f>
        <v>0.7157464212678937</v>
      </c>
      <c r="AG125" s="24">
        <f>('Monthly Data'!AK124/30)/('Monthly Data'!$E124/100000)</f>
        <v>16.418346479696172</v>
      </c>
    </row>
    <row r="126" spans="1:33" ht="15">
      <c r="A126" t="str">
        <f>'Monthly Data'!D125</f>
        <v>Stockton On Tees UA</v>
      </c>
      <c r="B126" s="24">
        <f>('Monthly Data'!F125/28)/('Monthly Data'!$E125/100000)</f>
        <v>4.490597810833568</v>
      </c>
      <c r="C126" s="24">
        <f>('Monthly Data'!G125/28)/('Monthly Data'!$E125/100000)</f>
        <v>0.561324726354196</v>
      </c>
      <c r="D126" s="24">
        <f>('Monthly Data'!H125/28)/('Monthly Data'!$E125/100000)</f>
        <v>0</v>
      </c>
      <c r="E126" s="24">
        <f>('Monthly Data'!I125/28)/('Monthly Data'!$E125/100000)</f>
        <v>5.051922537187764</v>
      </c>
      <c r="F126" s="24">
        <f>('Monthly Data'!J125/31)/('Monthly Data'!$E125/100000)</f>
        <v>6.886790459893952</v>
      </c>
      <c r="G126" s="24">
        <f>('Monthly Data'!K125/31)/('Monthly Data'!$E125/100000)</f>
        <v>0.8027547161839577</v>
      </c>
      <c r="H126" s="24">
        <f>('Monthly Data'!L125/31)/('Monthly Data'!$E125/100000)</f>
        <v>0</v>
      </c>
      <c r="I126" s="24">
        <f>('Monthly Data'!M125/31)/('Monthly Data'!$E125/100000)</f>
        <v>7.68954517607791</v>
      </c>
      <c r="J126" s="24">
        <f>('Monthly Data'!N125/30)/('Monthly Data'!$E125/100000)</f>
        <v>8.076839118096487</v>
      </c>
      <c r="K126" s="24">
        <f>('Monthly Data'!O125/30)/('Monthly Data'!$E125/100000)</f>
        <v>1.1132940406024885</v>
      </c>
      <c r="L126" s="24">
        <f>('Monthly Data'!P125/30)/('Monthly Data'!$E125/100000)</f>
        <v>0.08731717965509714</v>
      </c>
      <c r="M126" s="24">
        <f>('Monthly Data'!Q125/30)/('Monthly Data'!$E125/100000)</f>
        <v>9.277450338354072</v>
      </c>
      <c r="N126" s="24">
        <f>('Monthly Data'!R125/31)/('Monthly Data'!$E125/100000)</f>
        <v>8.069797410059785</v>
      </c>
      <c r="O126" s="24">
        <f>('Monthly Data'!S125/31)/('Monthly Data'!$E125/100000)</f>
        <v>1.0562562055052074</v>
      </c>
      <c r="P126" s="24">
        <f>('Monthly Data'!T125/31)/('Monthly Data'!$E125/100000)</f>
        <v>0</v>
      </c>
      <c r="Q126" s="24">
        <f>('Monthly Data'!U125/31)/('Monthly Data'!$E125/100000)</f>
        <v>9.126053615564992</v>
      </c>
      <c r="R126" s="24">
        <f>('Monthly Data'!V125/30)/('Monthly Data'!$E125/100000)</f>
        <v>6.221349050425672</v>
      </c>
      <c r="S126" s="24">
        <f>('Monthly Data'!W125/30)/('Monthly Data'!$E125/100000)</f>
        <v>0.6767081423270029</v>
      </c>
      <c r="T126" s="24">
        <f>('Monthly Data'!X125/30)/('Monthly Data'!$E125/100000)</f>
        <v>0</v>
      </c>
      <c r="U126" s="24">
        <f>('Monthly Data'!Y125/30)/('Monthly Data'!$E125/100000)</f>
        <v>6.898057192752675</v>
      </c>
      <c r="V126" s="24">
        <f>('Monthly Data'!Z125/31)/('Monthly Data'!$E125/100000)</f>
        <v>5.154530282865412</v>
      </c>
      <c r="W126" s="24">
        <f>('Monthly Data'!AA125/31)/('Monthly Data'!$E125/100000)</f>
        <v>0.33800198576166635</v>
      </c>
      <c r="X126" s="24">
        <f>('Monthly Data'!AB125/31)/('Monthly Data'!$E125/100000)</f>
        <v>0.021125124110104147</v>
      </c>
      <c r="Y126" s="24">
        <f>('Monthly Data'!AC125/31)/('Monthly Data'!$E125/100000)</f>
        <v>5.513657392737183</v>
      </c>
      <c r="Z126" s="24">
        <f>('Monthly Data'!AD125/31)/('Monthly Data'!$E125/100000)</f>
        <v>5.027779538204787</v>
      </c>
      <c r="AA126" s="24">
        <f>('Monthly Data'!AE125/31)/('Monthly Data'!$E125/100000)</f>
        <v>0.7393793438536452</v>
      </c>
      <c r="AB126" s="24">
        <f>('Monthly Data'!AF125/31)/('Monthly Data'!$E125/100000)</f>
        <v>0</v>
      </c>
      <c r="AC126" s="24">
        <f>('Monthly Data'!AG125/31)/('Monthly Data'!$E125/100000)</f>
        <v>5.767158882058433</v>
      </c>
      <c r="AD126" s="24">
        <f>('Monthly Data'!AH125/30)/('Monthly Data'!$E125/100000)</f>
        <v>6.461471294477189</v>
      </c>
      <c r="AE126" s="24">
        <f>('Monthly Data'!AI125/30)/('Monthly Data'!$E125/100000)</f>
        <v>0.7640253219821</v>
      </c>
      <c r="AF126" s="24">
        <f>('Monthly Data'!AJ125/30)/('Monthly Data'!$E125/100000)</f>
        <v>0</v>
      </c>
      <c r="AG126" s="24">
        <f>('Monthly Data'!AK125/30)/('Monthly Data'!$E125/100000)</f>
        <v>7.225496616459289</v>
      </c>
    </row>
    <row r="127" spans="1:33" ht="15">
      <c r="A127" t="str">
        <f>'Monthly Data'!D126</f>
        <v>Stoke-On-Trent UA</v>
      </c>
      <c r="B127" s="24">
        <f>('Monthly Data'!F126/28)/('Monthly Data'!$E126/100000)</f>
        <v>32.02471828426027</v>
      </c>
      <c r="C127" s="24">
        <f>('Monthly Data'!G126/28)/('Monthly Data'!$E126/100000)</f>
        <v>7.288258814976372</v>
      </c>
      <c r="D127" s="24">
        <f>('Monthly Data'!H126/28)/('Monthly Data'!$E126/100000)</f>
        <v>1.490367139222101</v>
      </c>
      <c r="E127" s="24">
        <f>('Monthly Data'!I126/28)/('Monthly Data'!$E126/100000)</f>
        <v>40.80334423845874</v>
      </c>
      <c r="F127" s="24">
        <f>('Monthly Data'!J126/31)/('Monthly Data'!$E126/100000)</f>
        <v>24.394648280390708</v>
      </c>
      <c r="G127" s="24">
        <f>('Monthly Data'!K126/31)/('Monthly Data'!$E126/100000)</f>
        <v>5.515882787490765</v>
      </c>
      <c r="H127" s="24">
        <f>('Monthly Data'!L126/31)/('Monthly Data'!$E126/100000)</f>
        <v>1.4774686037921694</v>
      </c>
      <c r="I127" s="24">
        <f>('Monthly Data'!M126/31)/('Monthly Data'!$E126/100000)</f>
        <v>31.387999671673644</v>
      </c>
      <c r="J127" s="24">
        <f>('Monthly Data'!N126/30)/('Monthly Data'!$E126/100000)</f>
        <v>22.15436810856658</v>
      </c>
      <c r="K127" s="24">
        <f>('Monthly Data'!O126/30)/('Monthly Data'!$E126/100000)</f>
        <v>3.138252756573367</v>
      </c>
      <c r="L127" s="24">
        <f>('Monthly Data'!P126/30)/('Monthly Data'!$E126/100000)</f>
        <v>0.40712468193384227</v>
      </c>
      <c r="M127" s="24">
        <f>('Monthly Data'!Q126/30)/('Monthly Data'!$E126/100000)</f>
        <v>25.69974554707379</v>
      </c>
      <c r="N127" s="24">
        <f>('Monthly Data'!R126/31)/('Monthly Data'!$E126/100000)</f>
        <v>22.851514405318888</v>
      </c>
      <c r="O127" s="24">
        <f>('Monthly Data'!S126/31)/('Monthly Data'!$E126/100000)</f>
        <v>4.77714848559468</v>
      </c>
      <c r="P127" s="24">
        <f>('Monthly Data'!T126/31)/('Monthly Data'!$E126/100000)</f>
        <v>1.2968891077731264</v>
      </c>
      <c r="Q127" s="24">
        <f>('Monthly Data'!U126/31)/('Monthly Data'!$E126/100000)</f>
        <v>28.925551998686693</v>
      </c>
      <c r="R127" s="24">
        <f>('Monthly Data'!V126/30)/('Monthly Data'!$E126/100000)</f>
        <v>22.765055131467346</v>
      </c>
      <c r="S127" s="24">
        <f>('Monthly Data'!W126/30)/('Monthly Data'!$E126/100000)</f>
        <v>8.278201865988125</v>
      </c>
      <c r="T127" s="24">
        <f>('Monthly Data'!X126/30)/('Monthly Data'!$E126/100000)</f>
        <v>2.0016963528413907</v>
      </c>
      <c r="U127" s="24">
        <f>('Monthly Data'!Y126/30)/('Monthly Data'!$E126/100000)</f>
        <v>33.044953350296865</v>
      </c>
      <c r="V127" s="24">
        <f>('Monthly Data'!Z126/31)/('Monthly Data'!$E126/100000)</f>
        <v>28.334564557169827</v>
      </c>
      <c r="W127" s="24">
        <f>('Monthly Data'!AA126/31)/('Monthly Data'!$E126/100000)</f>
        <v>7.535089879340064</v>
      </c>
      <c r="X127" s="24">
        <f>('Monthly Data'!AB126/31)/('Monthly Data'!$E126/100000)</f>
        <v>1.4774686037921694</v>
      </c>
      <c r="Y127" s="24">
        <f>('Monthly Data'!AC126/31)/('Monthly Data'!$E126/100000)</f>
        <v>37.34712304030206</v>
      </c>
      <c r="Z127" s="24">
        <f>('Monthly Data'!AD126/31)/('Monthly Data'!$E126/100000)</f>
        <v>25.084133628827054</v>
      </c>
      <c r="AA127" s="24">
        <f>('Monthly Data'!AE126/31)/('Monthly Data'!$E126/100000)</f>
        <v>4.711483214315029</v>
      </c>
      <c r="AB127" s="24">
        <f>('Monthly Data'!AF126/31)/('Monthly Data'!$E126/100000)</f>
        <v>1.1327259295739964</v>
      </c>
      <c r="AC127" s="24">
        <f>('Monthly Data'!AG126/31)/('Monthly Data'!$E126/100000)</f>
        <v>30.92834277271608</v>
      </c>
      <c r="AD127" s="24">
        <f>('Monthly Data'!AH126/30)/('Monthly Data'!$E126/100000)</f>
        <v>19.270568278201864</v>
      </c>
      <c r="AE127" s="24">
        <f>('Monthly Data'!AI126/30)/('Monthly Data'!$E126/100000)</f>
        <v>1.86598812553011</v>
      </c>
      <c r="AF127" s="24">
        <f>('Monthly Data'!AJ126/30)/('Monthly Data'!$E126/100000)</f>
        <v>1.102629346904156</v>
      </c>
      <c r="AG127" s="24">
        <f>('Monthly Data'!AK126/30)/('Monthly Data'!$E126/100000)</f>
        <v>22.239185750636132</v>
      </c>
    </row>
    <row r="128" spans="1:33" ht="15">
      <c r="A128" t="str">
        <f>'Monthly Data'!D127</f>
        <v>Suffolk</v>
      </c>
      <c r="B128" s="24">
        <f>('Monthly Data'!F127/28)/('Monthly Data'!$E127/100000)</f>
        <v>7.864248380181613</v>
      </c>
      <c r="C128" s="24">
        <f>('Monthly Data'!G127/28)/('Monthly Data'!$E127/100000)</f>
        <v>8.550714165281692</v>
      </c>
      <c r="D128" s="24">
        <f>('Monthly Data'!H127/28)/('Monthly Data'!$E127/100000)</f>
        <v>0.5058168942842691</v>
      </c>
      <c r="E128" s="24">
        <f>('Monthly Data'!I127/28)/('Monthly Data'!$E127/100000)</f>
        <v>16.920779439747573</v>
      </c>
      <c r="F128" s="24">
        <f>('Monthly Data'!J127/31)/('Monthly Data'!$E127/100000)</f>
        <v>6.722469691778027</v>
      </c>
      <c r="G128" s="24">
        <f>('Monthly Data'!K127/31)/('Monthly Data'!$E127/100000)</f>
        <v>7.271797716753418</v>
      </c>
      <c r="H128" s="24">
        <f>('Monthly Data'!L127/31)/('Monthly Data'!$E127/100000)</f>
        <v>0.3589668282017393</v>
      </c>
      <c r="I128" s="24">
        <f>('Monthly Data'!M127/31)/('Monthly Data'!$E127/100000)</f>
        <v>14.353234236733183</v>
      </c>
      <c r="J128" s="24">
        <f>('Monthly Data'!N127/30)/('Monthly Data'!$E127/100000)</f>
        <v>8.093070308548306</v>
      </c>
      <c r="K128" s="24">
        <f>('Monthly Data'!O127/30)/('Monthly Data'!$E127/100000)</f>
        <v>6.322711178553364</v>
      </c>
      <c r="L128" s="24">
        <f>('Monthly Data'!P127/30)/('Monthly Data'!$E127/100000)</f>
        <v>1.3151239251390996</v>
      </c>
      <c r="M128" s="24">
        <f>('Monthly Data'!Q127/30)/('Monthly Data'!$E127/100000)</f>
        <v>15.730905412240768</v>
      </c>
      <c r="N128" s="24">
        <f>('Monthly Data'!R127/31)/('Monthly Data'!$E127/100000)</f>
        <v>7.4404033481815075</v>
      </c>
      <c r="O128" s="24">
        <f>('Monthly Data'!S127/31)/('Monthly Data'!$E127/100000)</f>
        <v>4.933074442105721</v>
      </c>
      <c r="P128" s="24">
        <f>('Monthly Data'!T127/31)/('Monthly Data'!$E127/100000)</f>
        <v>2.0287064684734664</v>
      </c>
      <c r="Q128" s="24">
        <f>('Monthly Data'!U127/31)/('Monthly Data'!$E127/100000)</f>
        <v>14.402184258760695</v>
      </c>
      <c r="R128" s="24">
        <f>('Monthly Data'!V127/30)/('Monthly Data'!$E127/100000)</f>
        <v>7.885123363120328</v>
      </c>
      <c r="S128" s="24">
        <f>('Monthly Data'!W127/30)/('Monthly Data'!$E127/100000)</f>
        <v>5.294216826842017</v>
      </c>
      <c r="T128" s="24">
        <f>('Monthly Data'!X127/30)/('Monthly Data'!$E127/100000)</f>
        <v>2.7145506659922445</v>
      </c>
      <c r="U128" s="24">
        <f>('Monthly Data'!Y127/30)/('Monthly Data'!$E127/100000)</f>
        <v>15.893890855954588</v>
      </c>
      <c r="V128" s="24">
        <f>('Monthly Data'!Z127/31)/('Monthly Data'!$E127/100000)</f>
        <v>5.879441534637579</v>
      </c>
      <c r="W128" s="24">
        <f>('Monthly Data'!AA127/31)/('Monthly Data'!$E127/100000)</f>
        <v>5.498719141090279</v>
      </c>
      <c r="X128" s="24">
        <f>('Monthly Data'!AB127/31)/('Monthly Data'!$E127/100000)</f>
        <v>2.262578795938236</v>
      </c>
      <c r="Y128" s="24">
        <f>('Monthly Data'!AC127/31)/('Monthly Data'!$E127/100000)</f>
        <v>13.640739471666096</v>
      </c>
      <c r="Z128" s="24">
        <f>('Monthly Data'!AD127/31)/('Monthly Data'!$E127/100000)</f>
        <v>6.613691865050228</v>
      </c>
      <c r="AA128" s="24">
        <f>('Monthly Data'!AE127/31)/('Monthly Data'!$E127/100000)</f>
        <v>5.253969030952731</v>
      </c>
      <c r="AB128" s="24">
        <f>('Monthly Data'!AF127/31)/('Monthly Data'!$E127/100000)</f>
        <v>2.273456578611016</v>
      </c>
      <c r="AC128" s="24">
        <f>('Monthly Data'!AG127/31)/('Monthly Data'!$E127/100000)</f>
        <v>14.141117474613976</v>
      </c>
      <c r="AD128" s="24">
        <f>('Monthly Data'!AH127/30)/('Monthly Data'!$E127/100000)</f>
        <v>6.485696622267184</v>
      </c>
      <c r="AE128" s="24">
        <f>('Monthly Data'!AI127/30)/('Monthly Data'!$E127/100000)</f>
        <v>6.03608160512561</v>
      </c>
      <c r="AF128" s="24">
        <f>('Monthly Data'!AJ127/30)/('Monthly Data'!$E127/100000)</f>
        <v>2.422300904850222</v>
      </c>
      <c r="AG128" s="24">
        <f>('Monthly Data'!AK127/30)/('Monthly Data'!$E127/100000)</f>
        <v>14.944079132243019</v>
      </c>
    </row>
    <row r="129" spans="1:33" ht="15">
      <c r="A129" t="str">
        <f>'Monthly Data'!D128</f>
        <v>Sunderland</v>
      </c>
      <c r="B129" s="24">
        <f>('Monthly Data'!F128/28)/('Monthly Data'!$E128/100000)</f>
        <v>1.8360048534389166</v>
      </c>
      <c r="C129" s="24">
        <f>('Monthly Data'!G128/28)/('Monthly Data'!$E128/100000)</f>
        <v>1.4528386231560124</v>
      </c>
      <c r="D129" s="24">
        <f>('Monthly Data'!H128/28)/('Monthly Data'!$E128/100000)</f>
        <v>0</v>
      </c>
      <c r="E129" s="24">
        <f>('Monthly Data'!I128/28)/('Monthly Data'!$E128/100000)</f>
        <v>3.2888434765949293</v>
      </c>
      <c r="F129" s="24">
        <f>('Monthly Data'!J128/31)/('Monthly Data'!$E128/100000)</f>
        <v>1.0382568820569023</v>
      </c>
      <c r="G129" s="24">
        <f>('Monthly Data'!K128/31)/('Monthly Data'!$E128/100000)</f>
        <v>0.6921712547046015</v>
      </c>
      <c r="H129" s="24">
        <f>('Monthly Data'!L128/31)/('Monthly Data'!$E128/100000)</f>
        <v>0</v>
      </c>
      <c r="I129" s="24">
        <f>('Monthly Data'!M128/31)/('Monthly Data'!$E128/100000)</f>
        <v>1.7304281367615038</v>
      </c>
      <c r="J129" s="24">
        <f>('Monthly Data'!N128/30)/('Monthly Data'!$E128/100000)</f>
        <v>2.5480554313813144</v>
      </c>
      <c r="K129" s="24">
        <f>('Monthly Data'!O128/30)/('Monthly Data'!$E128/100000)</f>
        <v>1.0430636268812399</v>
      </c>
      <c r="L129" s="24">
        <f>('Monthly Data'!P128/30)/('Monthly Data'!$E128/100000)</f>
        <v>0</v>
      </c>
      <c r="M129" s="24">
        <f>('Monthly Data'!Q128/30)/('Monthly Data'!$E128/100000)</f>
        <v>3.591119058262554</v>
      </c>
      <c r="N129" s="24">
        <f>('Monthly Data'!R128/31)/('Monthly Data'!$E128/100000)</f>
        <v>1.600646026504391</v>
      </c>
      <c r="O129" s="24">
        <f>('Monthly Data'!S128/31)/('Monthly Data'!$E128/100000)</f>
        <v>0.4758677376094135</v>
      </c>
      <c r="P129" s="24">
        <f>('Monthly Data'!T128/31)/('Monthly Data'!$E128/100000)</f>
        <v>0</v>
      </c>
      <c r="Q129" s="24">
        <f>('Monthly Data'!U128/31)/('Monthly Data'!$E128/100000)</f>
        <v>2.0765137641138045</v>
      </c>
      <c r="R129" s="24">
        <f>('Monthly Data'!V128/30)/('Monthly Data'!$E128/100000)</f>
        <v>0.7748472656832067</v>
      </c>
      <c r="S129" s="24">
        <f>('Monthly Data'!W128/30)/('Monthly Data'!$E128/100000)</f>
        <v>0.8493518104604381</v>
      </c>
      <c r="T129" s="24">
        <f>('Monthly Data'!X128/30)/('Monthly Data'!$E128/100000)</f>
        <v>0</v>
      </c>
      <c r="U129" s="24">
        <f>('Monthly Data'!Y128/30)/('Monthly Data'!$E128/100000)</f>
        <v>1.6241990761436447</v>
      </c>
      <c r="V129" s="24">
        <f>('Monthly Data'!Z128/31)/('Monthly Data'!$E128/100000)</f>
        <v>0.6056498478665262</v>
      </c>
      <c r="W129" s="24">
        <f>('Monthly Data'!AA128/31)/('Monthly Data'!$E128/100000)</f>
        <v>0.490287972082426</v>
      </c>
      <c r="X129" s="24">
        <f>('Monthly Data'!AB128/31)/('Monthly Data'!$E128/100000)</f>
        <v>0</v>
      </c>
      <c r="Y129" s="24">
        <f>('Monthly Data'!AC128/31)/('Monthly Data'!$E128/100000)</f>
        <v>1.0959378199489522</v>
      </c>
      <c r="Z129" s="24">
        <f>('Monthly Data'!AD128/31)/('Monthly Data'!$E128/100000)</f>
        <v>2.8984671290755184</v>
      </c>
      <c r="AA129" s="24">
        <f>('Monthly Data'!AE128/31)/('Monthly Data'!$E128/100000)</f>
        <v>0.6921712547046015</v>
      </c>
      <c r="AB129" s="24">
        <f>('Monthly Data'!AF128/31)/('Monthly Data'!$E128/100000)</f>
        <v>0</v>
      </c>
      <c r="AC129" s="24">
        <f>('Monthly Data'!AG128/31)/('Monthly Data'!$E128/100000)</f>
        <v>3.5906383837801203</v>
      </c>
      <c r="AD129" s="24">
        <f>('Monthly Data'!AH128/30)/('Monthly Data'!$E128/100000)</f>
        <v>1.2963790791238265</v>
      </c>
      <c r="AE129" s="24">
        <f>('Monthly Data'!AI128/30)/('Monthly Data'!$E128/100000)</f>
        <v>0.8195499925495454</v>
      </c>
      <c r="AF129" s="24">
        <f>('Monthly Data'!AJ128/30)/('Monthly Data'!$E128/100000)</f>
        <v>0</v>
      </c>
      <c r="AG129" s="24">
        <f>('Monthly Data'!AK128/30)/('Monthly Data'!$E128/100000)</f>
        <v>2.115929071673372</v>
      </c>
    </row>
    <row r="130" spans="1:33" ht="15">
      <c r="A130" t="str">
        <f>'Monthly Data'!D129</f>
        <v>Surrey</v>
      </c>
      <c r="B130" s="24">
        <f>('Monthly Data'!F129/28)/('Monthly Data'!$E129/100000)</f>
        <v>7.087588740814548</v>
      </c>
      <c r="C130" s="24">
        <f>('Monthly Data'!G129/28)/('Monthly Data'!$E129/100000)</f>
        <v>2.9619192925644535</v>
      </c>
      <c r="D130" s="24">
        <f>('Monthly Data'!H129/28)/('Monthly Data'!$E129/100000)</f>
        <v>0.4787333416365675</v>
      </c>
      <c r="E130" s="24">
        <f>('Monthly Data'!I129/28)/('Monthly Data'!$E129/100000)</f>
        <v>10.528241375015568</v>
      </c>
      <c r="F130" s="24">
        <f>('Monthly Data'!J129/31)/('Monthly Data'!$E129/100000)</f>
        <v>7.776246589982282</v>
      </c>
      <c r="G130" s="24">
        <f>('Monthly Data'!K129/31)/('Monthly Data'!$E129/100000)</f>
        <v>3.455718986416177</v>
      </c>
      <c r="H130" s="24">
        <f>('Monthly Data'!L129/31)/('Monthly Data'!$E129/100000)</f>
        <v>0.2777230924993672</v>
      </c>
      <c r="I130" s="24">
        <f>('Monthly Data'!M129/31)/('Monthly Data'!$E129/100000)</f>
        <v>11.509688668897825</v>
      </c>
      <c r="J130" s="24">
        <f>('Monthly Data'!N129/30)/('Monthly Data'!$E129/100000)</f>
        <v>9.54664341761116</v>
      </c>
      <c r="K130" s="24">
        <f>('Monthly Data'!O129/30)/('Monthly Data'!$E129/100000)</f>
        <v>2.190496948561465</v>
      </c>
      <c r="L130" s="24">
        <f>('Monthly Data'!P129/30)/('Monthly Data'!$E129/100000)</f>
        <v>0.26155187445510025</v>
      </c>
      <c r="M130" s="24">
        <f>('Monthly Data'!Q129/30)/('Monthly Data'!$E129/100000)</f>
        <v>11.998692240627724</v>
      </c>
      <c r="N130" s="24">
        <f>('Monthly Data'!R129/31)/('Monthly Data'!$E129/100000)</f>
        <v>6.6020755406811595</v>
      </c>
      <c r="O130" s="24">
        <f>('Monthly Data'!S129/31)/('Monthly Data'!$E129/100000)</f>
        <v>2.162021542874821</v>
      </c>
      <c r="P130" s="24">
        <f>('Monthly Data'!T129/31)/('Monthly Data'!$E129/100000)</f>
        <v>0.4113114154737464</v>
      </c>
      <c r="Q130" s="24">
        <f>('Monthly Data'!U129/31)/('Monthly Data'!$E129/100000)</f>
        <v>9.175408499029727</v>
      </c>
      <c r="R130" s="24">
        <f>('Monthly Data'!V129/30)/('Monthly Data'!$E129/100000)</f>
        <v>5.975733798314444</v>
      </c>
      <c r="S130" s="24">
        <f>('Monthly Data'!W129/30)/('Monthly Data'!$E129/100000)</f>
        <v>2.0161290322580645</v>
      </c>
      <c r="T130" s="24">
        <f>('Monthly Data'!X129/30)/('Monthly Data'!$E129/100000)</f>
        <v>0.8391455972101134</v>
      </c>
      <c r="U130" s="24">
        <f>('Monthly Data'!Y129/30)/('Monthly Data'!$E129/100000)</f>
        <v>8.83100842778262</v>
      </c>
      <c r="V130" s="24">
        <f>('Monthly Data'!Z129/31)/('Monthly Data'!$E129/100000)</f>
        <v>7.923896841690805</v>
      </c>
      <c r="W130" s="24">
        <f>('Monthly Data'!AA129/31)/('Monthly Data'!$E129/100000)</f>
        <v>2.169052507241893</v>
      </c>
      <c r="X130" s="24">
        <f>('Monthly Data'!AB129/31)/('Monthly Data'!$E129/100000)</f>
        <v>0.5835700424670247</v>
      </c>
      <c r="Y130" s="24">
        <f>('Monthly Data'!AC129/31)/('Monthly Data'!$E129/100000)</f>
        <v>10.676519391399724</v>
      </c>
      <c r="Z130" s="24">
        <f>('Monthly Data'!AD129/31)/('Monthly Data'!$E129/100000)</f>
        <v>8.053969682481648</v>
      </c>
      <c r="AA130" s="24">
        <f>('Monthly Data'!AE129/31)/('Monthly Data'!$E129/100000)</f>
        <v>2.956520516354023</v>
      </c>
      <c r="AB130" s="24">
        <f>('Monthly Data'!AF129/31)/('Monthly Data'!$E129/100000)</f>
        <v>0.9175408499029727</v>
      </c>
      <c r="AC130" s="24">
        <f>('Monthly Data'!AG129/31)/('Monthly Data'!$E129/100000)</f>
        <v>11.928031048738644</v>
      </c>
      <c r="AD130" s="24">
        <f>('Monthly Data'!AH129/30)/('Monthly Data'!$E129/100000)</f>
        <v>7.439697762278407</v>
      </c>
      <c r="AE130" s="24">
        <f>('Monthly Data'!AI129/30)/('Monthly Data'!$E129/100000)</f>
        <v>2.4266201685556523</v>
      </c>
      <c r="AF130" s="24">
        <f>('Monthly Data'!AJ129/30)/('Monthly Data'!$E129/100000)</f>
        <v>0.38506248183667535</v>
      </c>
      <c r="AG130" s="24">
        <f>('Monthly Data'!AK129/30)/('Monthly Data'!$E129/100000)</f>
        <v>10.251380412670734</v>
      </c>
    </row>
    <row r="131" spans="1:33" ht="15">
      <c r="A131" t="str">
        <f>'Monthly Data'!D130</f>
        <v>Sutton</v>
      </c>
      <c r="B131" s="24">
        <f>('Monthly Data'!F130/28)/('Monthly Data'!$E130/100000)</f>
        <v>3.403550731303468</v>
      </c>
      <c r="C131" s="24">
        <f>('Monthly Data'!G130/28)/('Monthly Data'!$E130/100000)</f>
        <v>3.242571980498574</v>
      </c>
      <c r="D131" s="24">
        <f>('Monthly Data'!H130/28)/('Monthly Data'!$E130/100000)</f>
        <v>0</v>
      </c>
      <c r="E131" s="24">
        <f>('Monthly Data'!I130/28)/('Monthly Data'!$E130/100000)</f>
        <v>6.646122711802042</v>
      </c>
      <c r="F131" s="24">
        <f>('Monthly Data'!J130/31)/('Monthly Data'!$E130/100000)</f>
        <v>2.824917433479426</v>
      </c>
      <c r="G131" s="24">
        <f>('Monthly Data'!K130/31)/('Monthly Data'!$E130/100000)</f>
        <v>1.9525164613754855</v>
      </c>
      <c r="H131" s="24">
        <f>('Monthly Data'!L130/31)/('Monthly Data'!$E130/100000)</f>
        <v>0</v>
      </c>
      <c r="I131" s="24">
        <f>('Monthly Data'!M130/31)/('Monthly Data'!$E130/100000)</f>
        <v>4.777433894854911</v>
      </c>
      <c r="J131" s="24">
        <f>('Monthly Data'!N130/30)/('Monthly Data'!$E130/100000)</f>
        <v>2.2107748443872075</v>
      </c>
      <c r="K131" s="24">
        <f>('Monthly Data'!O130/30)/('Monthly Data'!$E130/100000)</f>
        <v>0.9229448379480576</v>
      </c>
      <c r="L131" s="24">
        <f>('Monthly Data'!P130/30)/('Monthly Data'!$E130/100000)</f>
        <v>0</v>
      </c>
      <c r="M131" s="24">
        <f>('Monthly Data'!Q130/30)/('Monthly Data'!$E130/100000)</f>
        <v>3.133719682335265</v>
      </c>
      <c r="N131" s="24">
        <f>('Monthly Data'!R130/31)/('Monthly Data'!$E130/100000)</f>
        <v>2.181002430259851</v>
      </c>
      <c r="O131" s="24">
        <f>('Monthly Data'!S130/31)/('Monthly Data'!$E130/100000)</f>
        <v>2.3471740439939346</v>
      </c>
      <c r="P131" s="24">
        <f>('Monthly Data'!T130/31)/('Monthly Data'!$E130/100000)</f>
        <v>0</v>
      </c>
      <c r="Q131" s="24">
        <f>('Monthly Data'!U130/31)/('Monthly Data'!$E130/100000)</f>
        <v>4.528176474253786</v>
      </c>
      <c r="R131" s="24">
        <f>('Monthly Data'!V130/30)/('Monthly Data'!$E130/100000)</f>
        <v>3.2410388495385276</v>
      </c>
      <c r="S131" s="24">
        <f>('Monthly Data'!W130/30)/('Monthly Data'!$E130/100000)</f>
        <v>3.4342133505044</v>
      </c>
      <c r="T131" s="24">
        <f>('Monthly Data'!X130/30)/('Monthly Data'!$E130/100000)</f>
        <v>0</v>
      </c>
      <c r="U131" s="24">
        <f>('Monthly Data'!Y130/30)/('Monthly Data'!$E130/100000)</f>
        <v>6.675252200042928</v>
      </c>
      <c r="V131" s="24">
        <f>('Monthly Data'!Z130/31)/('Monthly Data'!$E130/100000)</f>
        <v>3.510375340132522</v>
      </c>
      <c r="W131" s="24">
        <f>('Monthly Data'!AA130/31)/('Monthly Data'!$E130/100000)</f>
        <v>3.718089857300127</v>
      </c>
      <c r="X131" s="24">
        <f>('Monthly Data'!AB130/31)/('Monthly Data'!$E130/100000)</f>
        <v>0</v>
      </c>
      <c r="Y131" s="24">
        <f>('Monthly Data'!AC130/31)/('Monthly Data'!$E130/100000)</f>
        <v>7.22846519743265</v>
      </c>
      <c r="Z131" s="24">
        <f>('Monthly Data'!AD130/31)/('Monthly Data'!$E130/100000)</f>
        <v>2.824917433479426</v>
      </c>
      <c r="AA131" s="24">
        <f>('Monthly Data'!AE130/31)/('Monthly Data'!$E130/100000)</f>
        <v>3.572689695282804</v>
      </c>
      <c r="AB131" s="24">
        <f>('Monthly Data'!AF130/31)/('Monthly Data'!$E130/100000)</f>
        <v>0</v>
      </c>
      <c r="AC131" s="24">
        <f>('Monthly Data'!AG130/31)/('Monthly Data'!$E130/100000)</f>
        <v>6.397607128762229</v>
      </c>
      <c r="AD131" s="24">
        <f>('Monthly Data'!AH130/30)/('Monthly Data'!$E130/100000)</f>
        <v>2.4254131787937325</v>
      </c>
      <c r="AE131" s="24">
        <f>('Monthly Data'!AI130/30)/('Monthly Data'!$E130/100000)</f>
        <v>3.0478643485726553</v>
      </c>
      <c r="AF131" s="24">
        <f>('Monthly Data'!AJ130/30)/('Monthly Data'!$E130/100000)</f>
        <v>0</v>
      </c>
      <c r="AG131" s="24">
        <f>('Monthly Data'!AK130/30)/('Monthly Data'!$E130/100000)</f>
        <v>5.473277527366388</v>
      </c>
    </row>
    <row r="132" spans="1:33" ht="15">
      <c r="A132" t="str">
        <f>'Monthly Data'!D131</f>
        <v>Swindon UA</v>
      </c>
      <c r="B132" s="24">
        <f>('Monthly Data'!F131/28)/('Monthly Data'!$E131/100000)</f>
        <v>5.068713946386156</v>
      </c>
      <c r="C132" s="24">
        <f>('Monthly Data'!G131/28)/('Monthly Data'!$E131/100000)</f>
        <v>4.262809636918901</v>
      </c>
      <c r="D132" s="24">
        <f>('Monthly Data'!H131/28)/('Monthly Data'!$E131/100000)</f>
        <v>1.187648456057007</v>
      </c>
      <c r="E132" s="24">
        <f>('Monthly Data'!I131/28)/('Monthly Data'!$E131/100000)</f>
        <v>10.519172039362065</v>
      </c>
      <c r="F132" s="24">
        <f>('Monthly Data'!J131/31)/('Monthly Data'!$E131/100000)</f>
        <v>8.160294230327178</v>
      </c>
      <c r="G132" s="24">
        <f>('Monthly Data'!K131/31)/('Monthly Data'!$E131/100000)</f>
        <v>4.578193241897173</v>
      </c>
      <c r="H132" s="24">
        <f>('Monthly Data'!L131/31)/('Monthly Data'!$E131/100000)</f>
        <v>0.09577810129491993</v>
      </c>
      <c r="I132" s="24">
        <f>('Monthly Data'!M131/31)/('Monthly Data'!$E131/100000)</f>
        <v>12.834265573519271</v>
      </c>
      <c r="J132" s="24">
        <f>('Monthly Data'!N131/30)/('Monthly Data'!$E131/100000)</f>
        <v>7.561361836896278</v>
      </c>
      <c r="K132" s="24">
        <f>('Monthly Data'!O131/30)/('Monthly Data'!$E131/100000)</f>
        <v>5.601741884402217</v>
      </c>
      <c r="L132" s="24">
        <f>('Monthly Data'!P131/30)/('Monthly Data'!$E131/100000)</f>
        <v>0.29691211401425177</v>
      </c>
      <c r="M132" s="24">
        <f>('Monthly Data'!Q131/30)/('Monthly Data'!$E131/100000)</f>
        <v>13.460015835312749</v>
      </c>
      <c r="N132" s="24">
        <f>('Monthly Data'!R131/31)/('Monthly Data'!$E131/100000)</f>
        <v>7.853804306183435</v>
      </c>
      <c r="O132" s="24">
        <f>('Monthly Data'!S131/31)/('Monthly Data'!$E131/100000)</f>
        <v>10.03754501570761</v>
      </c>
      <c r="P132" s="24">
        <f>('Monthly Data'!T131/31)/('Monthly Data'!$E131/100000)</f>
        <v>1.1301815952800554</v>
      </c>
      <c r="Q132" s="24">
        <f>('Monthly Data'!U131/31)/('Monthly Data'!$E131/100000)</f>
        <v>19.0215309171711</v>
      </c>
      <c r="R132" s="24">
        <f>('Monthly Data'!V131/30)/('Monthly Data'!$E131/100000)</f>
        <v>8.729216152019003</v>
      </c>
      <c r="S132" s="24">
        <f>('Monthly Data'!W131/30)/('Monthly Data'!$E131/100000)</f>
        <v>9.91686460807601</v>
      </c>
      <c r="T132" s="24">
        <f>('Monthly Data'!X131/30)/('Monthly Data'!$E131/100000)</f>
        <v>1.5835312747426762</v>
      </c>
      <c r="U132" s="24">
        <f>('Monthly Data'!Y131/30)/('Monthly Data'!$E131/100000)</f>
        <v>20.22961203483769</v>
      </c>
      <c r="V132" s="24">
        <f>('Monthly Data'!Z131/31)/('Monthly Data'!$E131/100000)</f>
        <v>13.044977396368095</v>
      </c>
      <c r="W132" s="24">
        <f>('Monthly Data'!AA131/31)/('Monthly Data'!$E131/100000)</f>
        <v>8.677495977319746</v>
      </c>
      <c r="X132" s="24">
        <f>('Monthly Data'!AB131/31)/('Monthly Data'!$E131/100000)</f>
        <v>0</v>
      </c>
      <c r="Y132" s="24">
        <f>('Monthly Data'!AC131/31)/('Monthly Data'!$E131/100000)</f>
        <v>21.72247337368784</v>
      </c>
      <c r="Z132" s="24">
        <f>('Monthly Data'!AD131/31)/('Monthly Data'!$E131/100000)</f>
        <v>9.003141521722474</v>
      </c>
      <c r="AA132" s="24">
        <f>('Monthly Data'!AE131/31)/('Monthly Data'!$E131/100000)</f>
        <v>3.8885909125737497</v>
      </c>
      <c r="AB132" s="24">
        <f>('Monthly Data'!AF131/31)/('Monthly Data'!$E131/100000)</f>
        <v>0.019155620258983985</v>
      </c>
      <c r="AC132" s="24">
        <f>('Monthly Data'!AG131/31)/('Monthly Data'!$E131/100000)</f>
        <v>12.910888054555206</v>
      </c>
      <c r="AD132" s="24">
        <f>('Monthly Data'!AH131/30)/('Monthly Data'!$E131/100000)</f>
        <v>9.263657957244655</v>
      </c>
      <c r="AE132" s="24">
        <f>('Monthly Data'!AI131/30)/('Monthly Data'!$E131/100000)</f>
        <v>3.602533650039588</v>
      </c>
      <c r="AF132" s="24">
        <f>('Monthly Data'!AJ131/30)/('Monthly Data'!$E131/100000)</f>
        <v>0</v>
      </c>
      <c r="AG132" s="24">
        <f>('Monthly Data'!AK131/30)/('Monthly Data'!$E131/100000)</f>
        <v>12.866191607284245</v>
      </c>
    </row>
    <row r="133" spans="1:33" ht="15">
      <c r="A133" t="str">
        <f>'Monthly Data'!D132</f>
        <v>Tameside</v>
      </c>
      <c r="B133" s="24">
        <f>('Monthly Data'!F132/28)/('Monthly Data'!$E132/100000)</f>
        <v>9.57586717080388</v>
      </c>
      <c r="C133" s="24">
        <f>('Monthly Data'!G132/28)/('Monthly Data'!$E132/100000)</f>
        <v>15.350156172940983</v>
      </c>
      <c r="D133" s="24">
        <f>('Monthly Data'!H132/28)/('Monthly Data'!$E132/100000)</f>
        <v>0.06164721354594772</v>
      </c>
      <c r="E133" s="24">
        <f>('Monthly Data'!I132/28)/('Monthly Data'!$E132/100000)</f>
        <v>24.987670557290812</v>
      </c>
      <c r="F133" s="24">
        <f>('Monthly Data'!J132/31)/('Monthly Data'!$E132/100000)</f>
        <v>9.168862986747838</v>
      </c>
      <c r="G133" s="24">
        <f>('Monthly Data'!K132/31)/('Monthly Data'!$E132/100000)</f>
        <v>7.5726641671925465</v>
      </c>
      <c r="H133" s="24">
        <f>('Monthly Data'!L132/31)/('Monthly Data'!$E132/100000)</f>
        <v>0.6496157986562234</v>
      </c>
      <c r="I133" s="24">
        <f>('Monthly Data'!M132/31)/('Monthly Data'!$E132/100000)</f>
        <v>17.391142952596606</v>
      </c>
      <c r="J133" s="24">
        <f>('Monthly Data'!N132/30)/('Monthly Data'!$E132/100000)</f>
        <v>8.649789029535865</v>
      </c>
      <c r="K133" s="24">
        <f>('Monthly Data'!O132/30)/('Monthly Data'!$E132/100000)</f>
        <v>6.501726121979287</v>
      </c>
      <c r="L133" s="24">
        <f>('Monthly Data'!P132/30)/('Monthly Data'!$E132/100000)</f>
        <v>0.11507479861910243</v>
      </c>
      <c r="M133" s="24">
        <f>('Monthly Data'!Q132/30)/('Monthly Data'!$E132/100000)</f>
        <v>15.266589950134255</v>
      </c>
      <c r="N133" s="24">
        <f>('Monthly Data'!R132/31)/('Monthly Data'!$E132/100000)</f>
        <v>7.257136493559524</v>
      </c>
      <c r="O133" s="24">
        <f>('Monthly Data'!S132/31)/('Monthly Data'!$E132/100000)</f>
        <v>7.424180556071123</v>
      </c>
      <c r="P133" s="24">
        <f>('Monthly Data'!T132/31)/('Monthly Data'!$E132/100000)</f>
        <v>0.11136270834106685</v>
      </c>
      <c r="Q133" s="24">
        <f>('Monthly Data'!U132/31)/('Monthly Data'!$E132/100000)</f>
        <v>14.792679757971715</v>
      </c>
      <c r="R133" s="24">
        <f>('Monthly Data'!V132/30)/('Monthly Data'!$E132/100000)</f>
        <v>6.578442654392021</v>
      </c>
      <c r="S133" s="24">
        <f>('Monthly Data'!W132/30)/('Monthly Data'!$E132/100000)</f>
        <v>6.846950517836594</v>
      </c>
      <c r="T133" s="24">
        <f>('Monthly Data'!X132/30)/('Monthly Data'!$E132/100000)</f>
        <v>0</v>
      </c>
      <c r="U133" s="24">
        <f>('Monthly Data'!Y132/30)/('Monthly Data'!$E132/100000)</f>
        <v>13.425393172228615</v>
      </c>
      <c r="V133" s="24">
        <f>('Monthly Data'!Z132/31)/('Monthly Data'!$E132/100000)</f>
        <v>5.883663090686366</v>
      </c>
      <c r="W133" s="24">
        <f>('Monthly Data'!AA132/31)/('Monthly Data'!$E132/100000)</f>
        <v>10.07832510486655</v>
      </c>
      <c r="X133" s="24">
        <f>('Monthly Data'!AB132/31)/('Monthly Data'!$E132/100000)</f>
        <v>0</v>
      </c>
      <c r="Y133" s="24">
        <f>('Monthly Data'!AC132/31)/('Monthly Data'!$E132/100000)</f>
        <v>15.961988195552916</v>
      </c>
      <c r="Z133" s="24">
        <f>('Monthly Data'!AD132/31)/('Monthly Data'!$E132/100000)</f>
        <v>8.574928542262148</v>
      </c>
      <c r="AA133" s="24">
        <f>('Monthly Data'!AE132/31)/('Monthly Data'!$E132/100000)</f>
        <v>11.414677604959353</v>
      </c>
      <c r="AB133" s="24">
        <f>('Monthly Data'!AF132/31)/('Monthly Data'!$E132/100000)</f>
        <v>0</v>
      </c>
      <c r="AC133" s="24">
        <f>('Monthly Data'!AG132/31)/('Monthly Data'!$E132/100000)</f>
        <v>19.9896061472215</v>
      </c>
      <c r="AD133" s="24">
        <f>('Monthly Data'!AH132/30)/('Monthly Data'!$E132/100000)</f>
        <v>9.532029152282316</v>
      </c>
      <c r="AE133" s="24">
        <f>('Monthly Data'!AI132/30)/('Monthly Data'!$E132/100000)</f>
        <v>6.559263521288838</v>
      </c>
      <c r="AF133" s="24">
        <f>('Monthly Data'!AJ132/30)/('Monthly Data'!$E132/100000)</f>
        <v>0</v>
      </c>
      <c r="AG133" s="24">
        <f>('Monthly Data'!AK132/30)/('Monthly Data'!$E132/100000)</f>
        <v>16.091292673571154</v>
      </c>
    </row>
    <row r="134" spans="1:33" ht="15">
      <c r="A134" t="str">
        <f>'Monthly Data'!D133</f>
        <v>Telford &amp; Wrekin UA</v>
      </c>
      <c r="B134" s="24">
        <f>('Monthly Data'!F133/28)/('Monthly Data'!$E133/100000)</f>
        <v>3.2880667236954664</v>
      </c>
      <c r="C134" s="24">
        <f>('Monthly Data'!G133/28)/('Monthly Data'!$E133/100000)</f>
        <v>3.74251497005988</v>
      </c>
      <c r="D134" s="24">
        <f>('Monthly Data'!H133/28)/('Monthly Data'!$E133/100000)</f>
        <v>1.283147989734816</v>
      </c>
      <c r="E134" s="24">
        <f>('Monthly Data'!I133/28)/('Monthly Data'!$E133/100000)</f>
        <v>8.313729683490163</v>
      </c>
      <c r="F134" s="24">
        <f>('Monthly Data'!J133/31)/('Monthly Data'!$E133/100000)</f>
        <v>4.491017964071856</v>
      </c>
      <c r="G134" s="24">
        <f>('Monthly Data'!K133/31)/('Monthly Data'!$E133/100000)</f>
        <v>0.6519219625265598</v>
      </c>
      <c r="H134" s="24">
        <f>('Monthly Data'!L133/31)/('Monthly Data'!$E133/100000)</f>
        <v>2.245508982035928</v>
      </c>
      <c r="I134" s="24">
        <f>('Monthly Data'!M133/31)/('Monthly Data'!$E133/100000)</f>
        <v>7.388448908634344</v>
      </c>
      <c r="J134" s="24">
        <f>('Monthly Data'!N133/30)/('Monthly Data'!$E133/100000)</f>
        <v>4.216566866267465</v>
      </c>
      <c r="K134" s="24">
        <f>('Monthly Data'!O133/30)/('Monthly Data'!$E133/100000)</f>
        <v>0.8982035928143711</v>
      </c>
      <c r="L134" s="24">
        <f>('Monthly Data'!P133/30)/('Monthly Data'!$E133/100000)</f>
        <v>1.621756487025948</v>
      </c>
      <c r="M134" s="24">
        <f>('Monthly Data'!Q133/30)/('Monthly Data'!$E133/100000)</f>
        <v>6.736526946107784</v>
      </c>
      <c r="N134" s="24">
        <f>('Monthly Data'!R133/31)/('Monthly Data'!$E133/100000)</f>
        <v>4.0564033223874825</v>
      </c>
      <c r="O134" s="24">
        <f>('Monthly Data'!S133/31)/('Monthly Data'!$E133/100000)</f>
        <v>1.907475371836971</v>
      </c>
      <c r="P134" s="24">
        <f>('Monthly Data'!T133/31)/('Monthly Data'!$E133/100000)</f>
        <v>1.134827119953641</v>
      </c>
      <c r="Q134" s="24">
        <f>('Monthly Data'!U133/31)/('Monthly Data'!$E133/100000)</f>
        <v>7.098705814178095</v>
      </c>
      <c r="R134" s="24">
        <f>('Monthly Data'!V133/30)/('Monthly Data'!$E133/100000)</f>
        <v>3.9171656686626743</v>
      </c>
      <c r="S134" s="24">
        <f>('Monthly Data'!W133/30)/('Monthly Data'!$E133/100000)</f>
        <v>2.769461077844311</v>
      </c>
      <c r="T134" s="24">
        <f>('Monthly Data'!X133/30)/('Monthly Data'!$E133/100000)</f>
        <v>1.497005988023952</v>
      </c>
      <c r="U134" s="24">
        <f>('Monthly Data'!Y133/30)/('Monthly Data'!$E133/100000)</f>
        <v>8.183632734530939</v>
      </c>
      <c r="V134" s="24">
        <f>('Monthly Data'!Z133/31)/('Monthly Data'!$E133/100000)</f>
        <v>2.631833107977593</v>
      </c>
      <c r="W134" s="24">
        <f>('Monthly Data'!AA133/31)/('Monthly Data'!$E133/100000)</f>
        <v>2.945721460305196</v>
      </c>
      <c r="X134" s="24">
        <f>('Monthly Data'!AB133/31)/('Monthly Data'!$E133/100000)</f>
        <v>1.762603824608847</v>
      </c>
      <c r="Y134" s="24">
        <f>('Monthly Data'!AC133/31)/('Monthly Data'!$E133/100000)</f>
        <v>7.340158392891635</v>
      </c>
      <c r="Z134" s="24">
        <f>('Monthly Data'!AD133/31)/('Monthly Data'!$E133/100000)</f>
        <v>3.4044813598609234</v>
      </c>
      <c r="AA134" s="24">
        <f>('Monthly Data'!AE133/31)/('Monthly Data'!$E133/100000)</f>
        <v>1.7384585667374928</v>
      </c>
      <c r="AB134" s="24">
        <f>('Monthly Data'!AF133/31)/('Monthly Data'!$E133/100000)</f>
        <v>1.9316206297083252</v>
      </c>
      <c r="AC134" s="24">
        <f>('Monthly Data'!AG133/31)/('Monthly Data'!$E133/100000)</f>
        <v>7.074560556306741</v>
      </c>
      <c r="AD134" s="24">
        <f>('Monthly Data'!AH133/30)/('Monthly Data'!$E133/100000)</f>
        <v>3.8173652694610776</v>
      </c>
      <c r="AE134" s="24">
        <f>('Monthly Data'!AI133/30)/('Monthly Data'!$E133/100000)</f>
        <v>1.4471057884231535</v>
      </c>
      <c r="AF134" s="24">
        <f>('Monthly Data'!AJ133/30)/('Monthly Data'!$E133/100000)</f>
        <v>1.1976047904191616</v>
      </c>
      <c r="AG134" s="24">
        <f>('Monthly Data'!AK133/30)/('Monthly Data'!$E133/100000)</f>
        <v>6.462075848303392</v>
      </c>
    </row>
    <row r="135" spans="1:33" ht="15">
      <c r="A135" t="str">
        <f>'Monthly Data'!D134</f>
        <v>Thurrock UA</v>
      </c>
      <c r="B135" s="24">
        <f>('Monthly Data'!F134/28)/('Monthly Data'!$E134/100000)</f>
        <v>4.653420121046021</v>
      </c>
      <c r="C135" s="24">
        <f>('Monthly Data'!G134/28)/('Monthly Data'!$E134/100000)</f>
        <v>6.908758707319858</v>
      </c>
      <c r="D135" s="24">
        <f>('Monthly Data'!H134/28)/('Monthly Data'!$E134/100000)</f>
        <v>0.5995203836930456</v>
      </c>
      <c r="E135" s="24">
        <f>('Monthly Data'!I134/28)/('Monthly Data'!$E134/100000)</f>
        <v>12.161699212058926</v>
      </c>
      <c r="F135" s="24">
        <f>('Monthly Data'!J134/31)/('Monthly Data'!$E134/100000)</f>
        <v>5.466594466362395</v>
      </c>
      <c r="G135" s="24">
        <f>('Monthly Data'!K134/31)/('Monthly Data'!$E134/100000)</f>
        <v>4.048374203862717</v>
      </c>
      <c r="H135" s="24">
        <f>('Monthly Data'!L134/31)/('Monthly Data'!$E134/100000)</f>
        <v>2.3980815347721824</v>
      </c>
      <c r="I135" s="24">
        <f>('Monthly Data'!M134/31)/('Monthly Data'!$E134/100000)</f>
        <v>11.913050204997292</v>
      </c>
      <c r="J135" s="24">
        <f>('Monthly Data'!N134/30)/('Monthly Data'!$E134/100000)</f>
        <v>4.316546762589929</v>
      </c>
      <c r="K135" s="24">
        <f>('Monthly Data'!O134/30)/('Monthly Data'!$E134/100000)</f>
        <v>3.3573141486810556</v>
      </c>
      <c r="L135" s="24">
        <f>('Monthly Data'!P134/30)/('Monthly Data'!$E134/100000)</f>
        <v>2.371436184385825</v>
      </c>
      <c r="M135" s="24">
        <f>('Monthly Data'!Q134/30)/('Monthly Data'!$E134/100000)</f>
        <v>10.045297095656808</v>
      </c>
      <c r="N135" s="24">
        <f>('Monthly Data'!R134/31)/('Monthly Data'!$E134/100000)</f>
        <v>3.713158505453702</v>
      </c>
      <c r="O135" s="24">
        <f>('Monthly Data'!S134/31)/('Monthly Data'!$E134/100000)</f>
        <v>3.1200845774992914</v>
      </c>
      <c r="P135" s="24">
        <f>('Monthly Data'!T134/31)/('Monthly Data'!$E134/100000)</f>
        <v>1.0056470952270442</v>
      </c>
      <c r="Q135" s="24">
        <f>('Monthly Data'!U134/31)/('Monthly Data'!$E134/100000)</f>
        <v>7.838890178180037</v>
      </c>
      <c r="R135" s="24">
        <f>('Monthly Data'!V134/30)/('Monthly Data'!$E134/100000)</f>
        <v>3.570476951771916</v>
      </c>
      <c r="S135" s="24">
        <f>('Monthly Data'!W134/30)/('Monthly Data'!$E134/100000)</f>
        <v>2.930988542499334</v>
      </c>
      <c r="T135" s="24">
        <f>('Monthly Data'!X134/30)/('Monthly Data'!$E134/100000)</f>
        <v>0.9325872635225154</v>
      </c>
      <c r="U135" s="24">
        <f>('Monthly Data'!Y134/30)/('Monthly Data'!$E134/100000)</f>
        <v>7.434052757793766</v>
      </c>
      <c r="V135" s="24">
        <f>('Monthly Data'!Z134/31)/('Monthly Data'!$E134/100000)</f>
        <v>4.383589902271731</v>
      </c>
      <c r="W135" s="24">
        <f>('Monthly Data'!AA134/31)/('Monthly Data'!$E134/100000)</f>
        <v>5.337665351589696</v>
      </c>
      <c r="X135" s="24">
        <f>('Monthly Data'!AB134/31)/('Monthly Data'!$E134/100000)</f>
        <v>0.025785822954539597</v>
      </c>
      <c r="Y135" s="24">
        <f>('Monthly Data'!AC134/31)/('Monthly Data'!$E134/100000)</f>
        <v>9.747041076815968</v>
      </c>
      <c r="Z135" s="24">
        <f>('Monthly Data'!AD134/31)/('Monthly Data'!$E134/100000)</f>
        <v>4.796163069544365</v>
      </c>
      <c r="AA135" s="24">
        <f>('Monthly Data'!AE134/31)/('Monthly Data'!$E134/100000)</f>
        <v>2.423867357726722</v>
      </c>
      <c r="AB135" s="24">
        <f>('Monthly Data'!AF134/31)/('Monthly Data'!$E134/100000)</f>
        <v>0.2836440524999356</v>
      </c>
      <c r="AC135" s="24">
        <f>('Monthly Data'!AG134/31)/('Monthly Data'!$E134/100000)</f>
        <v>7.503674479771022</v>
      </c>
      <c r="AD135" s="24">
        <f>('Monthly Data'!AH134/30)/('Monthly Data'!$E134/100000)</f>
        <v>6.741273647748469</v>
      </c>
      <c r="AE135" s="24">
        <f>('Monthly Data'!AI134/30)/('Monthly Data'!$E134/100000)</f>
        <v>1.225686117772449</v>
      </c>
      <c r="AF135" s="24">
        <f>('Monthly Data'!AJ134/30)/('Monthly Data'!$E134/100000)</f>
        <v>0</v>
      </c>
      <c r="AG135" s="24">
        <f>('Monthly Data'!AK134/30)/('Monthly Data'!$E134/100000)</f>
        <v>7.966959765520917</v>
      </c>
    </row>
    <row r="136" spans="1:33" ht="15">
      <c r="A136" t="str">
        <f>'Monthly Data'!D135</f>
        <v>Torbay UA</v>
      </c>
      <c r="B136" s="24">
        <f>('Monthly Data'!F135/28)/('Monthly Data'!$E135/100000)</f>
        <v>3.949967083607637</v>
      </c>
      <c r="C136" s="24">
        <f>('Monthly Data'!G135/28)/('Monthly Data'!$E135/100000)</f>
        <v>3.0612244897959187</v>
      </c>
      <c r="D136" s="24">
        <f>('Monthly Data'!H135/28)/('Monthly Data'!$E135/100000)</f>
        <v>0.3620803159973667</v>
      </c>
      <c r="E136" s="24">
        <f>('Monthly Data'!I135/28)/('Monthly Data'!$E135/100000)</f>
        <v>7.373271889400922</v>
      </c>
      <c r="F136" s="24">
        <f>('Monthly Data'!J135/31)/('Monthly Data'!$E135/100000)</f>
        <v>3.092017243942322</v>
      </c>
      <c r="G136" s="24">
        <f>('Monthly Data'!K135/31)/('Monthly Data'!$E135/100000)</f>
        <v>5.2623755017095295</v>
      </c>
      <c r="H136" s="24">
        <f>('Monthly Data'!L135/31)/('Monthly Data'!$E135/100000)</f>
        <v>0.05946187007581388</v>
      </c>
      <c r="I136" s="24">
        <f>('Monthly Data'!M135/31)/('Monthly Data'!$E135/100000)</f>
        <v>8.413854615727665</v>
      </c>
      <c r="J136" s="24">
        <f>('Monthly Data'!N135/30)/('Monthly Data'!$E135/100000)</f>
        <v>4.2089093701996925</v>
      </c>
      <c r="K136" s="24">
        <f>('Monthly Data'!O135/30)/('Monthly Data'!$E135/100000)</f>
        <v>2.2427035330261136</v>
      </c>
      <c r="L136" s="24">
        <f>('Monthly Data'!P135/30)/('Monthly Data'!$E135/100000)</f>
        <v>0</v>
      </c>
      <c r="M136" s="24">
        <f>('Monthly Data'!Q135/30)/('Monthly Data'!$E135/100000)</f>
        <v>6.451612903225807</v>
      </c>
      <c r="N136" s="24">
        <f>('Monthly Data'!R135/31)/('Monthly Data'!$E135/100000)</f>
        <v>3.7758287498141816</v>
      </c>
      <c r="O136" s="24">
        <f>('Monthly Data'!S135/31)/('Monthly Data'!$E135/100000)</f>
        <v>1.1892374015162777</v>
      </c>
      <c r="P136" s="24">
        <f>('Monthly Data'!T135/31)/('Monthly Data'!$E135/100000)</f>
        <v>0</v>
      </c>
      <c r="Q136" s="24">
        <f>('Monthly Data'!U135/31)/('Monthly Data'!$E135/100000)</f>
        <v>4.9650661513304595</v>
      </c>
      <c r="R136" s="24">
        <f>('Monthly Data'!V135/30)/('Monthly Data'!$E135/100000)</f>
        <v>6.666666666666667</v>
      </c>
      <c r="S136" s="24">
        <f>('Monthly Data'!W135/30)/('Monthly Data'!$E135/100000)</f>
        <v>0.5529953917050692</v>
      </c>
      <c r="T136" s="24">
        <f>('Monthly Data'!X135/30)/('Monthly Data'!$E135/100000)</f>
        <v>0</v>
      </c>
      <c r="U136" s="24">
        <f>('Monthly Data'!Y135/30)/('Monthly Data'!$E135/100000)</f>
        <v>7.2196620583717355</v>
      </c>
      <c r="V136" s="24">
        <f>('Monthly Data'!Z135/31)/('Monthly Data'!$E135/100000)</f>
        <v>5.440761111936971</v>
      </c>
      <c r="W136" s="24">
        <f>('Monthly Data'!AA135/31)/('Monthly Data'!$E135/100000)</f>
        <v>0.7730043109855805</v>
      </c>
      <c r="X136" s="24">
        <f>('Monthly Data'!AB135/31)/('Monthly Data'!$E135/100000)</f>
        <v>0</v>
      </c>
      <c r="Y136" s="24">
        <f>('Monthly Data'!AC135/31)/('Monthly Data'!$E135/100000)</f>
        <v>6.213765422922552</v>
      </c>
      <c r="Z136" s="24">
        <f>('Monthly Data'!AD135/31)/('Monthly Data'!$E135/100000)</f>
        <v>7.908428720083246</v>
      </c>
      <c r="AA136" s="24">
        <f>('Monthly Data'!AE135/31)/('Monthly Data'!$E135/100000)</f>
        <v>1.3378920767058124</v>
      </c>
      <c r="AB136" s="24">
        <f>('Monthly Data'!AF135/31)/('Monthly Data'!$E135/100000)</f>
        <v>0.9513899212130221</v>
      </c>
      <c r="AC136" s="24">
        <f>('Monthly Data'!AG135/31)/('Monthly Data'!$E135/100000)</f>
        <v>10.197710718002082</v>
      </c>
      <c r="AD136" s="24">
        <f>('Monthly Data'!AH135/30)/('Monthly Data'!$E135/100000)</f>
        <v>8.69431643625192</v>
      </c>
      <c r="AE136" s="24">
        <f>('Monthly Data'!AI135/30)/('Monthly Data'!$E135/100000)</f>
        <v>2.672811059907834</v>
      </c>
      <c r="AF136" s="24">
        <f>('Monthly Data'!AJ135/30)/('Monthly Data'!$E135/100000)</f>
        <v>1.0752688172043012</v>
      </c>
      <c r="AG136" s="24">
        <f>('Monthly Data'!AK135/30)/('Monthly Data'!$E135/100000)</f>
        <v>12.442396313364055</v>
      </c>
    </row>
    <row r="137" spans="1:33" ht="15">
      <c r="A137" t="str">
        <f>'Monthly Data'!D136</f>
        <v>Tower Hamlets</v>
      </c>
      <c r="B137" s="24">
        <f>('Monthly Data'!F136/28)/('Monthly Data'!$E136/100000)</f>
        <v>4.4924574794158305</v>
      </c>
      <c r="C137" s="24">
        <f>('Monthly Data'!G136/28)/('Monthly Data'!$E136/100000)</f>
        <v>1.156920488010097</v>
      </c>
      <c r="D137" s="24">
        <f>('Monthly Data'!H136/28)/('Monthly Data'!$E136/100000)</f>
        <v>0</v>
      </c>
      <c r="E137" s="24">
        <f>('Monthly Data'!I136/28)/('Monthly Data'!$E136/100000)</f>
        <v>5.649377967425927</v>
      </c>
      <c r="F137" s="24">
        <f>('Monthly Data'!J136/31)/('Monthly Data'!$E136/100000)</f>
        <v>4.030561700164208</v>
      </c>
      <c r="G137" s="24">
        <f>('Monthly Data'!K136/31)/('Monthly Data'!$E136/100000)</f>
        <v>0.692116655583753</v>
      </c>
      <c r="H137" s="24">
        <f>('Monthly Data'!L136/31)/('Monthly Data'!$E136/100000)</f>
        <v>0.02714182963073541</v>
      </c>
      <c r="I137" s="24">
        <f>('Monthly Data'!M136/31)/('Monthly Data'!$E136/100000)</f>
        <v>4.749820185378697</v>
      </c>
      <c r="J137" s="24">
        <f>('Monthly Data'!N136/30)/('Monthly Data'!$E136/100000)</f>
        <v>5.665404571588838</v>
      </c>
      <c r="K137" s="24">
        <f>('Monthly Data'!O136/30)/('Monthly Data'!$E136/100000)</f>
        <v>0.22437245828074606</v>
      </c>
      <c r="L137" s="24">
        <f>('Monthly Data'!P136/30)/('Monthly Data'!$E136/100000)</f>
        <v>0.3505819660636657</v>
      </c>
      <c r="M137" s="24">
        <f>('Monthly Data'!Q136/30)/('Monthly Data'!$E136/100000)</f>
        <v>6.24035899593325</v>
      </c>
      <c r="N137" s="24">
        <f>('Monthly Data'!R136/31)/('Monthly Data'!$E136/100000)</f>
        <v>3.6777179149646484</v>
      </c>
      <c r="O137" s="24">
        <f>('Monthly Data'!S136/31)/('Monthly Data'!$E136/100000)</f>
        <v>0.37998561483029575</v>
      </c>
      <c r="P137" s="24">
        <f>('Monthly Data'!T136/31)/('Monthly Data'!$E136/100000)</f>
        <v>0.42069835927639887</v>
      </c>
      <c r="Q137" s="24">
        <f>('Monthly Data'!U136/31)/('Monthly Data'!$E136/100000)</f>
        <v>4.478401889071343</v>
      </c>
      <c r="R137" s="24">
        <f>('Monthly Data'!V136/30)/('Monthly Data'!$E136/100000)</f>
        <v>4.473425886972374</v>
      </c>
      <c r="S137" s="24">
        <f>('Monthly Data'!W136/30)/('Monthly Data'!$E136/100000)</f>
        <v>0.7432337680549713</v>
      </c>
      <c r="T137" s="24">
        <f>('Monthly Data'!X136/30)/('Monthly Data'!$E136/100000)</f>
        <v>1.8230262235310617</v>
      </c>
      <c r="U137" s="24">
        <f>('Monthly Data'!Y136/30)/('Monthly Data'!$E136/100000)</f>
        <v>7.039685878558408</v>
      </c>
      <c r="V137" s="24">
        <f>('Monthly Data'!Z136/31)/('Monthly Data'!$E136/100000)</f>
        <v>3.7591434038568545</v>
      </c>
      <c r="W137" s="24">
        <f>('Monthly Data'!AA136/31)/('Monthly Data'!$E136/100000)</f>
        <v>1.6692225222902277</v>
      </c>
      <c r="X137" s="24">
        <f>('Monthly Data'!AB136/31)/('Monthly Data'!$E136/100000)</f>
        <v>2.442764666766187</v>
      </c>
      <c r="Y137" s="24">
        <f>('Monthly Data'!AC136/31)/('Monthly Data'!$E136/100000)</f>
        <v>7.8711305929132696</v>
      </c>
      <c r="Z137" s="24">
        <f>('Monthly Data'!AD136/31)/('Monthly Data'!$E136/100000)</f>
        <v>5.401224096516346</v>
      </c>
      <c r="AA137" s="24">
        <f>('Monthly Data'!AE136/31)/('Monthly Data'!$E136/100000)</f>
        <v>1.3706623963521383</v>
      </c>
      <c r="AB137" s="24">
        <f>('Monthly Data'!AF136/31)/('Monthly Data'!$E136/100000)</f>
        <v>1.8592153297053755</v>
      </c>
      <c r="AC137" s="24">
        <f>('Monthly Data'!AG136/31)/('Monthly Data'!$E136/100000)</f>
        <v>8.63110182257386</v>
      </c>
      <c r="AD137" s="24">
        <f>('Monthly Data'!AH136/30)/('Monthly Data'!$E136/100000)</f>
        <v>4.277099985976721</v>
      </c>
      <c r="AE137" s="24">
        <f>('Monthly Data'!AI136/30)/('Monthly Data'!$E136/100000)</f>
        <v>1.3883045856121161</v>
      </c>
      <c r="AF137" s="24">
        <f>('Monthly Data'!AJ136/30)/('Monthly Data'!$E136/100000)</f>
        <v>1.1919786846164635</v>
      </c>
      <c r="AG137" s="24">
        <f>('Monthly Data'!AK136/30)/('Monthly Data'!$E136/100000)</f>
        <v>6.857383256205302</v>
      </c>
    </row>
    <row r="138" spans="1:33" ht="15">
      <c r="A138" t="str">
        <f>'Monthly Data'!D137</f>
        <v>Trafford</v>
      </c>
      <c r="B138" s="24">
        <f>('Monthly Data'!F137/28)/('Monthly Data'!$E137/100000)</f>
        <v>20.252007313776932</v>
      </c>
      <c r="C138" s="24">
        <f>('Monthly Data'!G137/28)/('Monthly Data'!$E137/100000)</f>
        <v>22.815804117974402</v>
      </c>
      <c r="D138" s="24">
        <f>('Monthly Data'!H137/28)/('Monthly Data'!$E137/100000)</f>
        <v>3.1004054376341523</v>
      </c>
      <c r="E138" s="24">
        <f>('Monthly Data'!I137/28)/('Monthly Data'!$E137/100000)</f>
        <v>46.16821686938548</v>
      </c>
      <c r="F138" s="24">
        <f>('Monthly Data'!J137/31)/('Monthly Data'!$E137/100000)</f>
        <v>13.373543719819772</v>
      </c>
      <c r="G138" s="24">
        <f>('Monthly Data'!K137/31)/('Monthly Data'!$E137/100000)</f>
        <v>20.356508158759222</v>
      </c>
      <c r="H138" s="24">
        <f>('Monthly Data'!L137/31)/('Monthly Data'!$E137/100000)</f>
        <v>1.059112858348143</v>
      </c>
      <c r="I138" s="24">
        <f>('Monthly Data'!M137/31)/('Monthly Data'!$E137/100000)</f>
        <v>34.78916473692714</v>
      </c>
      <c r="J138" s="24">
        <f>('Monthly Data'!N137/30)/('Monthly Data'!$E137/100000)</f>
        <v>10.202188833240585</v>
      </c>
      <c r="K138" s="24">
        <f>('Monthly Data'!O137/30)/('Monthly Data'!$E137/100000)</f>
        <v>15.34038211834539</v>
      </c>
      <c r="L138" s="24">
        <f>('Monthly Data'!P137/30)/('Monthly Data'!$E137/100000)</f>
        <v>0.5935818957521796</v>
      </c>
      <c r="M138" s="24">
        <f>('Monthly Data'!Q137/30)/('Monthly Data'!$E137/100000)</f>
        <v>26.13615284733816</v>
      </c>
      <c r="N138" s="24">
        <f>('Monthly Data'!R137/31)/('Monthly Data'!$E137/100000)</f>
        <v>9.119141221031468</v>
      </c>
      <c r="O138" s="24">
        <f>('Monthly Data'!S137/31)/('Monthly Data'!$E137/100000)</f>
        <v>13.606907569964278</v>
      </c>
      <c r="P138" s="24">
        <f>('Monthly Data'!T137/31)/('Monthly Data'!$E137/100000)</f>
        <v>0.7898468774121745</v>
      </c>
      <c r="Q138" s="24">
        <f>('Monthly Data'!U137/31)/('Monthly Data'!$E137/100000)</f>
        <v>23.51589566840792</v>
      </c>
      <c r="R138" s="24">
        <f>('Monthly Data'!V137/30)/('Monthly Data'!$E137/100000)</f>
        <v>12.075681691708404</v>
      </c>
      <c r="S138" s="24">
        <f>('Monthly Data'!W137/30)/('Monthly Data'!$E137/100000)</f>
        <v>12.928955666852161</v>
      </c>
      <c r="T138" s="24">
        <f>('Monthly Data'!X137/30)/('Monthly Data'!$E137/100000)</f>
        <v>0.7605268039324801</v>
      </c>
      <c r="U138" s="24">
        <f>('Monthly Data'!Y137/30)/('Monthly Data'!$E137/100000)</f>
        <v>25.765164162493043</v>
      </c>
      <c r="V138" s="24">
        <f>('Monthly Data'!Z137/31)/('Monthly Data'!$E137/100000)</f>
        <v>12.529843646220403</v>
      </c>
      <c r="W138" s="24">
        <f>('Monthly Data'!AA137/31)/('Monthly Data'!$E137/100000)</f>
        <v>12.924767084926492</v>
      </c>
      <c r="X138" s="24">
        <f>('Monthly Data'!AB137/31)/('Monthly Data'!$E137/100000)</f>
        <v>0</v>
      </c>
      <c r="Y138" s="24">
        <f>('Monthly Data'!AC137/31)/('Monthly Data'!$E137/100000)</f>
        <v>25.454610731146893</v>
      </c>
      <c r="Z138" s="24">
        <f>('Monthly Data'!AD137/31)/('Monthly Data'!$E137/100000)</f>
        <v>12.835011757947836</v>
      </c>
      <c r="AA138" s="24">
        <f>('Monthly Data'!AE137/31)/('Monthly Data'!$E137/100000)</f>
        <v>16.24571418313677</v>
      </c>
      <c r="AB138" s="24">
        <f>('Monthly Data'!AF137/31)/('Monthly Data'!$E137/100000)</f>
        <v>0</v>
      </c>
      <c r="AC138" s="24">
        <f>('Monthly Data'!AG137/31)/('Monthly Data'!$E137/100000)</f>
        <v>29.080725941084605</v>
      </c>
      <c r="AD138" s="24">
        <f>('Monthly Data'!AH137/30)/('Monthly Data'!$E137/100000)</f>
        <v>13.28139491745502</v>
      </c>
      <c r="AE138" s="24">
        <f>('Monthly Data'!AI137/30)/('Monthly Data'!$E137/100000)</f>
        <v>15.284733815618623</v>
      </c>
      <c r="AF138" s="24">
        <f>('Monthly Data'!AJ137/30)/('Monthly Data'!$E137/100000)</f>
        <v>0.07419773696902245</v>
      </c>
      <c r="AG138" s="24">
        <f>('Monthly Data'!AK137/30)/('Monthly Data'!$E137/100000)</f>
        <v>28.640326470042666</v>
      </c>
    </row>
    <row r="139" spans="1:33" ht="15">
      <c r="A139" t="str">
        <f>'Monthly Data'!D138</f>
        <v>Wakefield</v>
      </c>
      <c r="B139" s="24">
        <f>('Monthly Data'!F138/28)/('Monthly Data'!$E138/100000)</f>
        <v>12.105855855855856</v>
      </c>
      <c r="C139" s="24">
        <f>('Monthly Data'!G138/28)/('Monthly Data'!$E138/100000)</f>
        <v>0.3083440583440583</v>
      </c>
      <c r="D139" s="24">
        <f>('Monthly Data'!H138/28)/('Monthly Data'!$E138/100000)</f>
        <v>0</v>
      </c>
      <c r="E139" s="24">
        <f>('Monthly Data'!I138/28)/('Monthly Data'!$E138/100000)</f>
        <v>12.414199914199912</v>
      </c>
      <c r="F139" s="24">
        <f>('Monthly Data'!J138/31)/('Monthly Data'!$E138/100000)</f>
        <v>13.126029255061512</v>
      </c>
      <c r="G139" s="24">
        <f>('Monthly Data'!K138/31)/('Monthly Data'!$E138/100000)</f>
        <v>0.23006877845587523</v>
      </c>
      <c r="H139" s="24">
        <f>('Monthly Data'!L138/31)/('Monthly Data'!$E138/100000)</f>
        <v>0</v>
      </c>
      <c r="I139" s="24">
        <f>('Monthly Data'!M138/31)/('Monthly Data'!$E138/100000)</f>
        <v>13.356098033517387</v>
      </c>
      <c r="J139" s="24">
        <f>('Monthly Data'!N138/30)/('Monthly Data'!$E138/100000)</f>
        <v>8.183183183183184</v>
      </c>
      <c r="K139" s="24">
        <f>('Monthly Data'!O138/30)/('Monthly Data'!$E138/100000)</f>
        <v>0.025025025025025023</v>
      </c>
      <c r="L139" s="24">
        <f>('Monthly Data'!P138/30)/('Monthly Data'!$E138/100000)</f>
        <v>0</v>
      </c>
      <c r="M139" s="24">
        <f>('Monthly Data'!Q138/30)/('Monthly Data'!$E138/100000)</f>
        <v>8.208208208208207</v>
      </c>
      <c r="N139" s="24">
        <f>('Monthly Data'!R138/31)/('Monthly Data'!$E138/100000)</f>
        <v>9.057444541315508</v>
      </c>
      <c r="O139" s="24">
        <f>('Monthly Data'!S138/31)/('Monthly Data'!$E138/100000)</f>
        <v>0.21795989537925023</v>
      </c>
      <c r="P139" s="24">
        <f>('Monthly Data'!T138/31)/('Monthly Data'!$E138/100000)</f>
        <v>0</v>
      </c>
      <c r="Q139" s="24">
        <f>('Monthly Data'!U138/31)/('Monthly Data'!$E138/100000)</f>
        <v>9.275404436694759</v>
      </c>
      <c r="R139" s="24">
        <f>('Monthly Data'!V138/30)/('Monthly Data'!$E138/100000)</f>
        <v>11.223723723723722</v>
      </c>
      <c r="S139" s="24">
        <f>('Monthly Data'!W138/30)/('Monthly Data'!$E138/100000)</f>
        <v>0.5630630630630631</v>
      </c>
      <c r="T139" s="24">
        <f>('Monthly Data'!X138/30)/('Monthly Data'!$E138/100000)</f>
        <v>0</v>
      </c>
      <c r="U139" s="24">
        <f>('Monthly Data'!Y138/30)/('Monthly Data'!$E138/100000)</f>
        <v>11.786786786786786</v>
      </c>
      <c r="V139" s="24">
        <f>('Monthly Data'!Z138/31)/('Monthly Data'!$E138/100000)</f>
        <v>11.321805676644386</v>
      </c>
      <c r="W139" s="24">
        <f>('Monthly Data'!AA138/31)/('Monthly Data'!$E138/100000)</f>
        <v>0.09687106461300009</v>
      </c>
      <c r="X139" s="24">
        <f>('Monthly Data'!AB138/31)/('Monthly Data'!$E138/100000)</f>
        <v>0</v>
      </c>
      <c r="Y139" s="24">
        <f>('Monthly Data'!AC138/31)/('Monthly Data'!$E138/100000)</f>
        <v>11.418676741257386</v>
      </c>
      <c r="Z139" s="24">
        <f>('Monthly Data'!AD138/31)/('Monthly Data'!$E138/100000)</f>
        <v>7.531725273660758</v>
      </c>
      <c r="AA139" s="24">
        <f>('Monthly Data'!AE138/31)/('Monthly Data'!$E138/100000)</f>
        <v>0.024217766153250022</v>
      </c>
      <c r="AB139" s="24">
        <f>('Monthly Data'!AF138/31)/('Monthly Data'!$E138/100000)</f>
        <v>0</v>
      </c>
      <c r="AC139" s="24">
        <f>('Monthly Data'!AG138/31)/('Monthly Data'!$E138/100000)</f>
        <v>7.555943039814007</v>
      </c>
      <c r="AD139" s="24">
        <f>('Monthly Data'!AH138/30)/('Monthly Data'!$E138/100000)</f>
        <v>11.086086086086086</v>
      </c>
      <c r="AE139" s="24">
        <f>('Monthly Data'!AI138/30)/('Monthly Data'!$E138/100000)</f>
        <v>0.27527527527527523</v>
      </c>
      <c r="AF139" s="24">
        <f>('Monthly Data'!AJ138/30)/('Monthly Data'!$E138/100000)</f>
        <v>0.17517517517517517</v>
      </c>
      <c r="AG139" s="24">
        <f>('Monthly Data'!AK138/30)/('Monthly Data'!$E138/100000)</f>
        <v>11.536536536536536</v>
      </c>
    </row>
    <row r="140" spans="1:33" ht="15">
      <c r="A140" t="str">
        <f>'Monthly Data'!D139</f>
        <v>Walsall</v>
      </c>
      <c r="B140" s="24">
        <f>('Monthly Data'!F139/28)/('Monthly Data'!$E139/100000)</f>
        <v>2.0494557183174305</v>
      </c>
      <c r="C140" s="24">
        <f>('Monthly Data'!G139/28)/('Monthly Data'!$E139/100000)</f>
        <v>5.358822738879183</v>
      </c>
      <c r="D140" s="24">
        <f>('Monthly Data'!H139/28)/('Monthly Data'!$E139/100000)</f>
        <v>0</v>
      </c>
      <c r="E140" s="24">
        <f>('Monthly Data'!I139/28)/('Monthly Data'!$E139/100000)</f>
        <v>7.408278457196614</v>
      </c>
      <c r="F140" s="24">
        <f>('Monthly Data'!J139/31)/('Monthly Data'!$E139/100000)</f>
        <v>4.415379479865263</v>
      </c>
      <c r="G140" s="24">
        <f>('Monthly Data'!K139/31)/('Monthly Data'!$E139/100000)</f>
        <v>6.1451157709465</v>
      </c>
      <c r="H140" s="24">
        <f>('Monthly Data'!L139/31)/('Monthly Data'!$E139/100000)</f>
        <v>0.1062118775225321</v>
      </c>
      <c r="I140" s="24">
        <f>('Monthly Data'!M139/31)/('Monthly Data'!$E139/100000)</f>
        <v>10.666707128334295</v>
      </c>
      <c r="J140" s="24">
        <f>('Monthly Data'!N139/30)/('Monthly Data'!$E139/100000)</f>
        <v>3.7629350893697087</v>
      </c>
      <c r="K140" s="24">
        <f>('Monthly Data'!O139/30)/('Monthly Data'!$E139/100000)</f>
        <v>4.782063342740671</v>
      </c>
      <c r="L140" s="24">
        <f>('Monthly Data'!P139/30)/('Monthly Data'!$E139/100000)</f>
        <v>0.09407337723424272</v>
      </c>
      <c r="M140" s="24">
        <f>('Monthly Data'!Q139/30)/('Monthly Data'!$E139/100000)</f>
        <v>8.639071809344623</v>
      </c>
      <c r="N140" s="24">
        <f>('Monthly Data'!R139/31)/('Monthly Data'!$E139/100000)</f>
        <v>2.8222013170272815</v>
      </c>
      <c r="O140" s="24">
        <f>('Monthly Data'!S139/31)/('Monthly Data'!$E139/100000)</f>
        <v>5.629229508694201</v>
      </c>
      <c r="P140" s="24">
        <f>('Monthly Data'!T139/31)/('Monthly Data'!$E139/100000)</f>
        <v>0.6372712651351925</v>
      </c>
      <c r="Q140" s="24">
        <f>('Monthly Data'!U139/31)/('Monthly Data'!$E139/100000)</f>
        <v>9.088702090856676</v>
      </c>
      <c r="R140" s="24">
        <f>('Monthly Data'!V139/30)/('Monthly Data'!$E139/100000)</f>
        <v>4.719347757917843</v>
      </c>
      <c r="S140" s="24">
        <f>('Monthly Data'!W139/30)/('Monthly Data'!$E139/100000)</f>
        <v>4.782063342740671</v>
      </c>
      <c r="T140" s="24">
        <f>('Monthly Data'!X139/30)/('Monthly Data'!$E139/100000)</f>
        <v>0.9720915647538415</v>
      </c>
      <c r="U140" s="24">
        <f>('Monthly Data'!Y139/30)/('Monthly Data'!$E139/100000)</f>
        <v>10.473502665412354</v>
      </c>
      <c r="V140" s="24">
        <f>('Monthly Data'!Z139/31)/('Monthly Data'!$E139/100000)</f>
        <v>3.8388007161715176</v>
      </c>
      <c r="W140" s="24">
        <f>('Monthly Data'!AA139/31)/('Monthly Data'!$E139/100000)</f>
        <v>4.703668861712136</v>
      </c>
      <c r="X140" s="24">
        <f>('Monthly Data'!AB139/31)/('Monthly Data'!$E139/100000)</f>
        <v>0.6372712651351925</v>
      </c>
      <c r="Y140" s="24">
        <f>('Monthly Data'!AC139/31)/('Monthly Data'!$E139/100000)</f>
        <v>9.179740843018845</v>
      </c>
      <c r="Z140" s="24">
        <f>('Monthly Data'!AD139/31)/('Monthly Data'!$E139/100000)</f>
        <v>4.627803234910327</v>
      </c>
      <c r="AA140" s="24">
        <f>('Monthly Data'!AE139/31)/('Monthly Data'!$E139/100000)</f>
        <v>4.82505386459503</v>
      </c>
      <c r="AB140" s="24">
        <f>('Monthly Data'!AF139/31)/('Monthly Data'!$E139/100000)</f>
        <v>0.834521894819895</v>
      </c>
      <c r="AC140" s="24">
        <f>('Monthly Data'!AG139/31)/('Monthly Data'!$E139/100000)</f>
        <v>10.287378994325252</v>
      </c>
      <c r="AD140" s="24">
        <f>('Monthly Data'!AH139/30)/('Monthly Data'!$E139/100000)</f>
        <v>3.323925995609909</v>
      </c>
      <c r="AE140" s="24">
        <f>('Monthly Data'!AI139/30)/('Monthly Data'!$E139/100000)</f>
        <v>4.970210097209157</v>
      </c>
      <c r="AF140" s="24">
        <f>('Monthly Data'!AJ139/30)/('Monthly Data'!$E139/100000)</f>
        <v>0.4076513013483851</v>
      </c>
      <c r="AG140" s="24">
        <f>('Monthly Data'!AK139/30)/('Monthly Data'!$E139/100000)</f>
        <v>8.701787394167452</v>
      </c>
    </row>
    <row r="141" spans="1:33" ht="15">
      <c r="A141" t="str">
        <f>'Monthly Data'!D140</f>
        <v>Waltham Forest</v>
      </c>
      <c r="B141" s="24">
        <f>('Monthly Data'!F140/28)/('Monthly Data'!$E140/100000)</f>
        <v>2.6581243184296617</v>
      </c>
      <c r="C141" s="24">
        <f>('Monthly Data'!G140/28)/('Monthly Data'!$E140/100000)</f>
        <v>2.777399127589967</v>
      </c>
      <c r="D141" s="24">
        <f>('Monthly Data'!H140/28)/('Monthly Data'!$E140/100000)</f>
        <v>1.1245910577971647</v>
      </c>
      <c r="E141" s="24">
        <f>('Monthly Data'!I140/28)/('Monthly Data'!$E140/100000)</f>
        <v>6.560114503816794</v>
      </c>
      <c r="F141" s="24">
        <f>('Monthly Data'!J140/31)/('Monthly Data'!$E140/100000)</f>
        <v>3.0626692932775175</v>
      </c>
      <c r="G141" s="24">
        <f>('Monthly Data'!K140/31)/('Monthly Data'!$E140/100000)</f>
        <v>2.8472051218911596</v>
      </c>
      <c r="H141" s="24">
        <f>('Monthly Data'!L140/31)/('Monthly Data'!$E140/100000)</f>
        <v>1.6929327751785275</v>
      </c>
      <c r="I141" s="24">
        <f>('Monthly Data'!M140/31)/('Monthly Data'!$E140/100000)</f>
        <v>7.602807190347205</v>
      </c>
      <c r="J141" s="24">
        <f>('Monthly Data'!N140/30)/('Monthly Data'!$E140/100000)</f>
        <v>3.975826972010178</v>
      </c>
      <c r="K141" s="24">
        <f>('Monthly Data'!O140/30)/('Monthly Data'!$E140/100000)</f>
        <v>3.1488549618320607</v>
      </c>
      <c r="L141" s="24">
        <f>('Monthly Data'!P140/30)/('Monthly Data'!$E140/100000)</f>
        <v>1.8447837150127226</v>
      </c>
      <c r="M141" s="24">
        <f>('Monthly Data'!Q140/30)/('Monthly Data'!$E140/100000)</f>
        <v>8.969465648854962</v>
      </c>
      <c r="N141" s="24">
        <f>('Monthly Data'!R140/31)/('Monthly Data'!$E140/100000)</f>
        <v>4.293893129770992</v>
      </c>
      <c r="O141" s="24">
        <f>('Monthly Data'!S140/31)/('Monthly Data'!$E140/100000)</f>
        <v>3.2627431667077076</v>
      </c>
      <c r="P141" s="24">
        <f>('Monthly Data'!T140/31)/('Monthly Data'!$E140/100000)</f>
        <v>0.24624476729869488</v>
      </c>
      <c r="Q141" s="24">
        <f>('Monthly Data'!U140/31)/('Monthly Data'!$E140/100000)</f>
        <v>7.802881063777395</v>
      </c>
      <c r="R141" s="24">
        <f>('Monthly Data'!V140/30)/('Monthly Data'!$E140/100000)</f>
        <v>4.5324427480916025</v>
      </c>
      <c r="S141" s="24">
        <f>('Monthly Data'!W140/30)/('Monthly Data'!$E140/100000)</f>
        <v>6.106870229007634</v>
      </c>
      <c r="T141" s="24">
        <f>('Monthly Data'!X140/30)/('Monthly Data'!$E140/100000)</f>
        <v>0</v>
      </c>
      <c r="U141" s="24">
        <f>('Monthly Data'!Y140/30)/('Monthly Data'!$E140/100000)</f>
        <v>10.639312977099237</v>
      </c>
      <c r="V141" s="24">
        <f>('Monthly Data'!Z140/31)/('Monthly Data'!$E140/100000)</f>
        <v>3.6936715094804233</v>
      </c>
      <c r="W141" s="24">
        <f>('Monthly Data'!AA140/31)/('Monthly Data'!$E140/100000)</f>
        <v>4.293893129770992</v>
      </c>
      <c r="X141" s="24">
        <f>('Monthly Data'!AB140/31)/('Monthly Data'!$E140/100000)</f>
        <v>0</v>
      </c>
      <c r="Y141" s="24">
        <f>('Monthly Data'!AC140/31)/('Monthly Data'!$E140/100000)</f>
        <v>7.987564639251416</v>
      </c>
      <c r="Z141" s="24">
        <f>('Monthly Data'!AD140/31)/('Monthly Data'!$E140/100000)</f>
        <v>2.8010342280226546</v>
      </c>
      <c r="AA141" s="24">
        <f>('Monthly Data'!AE140/31)/('Monthly Data'!$E140/100000)</f>
        <v>3.2627431667077076</v>
      </c>
      <c r="AB141" s="24">
        <f>('Monthly Data'!AF140/31)/('Monthly Data'!$E140/100000)</f>
        <v>0.47709923664122134</v>
      </c>
      <c r="AC141" s="24">
        <f>('Monthly Data'!AG140/31)/('Monthly Data'!$E140/100000)</f>
        <v>6.5408766313715825</v>
      </c>
      <c r="AD141" s="24">
        <f>('Monthly Data'!AH140/30)/('Monthly Data'!$E140/100000)</f>
        <v>2.178753180661577</v>
      </c>
      <c r="AE141" s="24">
        <f>('Monthly Data'!AI140/30)/('Monthly Data'!$E140/100000)</f>
        <v>4.802798982188295</v>
      </c>
      <c r="AF141" s="24">
        <f>('Monthly Data'!AJ140/30)/('Monthly Data'!$E140/100000)</f>
        <v>0.47709923664122134</v>
      </c>
      <c r="AG141" s="24">
        <f>('Monthly Data'!AK140/30)/('Monthly Data'!$E140/100000)</f>
        <v>7.458651399491093</v>
      </c>
    </row>
    <row r="142" spans="1:33" ht="15">
      <c r="A142" t="str">
        <f>'Monthly Data'!D141</f>
        <v>Wandsworth</v>
      </c>
      <c r="B142" s="24">
        <f>('Monthly Data'!F141/28)/('Monthly Data'!$E141/100000)</f>
        <v>3.1343115758700177</v>
      </c>
      <c r="C142" s="24">
        <f>('Monthly Data'!G141/28)/('Monthly Data'!$E141/100000)</f>
        <v>1.3352448417383482</v>
      </c>
      <c r="D142" s="24">
        <f>('Monthly Data'!H141/28)/('Monthly Data'!$E141/100000)</f>
        <v>0</v>
      </c>
      <c r="E142" s="24">
        <f>('Monthly Data'!I141/28)/('Monthly Data'!$E141/100000)</f>
        <v>4.469556417608366</v>
      </c>
      <c r="F142" s="24">
        <f>('Monthly Data'!J141/31)/('Monthly Data'!$E141/100000)</f>
        <v>1.9677292404565132</v>
      </c>
      <c r="G142" s="24">
        <f>('Monthly Data'!K141/31)/('Monthly Data'!$E141/100000)</f>
        <v>1.2314176537050436</v>
      </c>
      <c r="H142" s="24">
        <f>('Monthly Data'!L141/31)/('Monthly Data'!$E141/100000)</f>
        <v>0</v>
      </c>
      <c r="I142" s="24">
        <f>('Monthly Data'!M141/31)/('Monthly Data'!$E141/100000)</f>
        <v>3.199146894161557</v>
      </c>
      <c r="J142" s="24">
        <f>('Monthly Data'!N141/30)/('Monthly Data'!$E141/100000)</f>
        <v>3.1352485897940445</v>
      </c>
      <c r="K142" s="24">
        <f>('Monthly Data'!O141/30)/('Monthly Data'!$E141/100000)</f>
        <v>1.8890200708382527</v>
      </c>
      <c r="L142" s="24">
        <f>('Monthly Data'!P141/30)/('Monthly Data'!$E141/100000)</f>
        <v>0</v>
      </c>
      <c r="M142" s="24">
        <f>('Monthly Data'!Q141/30)/('Monthly Data'!$E141/100000)</f>
        <v>5.0242686606322975</v>
      </c>
      <c r="N142" s="24">
        <f>('Monthly Data'!R141/31)/('Monthly Data'!$E141/100000)</f>
        <v>4.6336849855911435</v>
      </c>
      <c r="O142" s="24">
        <f>('Monthly Data'!S141/31)/('Monthly Data'!$E141/100000)</f>
        <v>1.1933325716316918</v>
      </c>
      <c r="P142" s="24">
        <f>('Monthly Data'!T141/31)/('Monthly Data'!$E141/100000)</f>
        <v>0</v>
      </c>
      <c r="Q142" s="24">
        <f>('Monthly Data'!U141/31)/('Monthly Data'!$E141/100000)</f>
        <v>5.827017557222836</v>
      </c>
      <c r="R142" s="24">
        <f>('Monthly Data'!V141/30)/('Monthly Data'!$E141/100000)</f>
        <v>3.3057851239669422</v>
      </c>
      <c r="S142" s="24">
        <f>('Monthly Data'!W141/30)/('Monthly Data'!$E141/100000)</f>
        <v>0.5247277974550701</v>
      </c>
      <c r="T142" s="24">
        <f>('Monthly Data'!X141/30)/('Monthly Data'!$E141/100000)</f>
        <v>0</v>
      </c>
      <c r="U142" s="24">
        <f>('Monthly Data'!Y141/30)/('Monthly Data'!$E141/100000)</f>
        <v>3.830512921422012</v>
      </c>
      <c r="V142" s="24">
        <f>('Monthly Data'!Z141/31)/('Monthly Data'!$E141/100000)</f>
        <v>3.9100684261974585</v>
      </c>
      <c r="W142" s="24">
        <f>('Monthly Data'!AA141/31)/('Monthly Data'!$E141/100000)</f>
        <v>0.583971258458062</v>
      </c>
      <c r="X142" s="24">
        <f>('Monthly Data'!AB141/31)/('Monthly Data'!$E141/100000)</f>
        <v>0</v>
      </c>
      <c r="Y142" s="24">
        <f>('Monthly Data'!AC141/31)/('Monthly Data'!$E141/100000)</f>
        <v>4.494039684655521</v>
      </c>
      <c r="Z142" s="24">
        <f>('Monthly Data'!AD141/31)/('Monthly Data'!$E141/100000)</f>
        <v>4.646380012948928</v>
      </c>
      <c r="AA142" s="24">
        <f>('Monthly Data'!AE141/31)/('Monthly Data'!$E141/100000)</f>
        <v>0.7997867235403893</v>
      </c>
      <c r="AB142" s="24">
        <f>('Monthly Data'!AF141/31)/('Monthly Data'!$E141/100000)</f>
        <v>0</v>
      </c>
      <c r="AC142" s="24">
        <f>('Monthly Data'!AG141/31)/('Monthly Data'!$E141/100000)</f>
        <v>5.446166736489317</v>
      </c>
      <c r="AD142" s="24">
        <f>('Monthly Data'!AH141/30)/('Monthly Data'!$E141/100000)</f>
        <v>4.591368227731864</v>
      </c>
      <c r="AE142" s="24">
        <f>('Monthly Data'!AI141/30)/('Monthly Data'!$E141/100000)</f>
        <v>0.8920372556736194</v>
      </c>
      <c r="AF142" s="24">
        <f>('Monthly Data'!AJ141/30)/('Monthly Data'!$E141/100000)</f>
        <v>0</v>
      </c>
      <c r="AG142" s="24">
        <f>('Monthly Data'!AK141/30)/('Monthly Data'!$E141/100000)</f>
        <v>5.483405483405484</v>
      </c>
    </row>
    <row r="143" spans="1:33" ht="15">
      <c r="A143" t="str">
        <f>'Monthly Data'!D142</f>
        <v>Warrington UA</v>
      </c>
      <c r="B143" s="24">
        <f>('Monthly Data'!F142/28)/('Monthly Data'!$E142/100000)</f>
        <v>6.833812135457473</v>
      </c>
      <c r="C143" s="24">
        <f>('Monthly Data'!G142/28)/('Monthly Data'!$E142/100000)</f>
        <v>3.286323670235919</v>
      </c>
      <c r="D143" s="24">
        <f>('Monthly Data'!H142/28)/('Monthly Data'!$E142/100000)</f>
        <v>0</v>
      </c>
      <c r="E143" s="24">
        <f>('Monthly Data'!I142/28)/('Monthly Data'!$E142/100000)</f>
        <v>10.120135805693392</v>
      </c>
      <c r="F143" s="24">
        <f>('Monthly Data'!J142/31)/('Monthly Data'!$E142/100000)</f>
        <v>4.973363999135067</v>
      </c>
      <c r="G143" s="24">
        <f>('Monthly Data'!K142/31)/('Monthly Data'!$E142/100000)</f>
        <v>3.0076074777378072</v>
      </c>
      <c r="H143" s="24">
        <f>('Monthly Data'!L142/31)/('Monthly Data'!$E142/100000)</f>
        <v>0.3341786086375341</v>
      </c>
      <c r="I143" s="24">
        <f>('Monthly Data'!M142/31)/('Monthly Data'!$E142/100000)</f>
        <v>8.315150085510409</v>
      </c>
      <c r="J143" s="24">
        <f>('Monthly Data'!N142/30)/('Monthly Data'!$E142/100000)</f>
        <v>10.826731667682306</v>
      </c>
      <c r="K143" s="24">
        <f>('Monthly Data'!O142/30)/('Monthly Data'!$E142/100000)</f>
        <v>3.920373755839935</v>
      </c>
      <c r="L143" s="24">
        <f>('Monthly Data'!P142/30)/('Monthly Data'!$E142/100000)</f>
        <v>0</v>
      </c>
      <c r="M143" s="24">
        <f>('Monthly Data'!Q142/30)/('Monthly Data'!$E142/100000)</f>
        <v>14.747105423522243</v>
      </c>
      <c r="N143" s="24">
        <f>('Monthly Data'!R142/31)/('Monthly Data'!$E142/100000)</f>
        <v>7.273299129169861</v>
      </c>
      <c r="O143" s="24">
        <f>('Monthly Data'!S142/31)/('Monthly Data'!$E142/100000)</f>
        <v>3.8725403471526016</v>
      </c>
      <c r="P143" s="24">
        <f>('Monthly Data'!T142/31)/('Monthly Data'!$E142/100000)</f>
        <v>0</v>
      </c>
      <c r="Q143" s="24">
        <f>('Monthly Data'!U142/31)/('Monthly Data'!$E142/100000)</f>
        <v>11.145839476322461</v>
      </c>
      <c r="R143" s="24">
        <f>('Monthly Data'!V142/30)/('Monthly Data'!$E142/100000)</f>
        <v>4.387568555758683</v>
      </c>
      <c r="S143" s="24">
        <f>('Monthly Data'!W142/30)/('Monthly Data'!$E142/100000)</f>
        <v>6.581352833638026</v>
      </c>
      <c r="T143" s="24">
        <f>('Monthly Data'!X142/30)/('Monthly Data'!$E142/100000)</f>
        <v>0</v>
      </c>
      <c r="U143" s="24">
        <f>('Monthly Data'!Y142/30)/('Monthly Data'!$E142/100000)</f>
        <v>10.968921389396709</v>
      </c>
      <c r="V143" s="24">
        <f>('Monthly Data'!Z142/31)/('Monthly Data'!$E142/100000)</f>
        <v>5.700693912052054</v>
      </c>
      <c r="W143" s="24">
        <f>('Monthly Data'!AA142/31)/('Monthly Data'!$E142/100000)</f>
        <v>3.951170608008492</v>
      </c>
      <c r="X143" s="24">
        <f>('Monthly Data'!AB142/31)/('Monthly Data'!$E142/100000)</f>
        <v>0.6486996520610957</v>
      </c>
      <c r="Y143" s="24">
        <f>('Monthly Data'!AC142/31)/('Monthly Data'!$E142/100000)</f>
        <v>10.300564172121641</v>
      </c>
      <c r="Z143" s="24">
        <f>('Monthly Data'!AD142/31)/('Monthly Data'!$E142/100000)</f>
        <v>6.211790607615341</v>
      </c>
      <c r="AA143" s="24">
        <f>('Monthly Data'!AE142/31)/('Monthly Data'!$E142/100000)</f>
        <v>5.327200172986574</v>
      </c>
      <c r="AB143" s="24">
        <f>('Monthly Data'!AF142/31)/('Monthly Data'!$E142/100000)</f>
        <v>1.218769043266301</v>
      </c>
      <c r="AC143" s="24">
        <f>('Monthly Data'!AG142/31)/('Monthly Data'!$E142/100000)</f>
        <v>12.757759823868215</v>
      </c>
      <c r="AD143" s="24">
        <f>('Monthly Data'!AH142/30)/('Monthly Data'!$E142/100000)</f>
        <v>7.109486085720089</v>
      </c>
      <c r="AE143" s="24">
        <f>('Monthly Data'!AI142/30)/('Monthly Data'!$E142/100000)</f>
        <v>5.606337599024984</v>
      </c>
      <c r="AF143" s="24">
        <f>('Monthly Data'!AJ142/30)/('Monthly Data'!$E142/100000)</f>
        <v>1.3406459475929313</v>
      </c>
      <c r="AG143" s="24">
        <f>('Monthly Data'!AK142/30)/('Monthly Data'!$E142/100000)</f>
        <v>14.056469632338006</v>
      </c>
    </row>
    <row r="144" spans="1:33" ht="15">
      <c r="A144" t="str">
        <f>'Monthly Data'!D143</f>
        <v>Warwickshire</v>
      </c>
      <c r="B144" s="24">
        <f>('Monthly Data'!F143/28)/('Monthly Data'!$E143/100000)</f>
        <v>9.049336596676543</v>
      </c>
      <c r="C144" s="24">
        <f>('Monthly Data'!G143/28)/('Monthly Data'!$E143/100000)</f>
        <v>12.374404225170682</v>
      </c>
      <c r="D144" s="24">
        <f>('Monthly Data'!H143/28)/('Monthly Data'!$E143/100000)</f>
        <v>0.3703465155223496</v>
      </c>
      <c r="E144" s="24">
        <f>('Monthly Data'!I143/28)/('Monthly Data'!$E143/100000)</f>
        <v>21.794087337369575</v>
      </c>
      <c r="F144" s="24">
        <f>('Monthly Data'!J143/31)/('Monthly Data'!$E143/100000)</f>
        <v>9.71523313650775</v>
      </c>
      <c r="G144" s="24">
        <f>('Monthly Data'!K143/31)/('Monthly Data'!$E143/100000)</f>
        <v>9.482532941621338</v>
      </c>
      <c r="H144" s="24">
        <f>('Monthly Data'!L143/31)/('Monthly Data'!$E143/100000)</f>
        <v>0.07999069199220454</v>
      </c>
      <c r="I144" s="24">
        <f>('Monthly Data'!M143/31)/('Monthly Data'!$E143/100000)</f>
        <v>19.277756770121297</v>
      </c>
      <c r="J144" s="24">
        <f>('Monthly Data'!N143/30)/('Monthly Data'!$E143/100000)</f>
        <v>6.0489930868650434</v>
      </c>
      <c r="K144" s="24">
        <f>('Monthly Data'!O143/30)/('Monthly Data'!$E143/100000)</f>
        <v>11.241358581304478</v>
      </c>
      <c r="L144" s="24">
        <f>('Monthly Data'!P143/30)/('Monthly Data'!$E143/100000)</f>
        <v>0.09017132551848513</v>
      </c>
      <c r="M144" s="24">
        <f>('Monthly Data'!Q143/30)/('Monthly Data'!$E143/100000)</f>
        <v>17.380522993688007</v>
      </c>
      <c r="N144" s="24">
        <f>('Monthly Data'!R143/31)/('Monthly Data'!$E143/100000)</f>
        <v>6.537421100090171</v>
      </c>
      <c r="O144" s="24">
        <f>('Monthly Data'!S143/31)/('Monthly Data'!$E143/100000)</f>
        <v>11.380493906163647</v>
      </c>
      <c r="P144" s="24">
        <f>('Monthly Data'!T143/31)/('Monthly Data'!$E143/100000)</f>
        <v>0.23997207597661363</v>
      </c>
      <c r="Q144" s="24">
        <f>('Monthly Data'!U143/31)/('Monthly Data'!$E143/100000)</f>
        <v>18.15788708223043</v>
      </c>
      <c r="R144" s="24">
        <f>('Monthly Data'!V143/30)/('Monthly Data'!$E143/100000)</f>
        <v>8.032762248271716</v>
      </c>
      <c r="S144" s="24">
        <f>('Monthly Data'!W143/30)/('Monthly Data'!$E143/100000)</f>
        <v>10.640216411181244</v>
      </c>
      <c r="T144" s="24">
        <f>('Monthly Data'!X143/30)/('Monthly Data'!$E143/100000)</f>
        <v>0.5861136158701533</v>
      </c>
      <c r="U144" s="24">
        <f>('Monthly Data'!Y143/30)/('Monthly Data'!$E143/100000)</f>
        <v>19.259092275323116</v>
      </c>
      <c r="V144" s="24">
        <f>('Monthly Data'!Z143/31)/('Monthly Data'!$E143/100000)</f>
        <v>8.7844323569621</v>
      </c>
      <c r="W144" s="24">
        <f>('Monthly Data'!AA143/31)/('Monthly Data'!$E143/100000)</f>
        <v>9.737048779778354</v>
      </c>
      <c r="X144" s="24">
        <f>('Monthly Data'!AB143/31)/('Monthly Data'!$E143/100000)</f>
        <v>0.1599813839844091</v>
      </c>
      <c r="Y144" s="24">
        <f>('Monthly Data'!AC143/31)/('Monthly Data'!$E143/100000)</f>
        <v>18.681462520724864</v>
      </c>
      <c r="Z144" s="24">
        <f>('Monthly Data'!AD143/31)/('Monthly Data'!$E143/100000)</f>
        <v>5.235754384944298</v>
      </c>
      <c r="AA144" s="24">
        <f>('Monthly Data'!AE143/31)/('Monthly Data'!$E143/100000)</f>
        <v>8.864423048954302</v>
      </c>
      <c r="AB144" s="24">
        <f>('Monthly Data'!AF143/31)/('Monthly Data'!$E143/100000)</f>
        <v>0.2254283137962128</v>
      </c>
      <c r="AC144" s="24">
        <f>('Monthly Data'!AG143/31)/('Monthly Data'!$E143/100000)</f>
        <v>14.325605747694814</v>
      </c>
      <c r="AD144" s="24">
        <f>('Monthly Data'!AH143/30)/('Monthly Data'!$E143/100000)</f>
        <v>5.545536519386835</v>
      </c>
      <c r="AE144" s="24">
        <f>('Monthly Data'!AI143/30)/('Monthly Data'!$E143/100000)</f>
        <v>8.78418996092576</v>
      </c>
      <c r="AF144" s="24">
        <f>('Monthly Data'!AJ143/30)/('Monthly Data'!$E143/100000)</f>
        <v>0</v>
      </c>
      <c r="AG144" s="24">
        <f>('Monthly Data'!AK143/30)/('Monthly Data'!$E143/100000)</f>
        <v>14.329726480312594</v>
      </c>
    </row>
    <row r="145" spans="1:33" ht="15">
      <c r="A145" t="str">
        <f>'Monthly Data'!D144</f>
        <v>West Berkshire UA</v>
      </c>
      <c r="B145" s="24">
        <f>('Monthly Data'!F144/28)/('Monthly Data'!$E144/100000)</f>
        <v>10.339123242349048</v>
      </c>
      <c r="C145" s="24">
        <f>('Monthly Data'!G144/28)/('Monthly Data'!$E144/100000)</f>
        <v>10.664067115680018</v>
      </c>
      <c r="D145" s="24">
        <f>('Monthly Data'!H144/28)/('Monthly Data'!$E144/100000)</f>
        <v>2.7177123951317497</v>
      </c>
      <c r="E145" s="24">
        <f>('Monthly Data'!I144/28)/('Monthly Data'!$E144/100000)</f>
        <v>23.720902753160814</v>
      </c>
      <c r="F145" s="24">
        <f>('Monthly Data'!J144/31)/('Monthly Data'!$E144/100000)</f>
        <v>9.07174684489981</v>
      </c>
      <c r="G145" s="24">
        <f>('Monthly Data'!K144/31)/('Monthly Data'!$E144/100000)</f>
        <v>7.417487126123961</v>
      </c>
      <c r="H145" s="24">
        <f>('Monthly Data'!L144/31)/('Monthly Data'!$E144/100000)</f>
        <v>5.069505589796953</v>
      </c>
      <c r="I145" s="24">
        <f>('Monthly Data'!M144/31)/('Monthly Data'!$E144/100000)</f>
        <v>21.558739560820726</v>
      </c>
      <c r="J145" s="24">
        <f>('Monthly Data'!N144/30)/('Monthly Data'!$E144/100000)</f>
        <v>8.161014612627516</v>
      </c>
      <c r="K145" s="24">
        <f>('Monthly Data'!O144/30)/('Monthly Data'!$E144/100000)</f>
        <v>6.617038875103391</v>
      </c>
      <c r="L145" s="24">
        <f>('Monthly Data'!P144/30)/('Monthly Data'!$E144/100000)</f>
        <v>11.41439205955335</v>
      </c>
      <c r="M145" s="24">
        <f>('Monthly Data'!Q144/30)/('Monthly Data'!$E144/100000)</f>
        <v>26.192445547284255</v>
      </c>
      <c r="N145" s="24">
        <f>('Monthly Data'!R144/31)/('Monthly Data'!$E144/100000)</f>
        <v>9.258518103471276</v>
      </c>
      <c r="O145" s="24">
        <f>('Monthly Data'!S144/31)/('Monthly Data'!$E144/100000)</f>
        <v>2.3212999279596573</v>
      </c>
      <c r="P145" s="24">
        <f>('Monthly Data'!T144/31)/('Monthly Data'!$E144/100000)</f>
        <v>10.325782438165373</v>
      </c>
      <c r="Q145" s="24">
        <f>('Monthly Data'!U144/31)/('Monthly Data'!$E144/100000)</f>
        <v>21.905600469596305</v>
      </c>
      <c r="R145" s="24">
        <f>('Monthly Data'!V144/30)/('Monthly Data'!$E144/100000)</f>
        <v>9.925558312655086</v>
      </c>
      <c r="S145" s="24">
        <f>('Monthly Data'!W144/30)/('Monthly Data'!$E144/100000)</f>
        <v>6.093189964157705</v>
      </c>
      <c r="T145" s="24">
        <f>('Monthly Data'!X144/30)/('Monthly Data'!$E144/100000)</f>
        <v>4.190791287565481</v>
      </c>
      <c r="U145" s="24">
        <f>('Monthly Data'!Y144/30)/('Monthly Data'!$E144/100000)</f>
        <v>20.20953956437827</v>
      </c>
      <c r="V145" s="24">
        <f>('Monthly Data'!Z144/31)/('Monthly Data'!$E144/100000)</f>
        <v>6.190133141225752</v>
      </c>
      <c r="W145" s="24">
        <f>('Monthly Data'!AA144/31)/('Monthly Data'!$E144/100000)</f>
        <v>5.256276848368419</v>
      </c>
      <c r="X145" s="24">
        <f>('Monthly Data'!AB144/31)/('Monthly Data'!$E144/100000)</f>
        <v>8.217935377144533</v>
      </c>
      <c r="Y145" s="24">
        <f>('Monthly Data'!AC144/31)/('Monthly Data'!$E144/100000)</f>
        <v>19.664345366738704</v>
      </c>
      <c r="Z145" s="24">
        <f>('Monthly Data'!AD144/31)/('Monthly Data'!$E144/100000)</f>
        <v>5.336321673470476</v>
      </c>
      <c r="AA145" s="24">
        <f>('Monthly Data'!AE144/31)/('Monthly Data'!$E144/100000)</f>
        <v>4.002241255102858</v>
      </c>
      <c r="AB145" s="24">
        <f>('Monthly Data'!AF144/31)/('Monthly Data'!$E144/100000)</f>
        <v>6.883854958776914</v>
      </c>
      <c r="AC145" s="24">
        <f>('Monthly Data'!AG144/31)/('Monthly Data'!$E144/100000)</f>
        <v>16.22241788735025</v>
      </c>
      <c r="AD145" s="24">
        <f>('Monthly Data'!AH144/30)/('Monthly Data'!$E144/100000)</f>
        <v>7.140887786049076</v>
      </c>
      <c r="AE145" s="24">
        <f>('Monthly Data'!AI144/30)/('Monthly Data'!$E144/100000)</f>
        <v>4.356217259443065</v>
      </c>
      <c r="AF145" s="24">
        <f>('Monthly Data'!AJ144/30)/('Monthly Data'!$E144/100000)</f>
        <v>5.403915081334436</v>
      </c>
      <c r="AG145" s="24">
        <f>('Monthly Data'!AK144/30)/('Monthly Data'!$E144/100000)</f>
        <v>16.901020126826577</v>
      </c>
    </row>
    <row r="146" spans="1:33" ht="15">
      <c r="A146" t="str">
        <f>'Monthly Data'!D145</f>
        <v>West Sussex</v>
      </c>
      <c r="B146" s="24">
        <f>('Monthly Data'!F145/28)/('Monthly Data'!$E145/100000)</f>
        <v>13.116496598639456</v>
      </c>
      <c r="C146" s="24">
        <f>('Monthly Data'!G145/28)/('Monthly Data'!$E145/100000)</f>
        <v>4.310161564625851</v>
      </c>
      <c r="D146" s="24">
        <f>('Monthly Data'!H145/28)/('Monthly Data'!$E145/100000)</f>
        <v>1.089498299319728</v>
      </c>
      <c r="E146" s="24">
        <f>('Monthly Data'!I145/28)/('Monthly Data'!$E145/100000)</f>
        <v>18.516156462585034</v>
      </c>
      <c r="F146" s="24">
        <f>('Monthly Data'!J145/31)/('Monthly Data'!$E145/100000)</f>
        <v>11.875960061443934</v>
      </c>
      <c r="G146" s="24">
        <f>('Monthly Data'!K145/31)/('Monthly Data'!$E145/100000)</f>
        <v>4.651497695852535</v>
      </c>
      <c r="H146" s="24">
        <f>('Monthly Data'!L145/31)/('Monthly Data'!$E145/100000)</f>
        <v>0.5520353302611367</v>
      </c>
      <c r="I146" s="24">
        <f>('Monthly Data'!M145/31)/('Monthly Data'!$E145/100000)</f>
        <v>17.079493087557605</v>
      </c>
      <c r="J146" s="24">
        <f>('Monthly Data'!N145/30)/('Monthly Data'!$E145/100000)</f>
        <v>10.972222222222223</v>
      </c>
      <c r="K146" s="24">
        <f>('Monthly Data'!O145/30)/('Monthly Data'!$E145/100000)</f>
        <v>3.953373015873016</v>
      </c>
      <c r="L146" s="24">
        <f>('Monthly Data'!P145/30)/('Monthly Data'!$E145/100000)</f>
        <v>0.4017857142857143</v>
      </c>
      <c r="M146" s="24">
        <f>('Monthly Data'!Q145/30)/('Monthly Data'!$E145/100000)</f>
        <v>15.327380952380953</v>
      </c>
      <c r="N146" s="24">
        <f>('Monthly Data'!R145/31)/('Monthly Data'!$E145/100000)</f>
        <v>9.85983102918587</v>
      </c>
      <c r="O146" s="24">
        <f>('Monthly Data'!S145/31)/('Monthly Data'!$E145/100000)</f>
        <v>3.293010752688172</v>
      </c>
      <c r="P146" s="24">
        <f>('Monthly Data'!T145/31)/('Monthly Data'!$E145/100000)</f>
        <v>0.331221198156682</v>
      </c>
      <c r="Q146" s="24">
        <f>('Monthly Data'!U145/31)/('Monthly Data'!$E145/100000)</f>
        <v>13.484062980030721</v>
      </c>
      <c r="R146" s="24">
        <f>('Monthly Data'!V145/30)/('Monthly Data'!$E145/100000)</f>
        <v>10.456349206349207</v>
      </c>
      <c r="S146" s="24">
        <f>('Monthly Data'!W145/30)/('Monthly Data'!$E145/100000)</f>
        <v>3.8194444444444446</v>
      </c>
      <c r="T146" s="24">
        <f>('Monthly Data'!X145/30)/('Monthly Data'!$E145/100000)</f>
        <v>0.24801587301587302</v>
      </c>
      <c r="U146" s="24">
        <f>('Monthly Data'!Y145/30)/('Monthly Data'!$E145/100000)</f>
        <v>14.523809523809524</v>
      </c>
      <c r="V146" s="24">
        <f>('Monthly Data'!Z145/31)/('Monthly Data'!$E145/100000)</f>
        <v>11.515937019969279</v>
      </c>
      <c r="W146" s="24">
        <f>('Monthly Data'!AA145/31)/('Monthly Data'!$E145/100000)</f>
        <v>3.9890552995391704</v>
      </c>
      <c r="X146" s="24">
        <f>('Monthly Data'!AB145/31)/('Monthly Data'!$E145/100000)</f>
        <v>0.22561443932411676</v>
      </c>
      <c r="Y146" s="24">
        <f>('Monthly Data'!AC145/31)/('Monthly Data'!$E145/100000)</f>
        <v>15.730606758832565</v>
      </c>
      <c r="Z146" s="24">
        <f>('Monthly Data'!AD145/31)/('Monthly Data'!$E145/100000)</f>
        <v>11.914362519201228</v>
      </c>
      <c r="AA146" s="24">
        <f>('Monthly Data'!AE145/31)/('Monthly Data'!$E145/100000)</f>
        <v>5.3811443932411684</v>
      </c>
      <c r="AB146" s="24">
        <f>('Monthly Data'!AF145/31)/('Monthly Data'!$E145/100000)</f>
        <v>0.42722734254992323</v>
      </c>
      <c r="AC146" s="24">
        <f>('Monthly Data'!AG145/31)/('Monthly Data'!$E145/100000)</f>
        <v>17.72273425499232</v>
      </c>
      <c r="AD146" s="24">
        <f>('Monthly Data'!AH145/30)/('Monthly Data'!$E145/100000)</f>
        <v>13.561507936507939</v>
      </c>
      <c r="AE146" s="24">
        <f>('Monthly Data'!AI145/30)/('Monthly Data'!$E145/100000)</f>
        <v>4.226190476190476</v>
      </c>
      <c r="AF146" s="24">
        <f>('Monthly Data'!AJ145/30)/('Monthly Data'!$E145/100000)</f>
        <v>0.5952380952380952</v>
      </c>
      <c r="AG146" s="24">
        <f>('Monthly Data'!AK145/30)/('Monthly Data'!$E145/100000)</f>
        <v>18.38293650793651</v>
      </c>
    </row>
    <row r="147" spans="1:33" ht="15">
      <c r="A147" t="str">
        <f>'Monthly Data'!D146</f>
        <v>Westminster</v>
      </c>
      <c r="B147" s="24">
        <f>('Monthly Data'!F146/28)/('Monthly Data'!$E146/100000)</f>
        <v>4.775951678606546</v>
      </c>
      <c r="C147" s="24">
        <f>('Monthly Data'!G146/28)/('Monthly Data'!$E146/100000)</f>
        <v>1.1413119820199469</v>
      </c>
      <c r="D147" s="24">
        <f>('Monthly Data'!H146/28)/('Monthly Data'!$E146/100000)</f>
        <v>0</v>
      </c>
      <c r="E147" s="24">
        <f>('Monthly Data'!I146/28)/('Monthly Data'!$E146/100000)</f>
        <v>5.917263660626493</v>
      </c>
      <c r="F147" s="24">
        <f>('Monthly Data'!J146/31)/('Monthly Data'!$E146/100000)</f>
        <v>1.8238335395058205</v>
      </c>
      <c r="G147" s="24">
        <f>('Monthly Data'!K146/31)/('Monthly Data'!$E146/100000)</f>
        <v>1.078440701620833</v>
      </c>
      <c r="H147" s="24">
        <f>('Monthly Data'!L146/31)/('Monthly Data'!$E146/100000)</f>
        <v>0</v>
      </c>
      <c r="I147" s="24">
        <f>('Monthly Data'!M146/31)/('Monthly Data'!$E146/100000)</f>
        <v>2.9022742411266536</v>
      </c>
      <c r="J147" s="24">
        <f>('Monthly Data'!N146/30)/('Monthly Data'!$E146/100000)</f>
        <v>1.3602097672894133</v>
      </c>
      <c r="K147" s="24">
        <f>('Monthly Data'!O146/30)/('Monthly Data'!$E146/100000)</f>
        <v>1.6551950180268766</v>
      </c>
      <c r="L147" s="24">
        <f>('Monthly Data'!P146/30)/('Monthly Data'!$E146/100000)</f>
        <v>0</v>
      </c>
      <c r="M147" s="24">
        <f>('Monthly Data'!Q146/30)/('Monthly Data'!$E146/100000)</f>
        <v>3.0154047853162904</v>
      </c>
      <c r="N147" s="24">
        <f>('Monthly Data'!R146/31)/('Monthly Data'!$E146/100000)</f>
        <v>1.8238335395058205</v>
      </c>
      <c r="O147" s="24">
        <f>('Monthly Data'!S146/31)/('Monthly Data'!$E146/100000)</f>
        <v>0.666095727471691</v>
      </c>
      <c r="P147" s="24">
        <f>('Monthly Data'!T146/31)/('Monthly Data'!$E146/100000)</f>
        <v>0</v>
      </c>
      <c r="Q147" s="24">
        <f>('Monthly Data'!U146/31)/('Monthly Data'!$E146/100000)</f>
        <v>2.4899292669775117</v>
      </c>
      <c r="R147" s="24">
        <f>('Monthly Data'!V146/30)/('Monthly Data'!$E146/100000)</f>
        <v>2.458210422812193</v>
      </c>
      <c r="S147" s="24">
        <f>('Monthly Data'!W146/30)/('Monthly Data'!$E146/100000)</f>
        <v>1.0160603080957065</v>
      </c>
      <c r="T147" s="24">
        <f>('Monthly Data'!X146/30)/('Monthly Data'!$E146/100000)</f>
        <v>0</v>
      </c>
      <c r="U147" s="24">
        <f>('Monthly Data'!Y146/30)/('Monthly Data'!$E146/100000)</f>
        <v>3.4742707309078993</v>
      </c>
      <c r="V147" s="24">
        <f>('Monthly Data'!Z146/31)/('Monthly Data'!$E146/100000)</f>
        <v>3.1560249944492025</v>
      </c>
      <c r="W147" s="24">
        <f>('Monthly Data'!AA146/31)/('Monthly Data'!$E146/100000)</f>
        <v>0.713673993719669</v>
      </c>
      <c r="X147" s="24">
        <f>('Monthly Data'!AB146/31)/('Monthly Data'!$E146/100000)</f>
        <v>0</v>
      </c>
      <c r="Y147" s="24">
        <f>('Monthly Data'!AC146/31)/('Monthly Data'!$E146/100000)</f>
        <v>3.8696989881688717</v>
      </c>
      <c r="Z147" s="24">
        <f>('Monthly Data'!AD146/31)/('Monthly Data'!$E146/100000)</f>
        <v>3.7586830335902564</v>
      </c>
      <c r="AA147" s="24">
        <f>('Monthly Data'!AE146/31)/('Monthly Data'!$E146/100000)</f>
        <v>1.427347987439338</v>
      </c>
      <c r="AB147" s="24">
        <f>('Monthly Data'!AF146/31)/('Monthly Data'!$E146/100000)</f>
        <v>0</v>
      </c>
      <c r="AC147" s="24">
        <f>('Monthly Data'!AG146/31)/('Monthly Data'!$E146/100000)</f>
        <v>5.186031021029595</v>
      </c>
      <c r="AD147" s="24">
        <f>('Monthly Data'!AH146/30)/('Monthly Data'!$E146/100000)</f>
        <v>2.5729269092100955</v>
      </c>
      <c r="AE147" s="24">
        <f>('Monthly Data'!AI146/30)/('Monthly Data'!$E146/100000)</f>
        <v>0.7210750573582432</v>
      </c>
      <c r="AF147" s="24">
        <f>('Monthly Data'!AJ146/30)/('Monthly Data'!$E146/100000)</f>
        <v>0</v>
      </c>
      <c r="AG147" s="24">
        <f>('Monthly Data'!AK146/30)/('Monthly Data'!$E146/100000)</f>
        <v>3.2940019665683384</v>
      </c>
    </row>
    <row r="148" spans="1:33" ht="15">
      <c r="A148" t="str">
        <f>'Monthly Data'!D147</f>
        <v>Wigan</v>
      </c>
      <c r="B148" s="24">
        <f>('Monthly Data'!F147/28)/('Monthly Data'!$E147/100000)</f>
        <v>2.3790864308105686</v>
      </c>
      <c r="C148" s="24">
        <f>('Monthly Data'!G147/28)/('Monthly Data'!$E147/100000)</f>
        <v>4.87012987012987</v>
      </c>
      <c r="D148" s="24">
        <f>('Monthly Data'!H147/28)/('Monthly Data'!$E147/100000)</f>
        <v>0.5597850425436632</v>
      </c>
      <c r="E148" s="24">
        <f>('Monthly Data'!I147/28)/('Monthly Data'!$E147/100000)</f>
        <v>7.809001343484101</v>
      </c>
      <c r="F148" s="24">
        <f>('Monthly Data'!J147/31)/('Monthly Data'!$E147/100000)</f>
        <v>2.477500252806148</v>
      </c>
      <c r="G148" s="24">
        <f>('Monthly Data'!K147/31)/('Monthly Data'!$E147/100000)</f>
        <v>3.8173728385074326</v>
      </c>
      <c r="H148" s="24">
        <f>('Monthly Data'!L147/31)/('Monthly Data'!$E147/100000)</f>
        <v>0.7836990595611285</v>
      </c>
      <c r="I148" s="24">
        <f>('Monthly Data'!M147/31)/('Monthly Data'!$E147/100000)</f>
        <v>7.0785721508747095</v>
      </c>
      <c r="J148" s="24">
        <f>('Monthly Data'!N147/30)/('Monthly Data'!$E147/100000)</f>
        <v>1.0579937304075235</v>
      </c>
      <c r="K148" s="24">
        <f>('Monthly Data'!O147/30)/('Monthly Data'!$E147/100000)</f>
        <v>4.036050156739812</v>
      </c>
      <c r="L148" s="24">
        <f>('Monthly Data'!P147/30)/('Monthly Data'!$E147/100000)</f>
        <v>0.6922675026123302</v>
      </c>
      <c r="M148" s="24">
        <f>('Monthly Data'!Q147/30)/('Monthly Data'!$E147/100000)</f>
        <v>5.786311389759666</v>
      </c>
      <c r="N148" s="24">
        <f>('Monthly Data'!R147/31)/('Monthly Data'!$E147/100000)</f>
        <v>1.8328445747800588</v>
      </c>
      <c r="O148" s="24">
        <f>('Monthly Data'!S147/31)/('Monthly Data'!$E147/100000)</f>
        <v>1.617959348771362</v>
      </c>
      <c r="P148" s="24">
        <f>('Monthly Data'!T147/31)/('Monthly Data'!$E147/100000)</f>
        <v>0.39184952978056425</v>
      </c>
      <c r="Q148" s="24">
        <f>('Monthly Data'!U147/31)/('Monthly Data'!$E147/100000)</f>
        <v>3.842653453331985</v>
      </c>
      <c r="R148" s="24">
        <f>('Monthly Data'!V147/30)/('Monthly Data'!$E147/100000)</f>
        <v>2.5862068965517238</v>
      </c>
      <c r="S148" s="24">
        <f>('Monthly Data'!W147/30)/('Monthly Data'!$E147/100000)</f>
        <v>1.24085684430512</v>
      </c>
      <c r="T148" s="24">
        <f>('Monthly Data'!X147/30)/('Monthly Data'!$E147/100000)</f>
        <v>0.6008359456635319</v>
      </c>
      <c r="U148" s="24">
        <f>('Monthly Data'!Y147/30)/('Monthly Data'!$E147/100000)</f>
        <v>4.427899686520377</v>
      </c>
      <c r="V148" s="24">
        <f>('Monthly Data'!Z147/31)/('Monthly Data'!$E147/100000)</f>
        <v>3.1979977753058955</v>
      </c>
      <c r="W148" s="24">
        <f>('Monthly Data'!AA147/31)/('Monthly Data'!$E147/100000)</f>
        <v>2.528061482455253</v>
      </c>
      <c r="X148" s="24">
        <f>('Monthly Data'!AB147/31)/('Monthly Data'!$E147/100000)</f>
        <v>0.45505106684194563</v>
      </c>
      <c r="Y148" s="24">
        <f>('Monthly Data'!AC147/31)/('Monthly Data'!$E147/100000)</f>
        <v>6.181110324603094</v>
      </c>
      <c r="Z148" s="24">
        <f>('Monthly Data'!AD147/31)/('Monthly Data'!$E147/100000)</f>
        <v>2.3384568712711093</v>
      </c>
      <c r="AA148" s="24">
        <f>('Monthly Data'!AE147/31)/('Monthly Data'!$E147/100000)</f>
        <v>4.285064212761655</v>
      </c>
      <c r="AB148" s="24">
        <f>('Monthly Data'!AF147/31)/('Monthly Data'!$E147/100000)</f>
        <v>0.11376276671048641</v>
      </c>
      <c r="AC148" s="24">
        <f>('Monthly Data'!AG147/31)/('Monthly Data'!$E147/100000)</f>
        <v>6.737283850743251</v>
      </c>
      <c r="AD148" s="24">
        <f>('Monthly Data'!AH147/30)/('Monthly Data'!$E147/100000)</f>
        <v>3.5397074190177635</v>
      </c>
      <c r="AE148" s="24">
        <f>('Monthly Data'!AI147/30)/('Monthly Data'!$E147/100000)</f>
        <v>3.735632183908046</v>
      </c>
      <c r="AF148" s="24">
        <f>('Monthly Data'!AJ147/30)/('Monthly Data'!$E147/100000)</f>
        <v>0.274294670846395</v>
      </c>
      <c r="AG148" s="24">
        <f>('Monthly Data'!AK147/30)/('Monthly Data'!$E147/100000)</f>
        <v>7.549634273772204</v>
      </c>
    </row>
    <row r="149" spans="1:33" ht="15">
      <c r="A149" t="str">
        <f>'Monthly Data'!D148</f>
        <v>Wiltshire</v>
      </c>
      <c r="B149" s="24">
        <f>('Monthly Data'!F148/28)/('Monthly Data'!$E148/100000)</f>
        <v>14.796317692221683</v>
      </c>
      <c r="C149" s="24">
        <f>('Monthly Data'!G148/28)/('Monthly Data'!$E148/100000)</f>
        <v>7.2863478811822135</v>
      </c>
      <c r="D149" s="24">
        <f>('Monthly Data'!H148/28)/('Monthly Data'!$E148/100000)</f>
        <v>1.2578733554470574</v>
      </c>
      <c r="E149" s="24">
        <f>('Monthly Data'!I148/28)/('Monthly Data'!$E148/100000)</f>
        <v>23.340538928850954</v>
      </c>
      <c r="F149" s="24">
        <f>('Monthly Data'!J148/31)/('Monthly Data'!$E148/100000)</f>
        <v>14.130260976410291</v>
      </c>
      <c r="G149" s="24">
        <f>('Monthly Data'!K148/31)/('Monthly Data'!$E148/100000)</f>
        <v>9.33320990044015</v>
      </c>
      <c r="H149" s="24">
        <f>('Monthly Data'!L148/31)/('Monthly Data'!$E148/100000)</f>
        <v>1.6579281788879257</v>
      </c>
      <c r="I149" s="24">
        <f>('Monthly Data'!M148/31)/('Monthly Data'!$E148/100000)</f>
        <v>25.12139905573837</v>
      </c>
      <c r="J149" s="24">
        <f>('Monthly Data'!N148/30)/('Monthly Data'!$E148/100000)</f>
        <v>10.340029567788502</v>
      </c>
      <c r="K149" s="24">
        <f>('Monthly Data'!O148/30)/('Monthly Data'!$E148/100000)</f>
        <v>9.200800069571267</v>
      </c>
      <c r="L149" s="24">
        <f>('Monthly Data'!P148/30)/('Monthly Data'!$E148/100000)</f>
        <v>2.1306200539177316</v>
      </c>
      <c r="M149" s="24">
        <f>('Monthly Data'!Q148/30)/('Monthly Data'!$E148/100000)</f>
        <v>21.671449691277502</v>
      </c>
      <c r="N149" s="24">
        <f>('Monthly Data'!R148/31)/('Monthly Data'!$E148/100000)</f>
        <v>11.647576647618727</v>
      </c>
      <c r="O149" s="24">
        <f>('Monthly Data'!S148/31)/('Monthly Data'!$E148/100000)</f>
        <v>9.425784570327293</v>
      </c>
      <c r="P149" s="24">
        <f>('Monthly Data'!T148/31)/('Monthly Data'!$E148/100000)</f>
        <v>1.3717882901458471</v>
      </c>
      <c r="Q149" s="24">
        <f>('Monthly Data'!U148/31)/('Monthly Data'!$E148/100000)</f>
        <v>22.445149508091866</v>
      </c>
      <c r="R149" s="24">
        <f>('Monthly Data'!V148/30)/('Monthly Data'!$E148/100000)</f>
        <v>12.688059831289676</v>
      </c>
      <c r="S149" s="24">
        <f>('Monthly Data'!W148/30)/('Monthly Data'!$E148/100000)</f>
        <v>8.948604226454473</v>
      </c>
      <c r="T149" s="24">
        <f>('Monthly Data'!X148/30)/('Monthly Data'!$E148/100000)</f>
        <v>0.8783372467171058</v>
      </c>
      <c r="U149" s="24">
        <f>('Monthly Data'!Y148/30)/('Monthly Data'!$E148/100000)</f>
        <v>22.515001304461254</v>
      </c>
      <c r="V149" s="24">
        <f>('Monthly Data'!Z148/31)/('Monthly Data'!$E148/100000)</f>
        <v>9.661429184585476</v>
      </c>
      <c r="W149" s="24">
        <f>('Monthly Data'!AA148/31)/('Monthly Data'!$E148/100000)</f>
        <v>7.767856391439367</v>
      </c>
      <c r="X149" s="24">
        <f>('Monthly Data'!AB148/31)/('Monthly Data'!$E148/100000)</f>
        <v>1.5906011462427307</v>
      </c>
      <c r="Y149" s="24">
        <f>('Monthly Data'!AC148/31)/('Monthly Data'!$E148/100000)</f>
        <v>19.019886722267575</v>
      </c>
      <c r="Z149" s="24">
        <f>('Monthly Data'!AD148/31)/('Monthly Data'!$E148/100000)</f>
        <v>10.738661706908596</v>
      </c>
      <c r="AA149" s="24">
        <f>('Monthly Data'!AE148/31)/('Monthly Data'!$E148/100000)</f>
        <v>7.86043106132651</v>
      </c>
      <c r="AB149" s="24">
        <f>('Monthly Data'!AF148/31)/('Monthly Data'!$E148/100000)</f>
        <v>1.001489610597275</v>
      </c>
      <c r="AC149" s="24">
        <f>('Monthly Data'!AG148/31)/('Monthly Data'!$E148/100000)</f>
        <v>19.600582378832378</v>
      </c>
      <c r="AD149" s="24">
        <f>('Monthly Data'!AH148/30)/('Monthly Data'!$E148/100000)</f>
        <v>9.409513870771372</v>
      </c>
      <c r="AE149" s="24">
        <f>('Monthly Data'!AI148/30)/('Monthly Data'!$E148/100000)</f>
        <v>8.052874162970692</v>
      </c>
      <c r="AF149" s="24">
        <f>('Monthly Data'!AJ148/30)/('Monthly Data'!$E148/100000)</f>
        <v>1.0957474563005478</v>
      </c>
      <c r="AG149" s="24">
        <f>('Monthly Data'!AK148/30)/('Monthly Data'!$E148/100000)</f>
        <v>18.558135490042613</v>
      </c>
    </row>
    <row r="150" spans="1:33" ht="15">
      <c r="A150" t="str">
        <f>'Monthly Data'!D149</f>
        <v>Windsor &amp; Maidenhead UA</v>
      </c>
      <c r="B150" s="24">
        <f>('Monthly Data'!F149/28)/('Monthly Data'!$E149/100000)</f>
        <v>12.590376464722016</v>
      </c>
      <c r="C150" s="24">
        <f>('Monthly Data'!G149/28)/('Monthly Data'!$E149/100000)</f>
        <v>3.3034156070805287</v>
      </c>
      <c r="D150" s="24">
        <f>('Monthly Data'!H149/28)/('Monthly Data'!$E149/100000)</f>
        <v>0.6856145599601098</v>
      </c>
      <c r="E150" s="24">
        <f>('Monthly Data'!I149/28)/('Monthly Data'!$E149/100000)</f>
        <v>16.579406631762655</v>
      </c>
      <c r="F150" s="24">
        <f>('Monthly Data'!J149/31)/('Monthly Data'!$E149/100000)</f>
        <v>13.8490119912177</v>
      </c>
      <c r="G150" s="24">
        <f>('Monthly Data'!K149/31)/('Monthly Data'!$E149/100000)</f>
        <v>2.561504250408152</v>
      </c>
      <c r="H150" s="24">
        <f>('Monthly Data'!L149/31)/('Monthly Data'!$E149/100000)</f>
        <v>0.5348195687665372</v>
      </c>
      <c r="I150" s="24">
        <f>('Monthly Data'!M149/31)/('Monthly Data'!$E149/100000)</f>
        <v>16.94533581039239</v>
      </c>
      <c r="J150" s="24">
        <f>('Monthly Data'!N149/30)/('Monthly Data'!$E149/100000)</f>
        <v>9.075043630017452</v>
      </c>
      <c r="K150" s="24">
        <f>('Monthly Data'!O149/30)/('Monthly Data'!$E149/100000)</f>
        <v>0.9307737056428157</v>
      </c>
      <c r="L150" s="24">
        <f>('Monthly Data'!P149/30)/('Monthly Data'!$E149/100000)</f>
        <v>0</v>
      </c>
      <c r="M150" s="24">
        <f>('Monthly Data'!Q149/30)/('Monthly Data'!$E149/100000)</f>
        <v>10.005817335660268</v>
      </c>
      <c r="N150" s="24">
        <f>('Monthly Data'!R149/31)/('Monthly Data'!$E149/100000)</f>
        <v>7.9096999380735245</v>
      </c>
      <c r="O150" s="24">
        <f>('Monthly Data'!S149/31)/('Monthly Data'!$E149/100000)</f>
        <v>2.139278275066149</v>
      </c>
      <c r="P150" s="24">
        <f>('Monthly Data'!T149/31)/('Monthly Data'!$E149/100000)</f>
        <v>0.2533355852052019</v>
      </c>
      <c r="Q150" s="24">
        <f>('Monthly Data'!U149/31)/('Monthly Data'!$E149/100000)</f>
        <v>10.302313798344874</v>
      </c>
      <c r="R150" s="24">
        <f>('Monthly Data'!V149/30)/('Monthly Data'!$E149/100000)</f>
        <v>8.667830133798722</v>
      </c>
      <c r="S150" s="24">
        <f>('Monthly Data'!W149/30)/('Monthly Data'!$E149/100000)</f>
        <v>1.4252472367655615</v>
      </c>
      <c r="T150" s="24">
        <f>('Monthly Data'!X149/30)/('Monthly Data'!$E149/100000)</f>
        <v>0.08726003490401397</v>
      </c>
      <c r="U150" s="24">
        <f>('Monthly Data'!Y149/30)/('Monthly Data'!$E149/100000)</f>
        <v>10.180337405468295</v>
      </c>
      <c r="V150" s="24">
        <f>('Monthly Data'!Z149/31)/('Monthly Data'!$E149/100000)</f>
        <v>5.742273264651242</v>
      </c>
      <c r="W150" s="24">
        <f>('Monthly Data'!AA149/31)/('Monthly Data'!$E149/100000)</f>
        <v>2.871136632325621</v>
      </c>
      <c r="X150" s="24">
        <f>('Monthly Data'!AB149/31)/('Monthly Data'!$E149/100000)</f>
        <v>0.056296796712267075</v>
      </c>
      <c r="Y150" s="24">
        <f>('Monthly Data'!AC149/31)/('Monthly Data'!$E149/100000)</f>
        <v>8.66970669368913</v>
      </c>
      <c r="Z150" s="24">
        <f>('Monthly Data'!AD149/31)/('Monthly Data'!$E149/100000)</f>
        <v>13.229747227382763</v>
      </c>
      <c r="AA150" s="24">
        <f>('Monthly Data'!AE149/31)/('Monthly Data'!$E149/100000)</f>
        <v>1.970387884929348</v>
      </c>
      <c r="AB150" s="24">
        <f>('Monthly Data'!AF149/31)/('Monthly Data'!$E149/100000)</f>
        <v>0</v>
      </c>
      <c r="AC150" s="24">
        <f>('Monthly Data'!AG149/31)/('Monthly Data'!$E149/100000)</f>
        <v>15.20013511231211</v>
      </c>
      <c r="AD150" s="24">
        <f>('Monthly Data'!AH149/30)/('Monthly Data'!$E149/100000)</f>
        <v>12.216404886561955</v>
      </c>
      <c r="AE150" s="24">
        <f>('Monthly Data'!AI149/30)/('Monthly Data'!$E149/100000)</f>
        <v>3.2867946480511927</v>
      </c>
      <c r="AF150" s="24">
        <f>('Monthly Data'!AJ149/30)/('Monthly Data'!$E149/100000)</f>
        <v>0.6689936009307738</v>
      </c>
      <c r="AG150" s="24">
        <f>('Monthly Data'!AK149/30)/('Monthly Data'!$E149/100000)</f>
        <v>16.172193135543925</v>
      </c>
    </row>
    <row r="151" spans="1:33" ht="15">
      <c r="A151" t="str">
        <f>'Monthly Data'!D150</f>
        <v>Wirral</v>
      </c>
      <c r="B151" s="24">
        <f>('Monthly Data'!F150/28)/('Monthly Data'!$E150/100000)</f>
        <v>4.267124831004957</v>
      </c>
      <c r="C151" s="24">
        <f>('Monthly Data'!G150/28)/('Monthly Data'!$E150/100000)</f>
        <v>0.4224876070301938</v>
      </c>
      <c r="D151" s="24">
        <f>('Monthly Data'!H150/28)/('Monthly Data'!$E150/100000)</f>
        <v>5.914826498422713</v>
      </c>
      <c r="E151" s="24">
        <f>('Monthly Data'!I150/28)/('Monthly Data'!$E150/100000)</f>
        <v>10.604438936457864</v>
      </c>
      <c r="F151" s="24">
        <f>('Monthly Data'!J150/31)/('Monthly Data'!$E150/100000)</f>
        <v>6.84339065839015</v>
      </c>
      <c r="G151" s="24">
        <f>('Monthly Data'!K150/31)/('Monthly Data'!$E150/100000)</f>
        <v>0.7632034191513178</v>
      </c>
      <c r="H151" s="24">
        <f>('Monthly Data'!L150/31)/('Monthly Data'!$E150/100000)</f>
        <v>6.0038668973237</v>
      </c>
      <c r="I151" s="24">
        <f>('Monthly Data'!M150/31)/('Monthly Data'!$E150/100000)</f>
        <v>13.610460974865168</v>
      </c>
      <c r="J151" s="24">
        <f>('Monthly Data'!N150/30)/('Monthly Data'!$E150/100000)</f>
        <v>3.1940063091482647</v>
      </c>
      <c r="K151" s="24">
        <f>('Monthly Data'!O150/30)/('Monthly Data'!$E150/100000)</f>
        <v>2.1424815983175605</v>
      </c>
      <c r="L151" s="24">
        <f>('Monthly Data'!P150/30)/('Monthly Data'!$E150/100000)</f>
        <v>6.848054679284964</v>
      </c>
      <c r="M151" s="24">
        <f>('Monthly Data'!Q150/30)/('Monthly Data'!$E150/100000)</f>
        <v>12.184542586750787</v>
      </c>
      <c r="N151" s="24">
        <f>('Monthly Data'!R150/31)/('Monthly Data'!$E150/100000)</f>
        <v>4.8972219395542895</v>
      </c>
      <c r="O151" s="24">
        <f>('Monthly Data'!S150/31)/('Monthly Data'!$E150/100000)</f>
        <v>2.0733692886944133</v>
      </c>
      <c r="P151" s="24">
        <f>('Monthly Data'!T150/31)/('Monthly Data'!$E150/100000)</f>
        <v>6.270988094026661</v>
      </c>
      <c r="Q151" s="24">
        <f>('Monthly Data'!U150/31)/('Monthly Data'!$E150/100000)</f>
        <v>13.241579322275363</v>
      </c>
      <c r="R151" s="24">
        <f>('Monthly Data'!V150/30)/('Monthly Data'!$E150/100000)</f>
        <v>7.781282860147214</v>
      </c>
      <c r="S151" s="24">
        <f>('Monthly Data'!W150/30)/('Monthly Data'!$E150/100000)</f>
        <v>4.5609884332281805</v>
      </c>
      <c r="T151" s="24">
        <f>('Monthly Data'!X150/30)/('Monthly Data'!$E150/100000)</f>
        <v>4.5609884332281805</v>
      </c>
      <c r="U151" s="24">
        <f>('Monthly Data'!Y150/30)/('Monthly Data'!$E150/100000)</f>
        <v>16.903259726603576</v>
      </c>
      <c r="V151" s="24">
        <f>('Monthly Data'!Z150/31)/('Monthly Data'!$E150/100000)</f>
        <v>7.797394932329296</v>
      </c>
      <c r="W151" s="24">
        <f>('Monthly Data'!AA150/31)/('Monthly Data'!$E150/100000)</f>
        <v>2.3532105423832297</v>
      </c>
      <c r="X151" s="24">
        <f>('Monthly Data'!AB150/31)/('Monthly Data'!$E150/100000)</f>
        <v>0.15264068383026355</v>
      </c>
      <c r="Y151" s="24">
        <f>('Monthly Data'!AC150/31)/('Monthly Data'!$E150/100000)</f>
        <v>10.30324615854279</v>
      </c>
      <c r="Z151" s="24">
        <f>('Monthly Data'!AD150/31)/('Monthly Data'!$E150/100000)</f>
        <v>7.4666734506970585</v>
      </c>
      <c r="AA151" s="24">
        <f>('Monthly Data'!AE150/31)/('Monthly Data'!$E150/100000)</f>
        <v>6.067467182252976</v>
      </c>
      <c r="AB151" s="24">
        <f>('Monthly Data'!AF150/31)/('Monthly Data'!$E150/100000)</f>
        <v>0.05088022794342118</v>
      </c>
      <c r="AC151" s="24">
        <f>('Monthly Data'!AG150/31)/('Monthly Data'!$E150/100000)</f>
        <v>13.585020860893458</v>
      </c>
      <c r="AD151" s="24">
        <f>('Monthly Data'!AH150/30)/('Monthly Data'!$E150/100000)</f>
        <v>4.35068349106204</v>
      </c>
      <c r="AE151" s="24">
        <f>('Monthly Data'!AI150/30)/('Monthly Data'!$E150/100000)</f>
        <v>5.494216614090431</v>
      </c>
      <c r="AF151" s="24">
        <f>('Monthly Data'!AJ150/30)/('Monthly Data'!$E150/100000)</f>
        <v>0.09200841219768664</v>
      </c>
      <c r="AG151" s="24">
        <f>('Monthly Data'!AK150/30)/('Monthly Data'!$E150/100000)</f>
        <v>9.936908517350158</v>
      </c>
    </row>
    <row r="152" spans="1:33" ht="15">
      <c r="A152" t="str">
        <f>'Monthly Data'!D151</f>
        <v>Wokingham UA</v>
      </c>
      <c r="B152" s="24">
        <f>('Monthly Data'!F151/28)/('Monthly Data'!$E151/100000)</f>
        <v>7.263922518159806</v>
      </c>
      <c r="C152" s="24">
        <f>('Monthly Data'!G151/28)/('Monthly Data'!$E151/100000)</f>
        <v>2.911334025135478</v>
      </c>
      <c r="D152" s="24">
        <f>('Monthly Data'!H151/28)/('Monthly Data'!$E151/100000)</f>
        <v>0.23060071486221603</v>
      </c>
      <c r="E152" s="24">
        <f>('Monthly Data'!I151/28)/('Monthly Data'!$E151/100000)</f>
        <v>10.405857258157498</v>
      </c>
      <c r="F152" s="24">
        <f>('Monthly Data'!J151/31)/('Monthly Data'!$E151/100000)</f>
        <v>2.707698716446666</v>
      </c>
      <c r="G152" s="24">
        <f>('Monthly Data'!K151/31)/('Monthly Data'!$E151/100000)</f>
        <v>5.024863964175062</v>
      </c>
      <c r="H152" s="24">
        <f>('Monthly Data'!L151/31)/('Monthly Data'!$E151/100000)</f>
        <v>0</v>
      </c>
      <c r="I152" s="24">
        <f>('Monthly Data'!M151/31)/('Monthly Data'!$E151/100000)</f>
        <v>7.7325626806217285</v>
      </c>
      <c r="J152" s="24">
        <f>('Monthly Data'!N151/30)/('Monthly Data'!$E151/100000)</f>
        <v>2.4751143395211193</v>
      </c>
      <c r="K152" s="24">
        <f>('Monthly Data'!O151/30)/('Monthly Data'!$E151/100000)</f>
        <v>1.7756255044390639</v>
      </c>
      <c r="L152" s="24">
        <f>('Monthly Data'!P151/30)/('Monthly Data'!$E151/100000)</f>
        <v>0</v>
      </c>
      <c r="M152" s="24">
        <f>('Monthly Data'!Q151/30)/('Monthly Data'!$E151/100000)</f>
        <v>4.250739843960183</v>
      </c>
      <c r="N152" s="24">
        <f>('Monthly Data'!R151/31)/('Monthly Data'!$E151/100000)</f>
        <v>4.2177614621573065</v>
      </c>
      <c r="O152" s="24">
        <f>('Monthly Data'!S151/31)/('Monthly Data'!$E151/100000)</f>
        <v>1.744382826941602</v>
      </c>
      <c r="P152" s="24">
        <f>('Monthly Data'!T151/31)/('Monthly Data'!$E151/100000)</f>
        <v>0.8591736311801921</v>
      </c>
      <c r="Q152" s="24">
        <f>('Monthly Data'!U151/31)/('Monthly Data'!$E151/100000)</f>
        <v>6.8213179202791006</v>
      </c>
      <c r="R152" s="24">
        <f>('Monthly Data'!V151/30)/('Monthly Data'!$E151/100000)</f>
        <v>5.8649448479956945</v>
      </c>
      <c r="S152" s="24">
        <f>('Monthly Data'!W151/30)/('Monthly Data'!$E151/100000)</f>
        <v>1.9370460048426148</v>
      </c>
      <c r="T152" s="24">
        <f>('Monthly Data'!X151/30)/('Monthly Data'!$E151/100000)</f>
        <v>0.914716168953457</v>
      </c>
      <c r="U152" s="24">
        <f>('Monthly Data'!Y151/30)/('Monthly Data'!$E151/100000)</f>
        <v>8.716707021791768</v>
      </c>
      <c r="V152" s="24">
        <f>('Monthly Data'!Z151/31)/('Monthly Data'!$E151/100000)</f>
        <v>7.315993647322242</v>
      </c>
      <c r="W152" s="24">
        <f>('Monthly Data'!AA151/31)/('Monthly Data'!$E151/100000)</f>
        <v>3.0721966205837172</v>
      </c>
      <c r="X152" s="24">
        <f>('Monthly Data'!AB151/31)/('Monthly Data'!$E151/100000)</f>
        <v>1.301778229060897</v>
      </c>
      <c r="Y152" s="24">
        <f>('Monthly Data'!AC151/31)/('Monthly Data'!$E151/100000)</f>
        <v>11.689968496966856</v>
      </c>
      <c r="Z152" s="24">
        <f>('Monthly Data'!AD151/31)/('Monthly Data'!$E151/100000)</f>
        <v>4.790543882944101</v>
      </c>
      <c r="AA152" s="24">
        <f>('Monthly Data'!AE151/31)/('Monthly Data'!$E151/100000)</f>
        <v>0.5207112916243588</v>
      </c>
      <c r="AB152" s="24">
        <f>('Monthly Data'!AF151/31)/('Monthly Data'!$E151/100000)</f>
        <v>0.4165690332994871</v>
      </c>
      <c r="AC152" s="24">
        <f>('Monthly Data'!AG151/31)/('Monthly Data'!$E151/100000)</f>
        <v>5.727824207867947</v>
      </c>
      <c r="AD152" s="24">
        <f>('Monthly Data'!AH151/30)/('Monthly Data'!$E151/100000)</f>
        <v>5.515200430454667</v>
      </c>
      <c r="AE152" s="24">
        <f>('Monthly Data'!AI151/30)/('Monthly Data'!$E151/100000)</f>
        <v>2.259887005649717</v>
      </c>
      <c r="AF152" s="24">
        <f>('Monthly Data'!AJ151/30)/('Monthly Data'!$E151/100000)</f>
        <v>0.6994888350820554</v>
      </c>
      <c r="AG152" s="24">
        <f>('Monthly Data'!AK151/30)/('Monthly Data'!$E151/100000)</f>
        <v>8.47457627118644</v>
      </c>
    </row>
    <row r="153" spans="1:33" ht="15">
      <c r="A153" t="str">
        <f>'Monthly Data'!D152</f>
        <v>Wolverhampton</v>
      </c>
      <c r="B153" s="24">
        <f>('Monthly Data'!F152/28)/('Monthly Data'!$E152/100000)</f>
        <v>5.133024869866975</v>
      </c>
      <c r="C153" s="24">
        <f>('Monthly Data'!G152/28)/('Monthly Data'!$E152/100000)</f>
        <v>8.097165991902834</v>
      </c>
      <c r="D153" s="24">
        <f>('Monthly Data'!H152/28)/('Monthly Data'!$E152/100000)</f>
        <v>1.1386639676113361</v>
      </c>
      <c r="E153" s="24">
        <f>('Monthly Data'!I152/28)/('Monthly Data'!$E152/100000)</f>
        <v>14.368854829381146</v>
      </c>
      <c r="F153" s="24">
        <f>('Monthly Data'!J152/31)/('Monthly Data'!$E152/100000)</f>
        <v>4.4077314875277525</v>
      </c>
      <c r="G153" s="24">
        <f>('Monthly Data'!K152/31)/('Monthly Data'!$E152/100000)</f>
        <v>7.640067911714771</v>
      </c>
      <c r="H153" s="24">
        <f>('Monthly Data'!L152/31)/('Monthly Data'!$E152/100000)</f>
        <v>1.681467937834661</v>
      </c>
      <c r="I153" s="24">
        <f>('Monthly Data'!M152/31)/('Monthly Data'!$E152/100000)</f>
        <v>13.729267337077184</v>
      </c>
      <c r="J153" s="24">
        <f>('Monthly Data'!N152/30)/('Monthly Data'!$E152/100000)</f>
        <v>3.54251012145749</v>
      </c>
      <c r="K153" s="24">
        <f>('Monthly Data'!O152/30)/('Monthly Data'!$E152/100000)</f>
        <v>9.10931174089069</v>
      </c>
      <c r="L153" s="24">
        <f>('Monthly Data'!P152/30)/('Monthly Data'!$E152/100000)</f>
        <v>1.619433198380567</v>
      </c>
      <c r="M153" s="24">
        <f>('Monthly Data'!Q152/30)/('Monthly Data'!$E152/100000)</f>
        <v>14.271255060728745</v>
      </c>
      <c r="N153" s="24">
        <f>('Monthly Data'!R152/31)/('Monthly Data'!$E152/100000)</f>
        <v>5.779025728091942</v>
      </c>
      <c r="O153" s="24">
        <f>('Monthly Data'!S152/31)/('Monthly Data'!$E152/100000)</f>
        <v>6.383048191197597</v>
      </c>
      <c r="P153" s="24">
        <f>('Monthly Data'!T152/31)/('Monthly Data'!$E152/100000)</f>
        <v>0.3591484915763354</v>
      </c>
      <c r="Q153" s="24">
        <f>('Monthly Data'!U152/31)/('Monthly Data'!$E152/100000)</f>
        <v>12.521222410865875</v>
      </c>
      <c r="R153" s="24">
        <f>('Monthly Data'!V152/30)/('Monthly Data'!$E152/100000)</f>
        <v>3.373819163292848</v>
      </c>
      <c r="S153" s="24">
        <f>('Monthly Data'!W152/30)/('Monthly Data'!$E152/100000)</f>
        <v>4.892037786774629</v>
      </c>
      <c r="T153" s="24">
        <f>('Monthly Data'!X152/30)/('Monthly Data'!$E152/100000)</f>
        <v>0.5398110661268556</v>
      </c>
      <c r="U153" s="24">
        <f>('Monthly Data'!Y152/30)/('Monthly Data'!$E152/100000)</f>
        <v>8.805668016194332</v>
      </c>
      <c r="V153" s="24">
        <f>('Monthly Data'!Z152/31)/('Monthly Data'!$E152/100000)</f>
        <v>5.077053676374559</v>
      </c>
      <c r="W153" s="24">
        <f>('Monthly Data'!AA152/31)/('Monthly Data'!$E152/100000)</f>
        <v>6.12184928823299</v>
      </c>
      <c r="X153" s="24">
        <f>('Monthly Data'!AB152/31)/('Monthly Data'!$E152/100000)</f>
        <v>1.175395063340734</v>
      </c>
      <c r="Y153" s="24">
        <f>('Monthly Data'!AC152/31)/('Monthly Data'!$E152/100000)</f>
        <v>12.374298027948283</v>
      </c>
      <c r="Z153" s="24">
        <f>('Monthly Data'!AD152/31)/('Monthly Data'!$E152/100000)</f>
        <v>4.4077314875277525</v>
      </c>
      <c r="AA153" s="24">
        <f>('Monthly Data'!AE152/31)/('Monthly Data'!$E152/100000)</f>
        <v>5.909625179574246</v>
      </c>
      <c r="AB153" s="24">
        <f>('Monthly Data'!AF152/31)/('Monthly Data'!$E152/100000)</f>
        <v>0.5223978059292151</v>
      </c>
      <c r="AC153" s="24">
        <f>('Monthly Data'!AG152/31)/('Monthly Data'!$E152/100000)</f>
        <v>10.839754473031213</v>
      </c>
      <c r="AD153" s="24">
        <f>('Monthly Data'!AH152/30)/('Monthly Data'!$E152/100000)</f>
        <v>4.014844804318488</v>
      </c>
      <c r="AE153" s="24">
        <f>('Monthly Data'!AI152/30)/('Monthly Data'!$E152/100000)</f>
        <v>5.85357624831309</v>
      </c>
      <c r="AF153" s="24">
        <f>('Monthly Data'!AJ152/30)/('Monthly Data'!$E152/100000)</f>
        <v>1.3495276653171389</v>
      </c>
      <c r="AG153" s="24">
        <f>('Monthly Data'!AK152/30)/('Monthly Data'!$E152/100000)</f>
        <v>11.217948717948719</v>
      </c>
    </row>
    <row r="154" spans="1:33" ht="15">
      <c r="A154" t="str">
        <f>'Monthly Data'!D153</f>
        <v>Worcestershire</v>
      </c>
      <c r="B154" s="24">
        <f>('Monthly Data'!F153/28)/('Monthly Data'!$E153/100000)</f>
        <v>10.09483022330988</v>
      </c>
      <c r="C154" s="24">
        <f>('Monthly Data'!G153/28)/('Monthly Data'!$E153/100000)</f>
        <v>6.951667176506577</v>
      </c>
      <c r="D154" s="24">
        <f>('Monthly Data'!H153/28)/('Monthly Data'!$E153/100000)</f>
        <v>4.64209238299174</v>
      </c>
      <c r="E154" s="24">
        <f>('Monthly Data'!I153/28)/('Monthly Data'!$E153/100000)</f>
        <v>21.6885897828082</v>
      </c>
      <c r="F154" s="24">
        <f>('Monthly Data'!J153/31)/('Monthly Data'!$E153/100000)</f>
        <v>9.325136423292118</v>
      </c>
      <c r="G154" s="24">
        <f>('Monthly Data'!K153/31)/('Monthly Data'!$E153/100000)</f>
        <v>8.268287628652345</v>
      </c>
      <c r="H154" s="24">
        <f>('Monthly Data'!L153/31)/('Monthly Data'!$E153/100000)</f>
        <v>4.4484354493334255</v>
      </c>
      <c r="I154" s="24">
        <f>('Monthly Data'!M153/31)/('Monthly Data'!$E153/100000)</f>
        <v>22.04185950127789</v>
      </c>
      <c r="J154" s="24">
        <f>('Monthly Data'!N153/30)/('Monthly Data'!$E153/100000)</f>
        <v>7.516059957173448</v>
      </c>
      <c r="K154" s="24">
        <f>('Monthly Data'!O153/30)/('Monthly Data'!$E153/100000)</f>
        <v>6.045681655960029</v>
      </c>
      <c r="L154" s="24">
        <f>('Monthly Data'!P153/30)/('Monthly Data'!$E153/100000)</f>
        <v>3.7901498929336186</v>
      </c>
      <c r="M154" s="24">
        <f>('Monthly Data'!Q153/30)/('Monthly Data'!$E153/100000)</f>
        <v>17.351891506067094</v>
      </c>
      <c r="N154" s="24">
        <f>('Monthly Data'!R153/31)/('Monthly Data'!$E153/100000)</f>
        <v>6.721005733232023</v>
      </c>
      <c r="O154" s="24">
        <f>('Monthly Data'!S153/31)/('Monthly Data'!$E153/100000)</f>
        <v>4.641845686260965</v>
      </c>
      <c r="P154" s="24">
        <f>('Monthly Data'!T153/31)/('Monthly Data'!$E153/100000)</f>
        <v>5.028666160116046</v>
      </c>
      <c r="Q154" s="24">
        <f>('Monthly Data'!U153/31)/('Monthly Data'!$E153/100000)</f>
        <v>16.391517579609037</v>
      </c>
      <c r="R154" s="24">
        <f>('Monthly Data'!V153/30)/('Monthly Data'!$E153/100000)</f>
        <v>9.514632405424695</v>
      </c>
      <c r="S154" s="24">
        <f>('Monthly Data'!W153/30)/('Monthly Data'!$E153/100000)</f>
        <v>5.617416131334761</v>
      </c>
      <c r="T154" s="24">
        <f>('Monthly Data'!X153/30)/('Monthly Data'!$E153/100000)</f>
        <v>3.0121341898643825</v>
      </c>
      <c r="U154" s="24">
        <f>('Monthly Data'!Y153/30)/('Monthly Data'!$E153/100000)</f>
        <v>18.14418272662384</v>
      </c>
      <c r="V154" s="24">
        <f>('Monthly Data'!Z153/31)/('Monthly Data'!$E153/100000)</f>
        <v>8.855425847896663</v>
      </c>
      <c r="W154" s="24">
        <f>('Monthly Data'!AA153/31)/('Monthly Data'!$E153/100000)</f>
        <v>5.885197209366582</v>
      </c>
      <c r="X154" s="24">
        <f>('Monthly Data'!AB153/31)/('Monthly Data'!$E153/100000)</f>
        <v>3.391586654693652</v>
      </c>
      <c r="Y154" s="24">
        <f>('Monthly Data'!AC153/31)/('Monthly Data'!$E153/100000)</f>
        <v>18.132209711956897</v>
      </c>
      <c r="Z154" s="24">
        <f>('Monthly Data'!AD153/31)/('Monthly Data'!$E153/100000)</f>
        <v>7.453201630171996</v>
      </c>
      <c r="AA154" s="24">
        <f>('Monthly Data'!AE153/31)/('Monthly Data'!$E153/100000)</f>
        <v>5.353319057815846</v>
      </c>
      <c r="AB154" s="24">
        <f>('Monthly Data'!AF153/31)/('Monthly Data'!$E153/100000)</f>
        <v>5.021758651654348</v>
      </c>
      <c r="AC154" s="24">
        <f>('Monthly Data'!AG153/31)/('Monthly Data'!$E153/100000)</f>
        <v>17.828279339642194</v>
      </c>
      <c r="AD154" s="24">
        <f>('Monthly Data'!AH153/30)/('Monthly Data'!$E153/100000)</f>
        <v>9.343326195574589</v>
      </c>
      <c r="AE154" s="24">
        <f>('Monthly Data'!AI153/30)/('Monthly Data'!$E153/100000)</f>
        <v>4.09707351891506</v>
      </c>
      <c r="AF154" s="24">
        <f>('Monthly Data'!AJ153/30)/('Monthly Data'!$E153/100000)</f>
        <v>3.6117059243397573</v>
      </c>
      <c r="AG154" s="24">
        <f>('Monthly Data'!AK153/30)/('Monthly Data'!$E153/100000)</f>
        <v>17.05210563882941</v>
      </c>
    </row>
    <row r="155" spans="1:33" ht="15">
      <c r="A155" t="str">
        <f>'Monthly Data'!D154</f>
        <v>York UA</v>
      </c>
      <c r="B155" s="24">
        <f>('Monthly Data'!F154/28)/('Monthly Data'!$E154/100000)</f>
        <v>7.488143772360429</v>
      </c>
      <c r="C155" s="24">
        <f>('Monthly Data'!G154/28)/('Monthly Data'!$E154/100000)</f>
        <v>3.0992595057825105</v>
      </c>
      <c r="D155" s="24">
        <f>('Monthly Data'!H154/28)/('Monthly Data'!$E154/100000)</f>
        <v>1.310425160163075</v>
      </c>
      <c r="E155" s="24">
        <f>('Monthly Data'!I154/28)/('Monthly Data'!$E154/100000)</f>
        <v>11.897828438306014</v>
      </c>
      <c r="F155" s="24">
        <f>('Monthly Data'!J154/31)/('Monthly Data'!$E154/100000)</f>
        <v>11.047025006105924</v>
      </c>
      <c r="G155" s="24">
        <f>('Monthly Data'!K154/31)/('Monthly Data'!$E154/100000)</f>
        <v>4.621714543370845</v>
      </c>
      <c r="H155" s="24">
        <f>('Monthly Data'!L154/31)/('Monthly Data'!$E154/100000)</f>
        <v>0.3005993198940387</v>
      </c>
      <c r="I155" s="24">
        <f>('Monthly Data'!M154/31)/('Monthly Data'!$E154/100000)</f>
        <v>15.969338869370807</v>
      </c>
      <c r="J155" s="24">
        <f>('Monthly Data'!N154/30)/('Monthly Data'!$E154/100000)</f>
        <v>8.69734032226752</v>
      </c>
      <c r="K155" s="24">
        <f>('Monthly Data'!O154/30)/('Monthly Data'!$E154/100000)</f>
        <v>5.804698116870511</v>
      </c>
      <c r="L155" s="24">
        <f>('Monthly Data'!P154/30)/('Monthly Data'!$E154/100000)</f>
        <v>0.01941370607649</v>
      </c>
      <c r="M155" s="24">
        <f>('Monthly Data'!Q154/30)/('Monthly Data'!$E154/100000)</f>
        <v>14.521452145214521</v>
      </c>
      <c r="N155" s="24">
        <f>('Monthly Data'!R154/31)/('Monthly Data'!$E154/100000)</f>
        <v>7.383470794897327</v>
      </c>
      <c r="O155" s="24">
        <f>('Monthly Data'!S154/31)/('Monthly Data'!$E154/100000)</f>
        <v>4.358690138463562</v>
      </c>
      <c r="P155" s="24">
        <f>('Monthly Data'!T154/31)/('Monthly Data'!$E154/100000)</f>
        <v>0.5072613523211904</v>
      </c>
      <c r="Q155" s="24">
        <f>('Monthly Data'!U154/31)/('Monthly Data'!$E154/100000)</f>
        <v>12.249422285682078</v>
      </c>
      <c r="R155" s="24">
        <f>('Monthly Data'!V154/30)/('Monthly Data'!$E154/100000)</f>
        <v>5.6299747621821</v>
      </c>
      <c r="S155" s="24">
        <f>('Monthly Data'!W154/30)/('Monthly Data'!$E154/100000)</f>
        <v>3.64977674238012</v>
      </c>
      <c r="T155" s="24">
        <f>('Monthly Data'!X154/30)/('Monthly Data'!$E154/100000)</f>
        <v>0.33003300330033003</v>
      </c>
      <c r="U155" s="24">
        <f>('Monthly Data'!Y154/30)/('Monthly Data'!$E154/100000)</f>
        <v>9.60978450786255</v>
      </c>
      <c r="V155" s="24">
        <f>('Monthly Data'!Z154/31)/('Monthly Data'!$E154/100000)</f>
        <v>4.2271779360099195</v>
      </c>
      <c r="W155" s="24">
        <f>('Monthly Data'!AA154/31)/('Monthly Data'!$E154/100000)</f>
        <v>4.621714543370845</v>
      </c>
      <c r="X155" s="24">
        <f>('Monthly Data'!AB154/31)/('Monthly Data'!$E154/100000)</f>
        <v>0.20666203242715164</v>
      </c>
      <c r="Y155" s="24">
        <f>('Monthly Data'!AC154/31)/('Monthly Data'!$E154/100000)</f>
        <v>9.055554511807918</v>
      </c>
      <c r="Z155" s="24">
        <f>('Monthly Data'!AD154/31)/('Monthly Data'!$E154/100000)</f>
        <v>6.9889341875364</v>
      </c>
      <c r="AA155" s="24">
        <f>('Monthly Data'!AE154/31)/('Monthly Data'!$E154/100000)</f>
        <v>4.302327765983429</v>
      </c>
      <c r="AB155" s="24">
        <f>('Monthly Data'!AF154/31)/('Monthly Data'!$E154/100000)</f>
        <v>0.05636237248013226</v>
      </c>
      <c r="AC155" s="24">
        <f>('Monthly Data'!AG154/31)/('Monthly Data'!$E154/100000)</f>
        <v>11.347624325999963</v>
      </c>
      <c r="AD155" s="24">
        <f>('Monthly Data'!AH154/30)/('Monthly Data'!$E154/100000)</f>
        <v>6.09590370801786</v>
      </c>
      <c r="AE155" s="24">
        <f>('Monthly Data'!AI154/30)/('Monthly Data'!$E154/100000)</f>
        <v>8.44496214327315</v>
      </c>
      <c r="AF155" s="24">
        <f>('Monthly Data'!AJ154/30)/('Monthly Data'!$E154/100000)</f>
        <v>0.09706853038245</v>
      </c>
      <c r="AG155" s="24">
        <f>('Monthly Data'!AK154/30)/('Monthly Data'!$E154/100000)</f>
        <v>14.63793438167346</v>
      </c>
    </row>
    <row r="156" spans="2:5" ht="15">
      <c r="B156" s="24"/>
      <c r="C156" s="24"/>
      <c r="D156" s="24"/>
      <c r="E156" s="24"/>
    </row>
    <row r="157" spans="2:5" ht="15">
      <c r="B157" s="24"/>
      <c r="C157" s="24"/>
      <c r="D157" s="24"/>
      <c r="E157" s="24"/>
    </row>
    <row r="158" spans="2:5" ht="15">
      <c r="B158" s="24"/>
      <c r="C158" s="24"/>
      <c r="D158" s="24"/>
      <c r="E158" s="24"/>
    </row>
  </sheetData>
  <sheetProtection algorithmName="SHA-512" hashValue="3snYlpfSfnEg0aWWfksdrtYNwwFD5xMjd8bSygm1Fm0rwRw8GCAG6wvgSwL2eX6MrguxhR/j0OO6jbaX+qmxdw==" saltValue="pGiepyz9BDHpKou5oGWNUw==" spinCount="100000" sheet="1" objects="1" scenarios="1"/>
  <autoFilter ref="A3:Y155">
    <sortState ref="A4:Y158">
      <sortCondition sortBy="value" ref="A4:A158"/>
    </sortState>
  </autoFilter>
  <mergeCells count="8">
    <mergeCell ref="AD1:AG1"/>
    <mergeCell ref="Z1:AC1"/>
    <mergeCell ref="V1:Y1"/>
    <mergeCell ref="B1:E1"/>
    <mergeCell ref="F1:I1"/>
    <mergeCell ref="J1:M1"/>
    <mergeCell ref="N1:Q1"/>
    <mergeCell ref="R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54"/>
  <sheetViews>
    <sheetView showGridLines="0" tabSelected="1" workbookViewId="0" topLeftCell="A1">
      <pane ySplit="2" topLeftCell="A3" activePane="bottomLeft" state="frozen"/>
      <selection pane="bottomLeft" activeCell="C2" sqref="C2"/>
    </sheetView>
  </sheetViews>
  <sheetFormatPr defaultColWidth="9.140625" defaultRowHeight="15"/>
  <cols>
    <col min="1" max="1" width="4.140625" style="0" customWidth="1"/>
    <col min="3" max="3" width="23.00390625" style="0" bestFit="1" customWidth="1"/>
    <col min="4" max="4" width="23.421875" style="0" customWidth="1"/>
    <col min="5" max="5" width="27.7109375" style="0" bestFit="1" customWidth="1"/>
    <col min="9" max="24" width="5.57421875" style="0" customWidth="1"/>
  </cols>
  <sheetData>
    <row r="1" spans="1:25" ht="31.2" customHeight="1">
      <c r="A1" s="67"/>
      <c r="B1" s="67"/>
      <c r="C1" s="83" t="s">
        <v>668</v>
      </c>
      <c r="D1" s="83"/>
      <c r="E1" s="76"/>
      <c r="F1" s="90" t="s">
        <v>669</v>
      </c>
      <c r="G1" s="90"/>
      <c r="H1" s="90"/>
      <c r="I1" s="90"/>
      <c r="J1" s="90"/>
      <c r="K1" s="90"/>
      <c r="L1" s="90"/>
      <c r="M1" s="67"/>
      <c r="N1" s="67"/>
      <c r="O1" s="67"/>
      <c r="P1" s="67"/>
      <c r="Q1" s="67"/>
      <c r="R1" s="67"/>
      <c r="S1" s="75" t="s">
        <v>511</v>
      </c>
      <c r="T1" s="67"/>
      <c r="U1" s="67"/>
      <c r="V1" s="67"/>
      <c r="W1" s="67"/>
      <c r="X1" s="67"/>
      <c r="Y1" s="67"/>
    </row>
    <row r="2" spans="1:25" ht="18" customHeight="1">
      <c r="A2" s="67"/>
      <c r="B2" s="67"/>
      <c r="C2" s="71" t="s">
        <v>9</v>
      </c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5">
      <c r="A4" s="67"/>
      <c r="B4" s="67"/>
      <c r="C4" s="67"/>
      <c r="D4" s="69">
        <v>42767</v>
      </c>
      <c r="E4" s="69">
        <v>42795</v>
      </c>
      <c r="F4" s="69">
        <v>42826</v>
      </c>
      <c r="G4" s="69">
        <v>42856</v>
      </c>
      <c r="H4" s="69">
        <v>42887</v>
      </c>
      <c r="I4" s="69">
        <v>42917</v>
      </c>
      <c r="J4" s="69">
        <v>42948</v>
      </c>
      <c r="K4" s="69">
        <v>42979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>
      <c r="A5" s="67"/>
      <c r="B5" s="67"/>
      <c r="C5" s="67" t="s">
        <v>477</v>
      </c>
      <c r="D5" s="70">
        <f>VLOOKUP(DTOC!$C$2,'Monthly Rates Actual'!$A$4:$Y$155,2,FALSE)</f>
        <v>8.518370181901336</v>
      </c>
      <c r="E5" s="70">
        <f>VLOOKUP(DTOC!$C$2,'Monthly Rates Actual'!$A$4:$Y$155,6,FALSE)</f>
        <v>8.134848152567669</v>
      </c>
      <c r="F5" s="70">
        <f>VLOOKUP(DTOC!$C$2,'Monthly Rates Actual'!$A$4:$Y$155,10,FALSE)</f>
        <v>7.420814895907122</v>
      </c>
      <c r="G5" s="70">
        <f>VLOOKUP(DTOC!$C$2,'Monthly Rates Actual'!$A$4:$Y$155,14,FALSE)</f>
        <v>7.358079917951908</v>
      </c>
      <c r="H5" s="70">
        <f>VLOOKUP(DTOC!$C$2,'Monthly Rates Actual'!$A$4:$Y$155,18,FALSE)</f>
        <v>7.530059521071563</v>
      </c>
      <c r="I5" s="70">
        <f>VLOOKUP(DTOC!$C$2,'Monthly Rates Actual'!$A$4:$Y$155,22,FALSE)</f>
        <v>7.538732320176299</v>
      </c>
      <c r="J5" s="70">
        <f>VLOOKUP(DTOC!$C$2,'Monthly Rates Actual'!$A$4:$AC$155,26,FALSE)</f>
        <v>7.436350260599437</v>
      </c>
      <c r="K5" s="70">
        <f>VLOOKUP(DTOC!$C$2,'Monthly Rates Actual'!$A$4:$AG$155,30,FALSE)</f>
        <v>7.290947952027427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15">
      <c r="A6" s="67"/>
      <c r="B6" s="67"/>
      <c r="C6" s="67" t="s">
        <v>478</v>
      </c>
      <c r="D6" s="70">
        <f>VLOOKUP($C$2,'Monthly Rate Target'!$A$3:$Y$154,2,FALSE)</f>
        <v>5.5</v>
      </c>
      <c r="E6" s="70">
        <f>D6</f>
        <v>5.5</v>
      </c>
      <c r="F6" s="70">
        <f aca="true" t="shared" si="0" ref="F6:K10">E6</f>
        <v>5.5</v>
      </c>
      <c r="G6" s="70">
        <f t="shared" si="0"/>
        <v>5.5</v>
      </c>
      <c r="H6" s="70">
        <f t="shared" si="0"/>
        <v>5.5</v>
      </c>
      <c r="I6" s="70">
        <f t="shared" si="0"/>
        <v>5.5</v>
      </c>
      <c r="J6" s="70">
        <f t="shared" si="0"/>
        <v>5.5</v>
      </c>
      <c r="K6" s="70">
        <f t="shared" si="0"/>
        <v>5.5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5">
      <c r="A7" s="67"/>
      <c r="B7" s="67"/>
      <c r="C7" s="67" t="s">
        <v>512</v>
      </c>
      <c r="D7" s="70">
        <f>VLOOKUP(DTOC!$C$2,'Monthly Rates Actual'!$A$4:$Y$155,3,FALSE)</f>
        <v>5.568518886013666</v>
      </c>
      <c r="E7" s="70">
        <f>VLOOKUP(DTOC!$C$2,'Monthly Rates Actual'!$A$4:$Y$155,7,FALSE)</f>
        <v>5.511419160757937</v>
      </c>
      <c r="F7" s="70">
        <f>VLOOKUP(DTOC!$C$2,'Monthly Rates Actual'!$A$4:$Y$155,11,FALSE)</f>
        <v>5.1821817033268625</v>
      </c>
      <c r="G7" s="70">
        <f>VLOOKUP(DTOC!$C$2,'Monthly Rates Actual'!$A$4:$Y$155,15,FALSE)</f>
        <v>4.887630496321516</v>
      </c>
      <c r="H7" s="70">
        <f>VLOOKUP(DTOC!$C$2,'Monthly Rates Actual'!$A$4:$Y$155,19,FALSE)</f>
        <v>5.150979905122001</v>
      </c>
      <c r="I7" s="70">
        <f>VLOOKUP(DTOC!$C$2,'Monthly Rates Actual'!$A$4:$Y$155,23,FALSE)</f>
        <v>5.042613193753448</v>
      </c>
      <c r="J7" s="70">
        <f>VLOOKUP(DTOC!$C$2,'Monthly Rates Actual'!$A$4:$AC$155,27,FALSE)</f>
        <v>4.977326083298637</v>
      </c>
      <c r="K7" s="70">
        <f>VLOOKUP(DTOC!$C$2,'Monthly Rates Actual'!$A$4:$AG$155,31,FALSE)</f>
        <v>4.687706031529916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15">
      <c r="A8" s="67"/>
      <c r="B8" s="67"/>
      <c r="C8" s="67" t="s">
        <v>513</v>
      </c>
      <c r="D8" s="70">
        <f>VLOOKUP($C$2,'Monthly Rate Target'!$A$3:$Y$154,3,FALSE)</f>
        <v>2.6</v>
      </c>
      <c r="E8" s="70">
        <f>D8</f>
        <v>2.6</v>
      </c>
      <c r="F8" s="70">
        <f t="shared" si="0"/>
        <v>2.6</v>
      </c>
      <c r="G8" s="70">
        <f t="shared" si="0"/>
        <v>2.6</v>
      </c>
      <c r="H8" s="70">
        <f t="shared" si="0"/>
        <v>2.6</v>
      </c>
      <c r="I8" s="70">
        <f t="shared" si="0"/>
        <v>2.6</v>
      </c>
      <c r="J8" s="70">
        <f t="shared" si="0"/>
        <v>2.6</v>
      </c>
      <c r="K8" s="70">
        <f t="shared" si="0"/>
        <v>2.6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5">
      <c r="A9" s="67"/>
      <c r="B9" s="67"/>
      <c r="C9" s="67" t="s">
        <v>479</v>
      </c>
      <c r="D9" s="70">
        <f>VLOOKUP(DTOC!$C$2,'Monthly Rates Actual'!$A$4:$Y$155,5,FALSE)</f>
        <v>15.318067779636673</v>
      </c>
      <c r="E9" s="70">
        <f>VLOOKUP(DTOC!$C$2,'Monthly Rates Actual'!$A$4:$Y$155,9,FALSE)</f>
        <v>14.811345475351</v>
      </c>
      <c r="F9" s="70">
        <f>VLOOKUP(DTOC!$C$2,'Monthly Rates Actual'!$A$4:$Y$155,13,FALSE)</f>
        <v>13.565115929629597</v>
      </c>
      <c r="G9" s="70">
        <f>VLOOKUP(DTOC!$C$2,'Monthly Rates Actual'!$A$4:$Y$155,17,FALSE)</f>
        <v>13.220936626692161</v>
      </c>
      <c r="H9" s="70">
        <f>VLOOKUP(DTOC!$C$2,'Monthly Rates Actual'!$A$4:$Y$155,21,FALSE)</f>
        <v>13.649215125282504</v>
      </c>
      <c r="I9" s="70">
        <f>VLOOKUP(DTOC!$C$2,'Monthly Rates Actual'!$A$4:$Y$155,25,FALSE)</f>
        <v>13.479710991767593</v>
      </c>
      <c r="J9" s="70">
        <f>VLOOKUP(DTOC!$C$2,'Monthly Rates Actual'!$A$4:$AC$155,29,FALSE)</f>
        <v>13.359004027324438</v>
      </c>
      <c r="K9" s="70">
        <f>VLOOKUP(DTOC!$C$2,'Monthly Rates Actual'!$A$4:$AG$155,33,FALSE)</f>
        <v>12.902518529421686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ht="15">
      <c r="A10" s="67"/>
      <c r="B10" s="67"/>
      <c r="C10" s="67" t="s">
        <v>480</v>
      </c>
      <c r="D10" s="70">
        <f>VLOOKUP($C$2,'Monthly Rate Target'!$A$3:$Y$154,5,FALSE)</f>
        <v>9.4</v>
      </c>
      <c r="E10" s="70">
        <f>D10</f>
        <v>9.4</v>
      </c>
      <c r="F10" s="70">
        <f t="shared" si="0"/>
        <v>9.4</v>
      </c>
      <c r="G10" s="70">
        <f t="shared" si="0"/>
        <v>9.4</v>
      </c>
      <c r="H10" s="70">
        <f t="shared" si="0"/>
        <v>9.4</v>
      </c>
      <c r="I10" s="70">
        <f t="shared" si="0"/>
        <v>9.4</v>
      </c>
      <c r="J10" s="70">
        <f t="shared" si="0"/>
        <v>9.4</v>
      </c>
      <c r="K10" s="70">
        <f t="shared" si="0"/>
        <v>9.4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5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25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ht="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ht="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ht="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ht="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ht="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ht="1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ht="1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ht="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ht="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ht="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ht="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ht="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ht="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ht="1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ht="1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ht="1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ht="1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ht="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ht="1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ht="1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ht="1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ht="1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ht="1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ht="1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ht="1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ht="1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ht="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ht="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ht="1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ht="1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ht="1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ht="1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ht="1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ht="1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ht="1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ht="1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ht="1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ht="1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 ht="1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1:25" ht="1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1:25" ht="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1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</row>
    <row r="117" spans="1:25" ht="1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</row>
    <row r="118" spans="1:25" ht="1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1:25" ht="1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1:25" ht="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" ht="1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1:25" ht="1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25" ht="1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 ht="1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 ht="1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ht="1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 ht="1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ht="1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1:25" ht="1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 ht="1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ht="1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1:25" ht="1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ht="1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ht="1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ht="1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 ht="1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ht="1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ht="1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 ht="1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1:25" ht="1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 ht="1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 ht="1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 ht="1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 ht="1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ht="1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 ht="1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 ht="1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25" ht="1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 ht="1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1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" ht="1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52" spans="1:25" ht="1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</row>
    <row r="153" spans="1:25" ht="1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" ht="1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1:25" ht="1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1:25" ht="1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1:25" ht="1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</row>
    <row r="158" spans="1:25" ht="1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1:25" ht="1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1:25" ht="1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1:25" ht="1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1:25" ht="1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</row>
    <row r="163" spans="1:25" ht="1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</row>
    <row r="164" spans="1:25" ht="1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</row>
    <row r="165" spans="1:25" ht="1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</row>
    <row r="166" spans="1:25" ht="1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</row>
    <row r="167" spans="1:25" ht="1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</row>
    <row r="168" spans="1:25" ht="1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</row>
    <row r="169" spans="1:25" ht="1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</row>
    <row r="170" spans="1:25" ht="1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</row>
    <row r="171" spans="1:25" ht="1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</row>
    <row r="172" spans="1:25" ht="1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</row>
    <row r="173" spans="1:25" ht="1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</row>
    <row r="174" spans="1:25" ht="1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</row>
    <row r="175" spans="1:25" ht="1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</row>
    <row r="176" spans="1:25" ht="1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</row>
    <row r="177" spans="1:25" ht="1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1:25" ht="1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</row>
    <row r="179" spans="1:25" ht="1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</row>
    <row r="180" spans="1:25" ht="1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</row>
    <row r="181" spans="1:25" ht="1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1:25" ht="1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1:25" ht="1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1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</row>
    <row r="185" spans="1:25" ht="1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</row>
    <row r="186" spans="1:25" ht="1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</row>
    <row r="187" spans="1:25" ht="1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</row>
    <row r="188" spans="1:25" ht="1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</row>
    <row r="189" spans="1:25" ht="1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</row>
    <row r="190" spans="1:25" ht="1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</row>
    <row r="191" spans="1:25" ht="1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</row>
    <row r="192" spans="1:25" ht="1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</row>
    <row r="193" spans="1:25" ht="1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</row>
    <row r="194" spans="1:25" ht="1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</row>
    <row r="195" spans="1:25" ht="1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</row>
    <row r="196" spans="1:25" ht="1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</row>
    <row r="197" spans="1:25" ht="1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</row>
    <row r="198" spans="1:25" ht="105">
      <c r="A198" s="67"/>
      <c r="B198" s="67"/>
      <c r="C198" s="73" t="s">
        <v>514</v>
      </c>
      <c r="D198" s="73" t="s">
        <v>515</v>
      </c>
      <c r="E198" s="73" t="s">
        <v>516</v>
      </c>
      <c r="F198" s="67"/>
      <c r="G198" s="72" t="s">
        <v>510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</row>
    <row r="199" spans="1:25" ht="3.6" customHeight="1">
      <c r="A199" s="67"/>
      <c r="B199" s="67"/>
      <c r="C199" s="53"/>
      <c r="D199" s="53"/>
      <c r="E199" s="53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</row>
    <row r="200" spans="1:25" ht="14.4" customHeight="1">
      <c r="A200" s="67"/>
      <c r="B200" s="67"/>
      <c r="C200" s="79" t="s">
        <v>517</v>
      </c>
      <c r="D200" s="79" t="s">
        <v>561</v>
      </c>
      <c r="E200" s="77" t="s">
        <v>615</v>
      </c>
      <c r="F200" s="67"/>
      <c r="G200" s="86" t="s">
        <v>505</v>
      </c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74"/>
    </row>
    <row r="201" spans="1:25" ht="14.4" customHeight="1">
      <c r="A201" s="67"/>
      <c r="B201" s="67"/>
      <c r="C201" s="79" t="s">
        <v>518</v>
      </c>
      <c r="D201" s="79" t="s">
        <v>562</v>
      </c>
      <c r="E201" s="78" t="s">
        <v>616</v>
      </c>
      <c r="F201" s="67"/>
      <c r="G201" s="87" t="s">
        <v>506</v>
      </c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67"/>
    </row>
    <row r="202" spans="1:25" ht="14.4" customHeight="1">
      <c r="A202" s="67"/>
      <c r="B202" s="67"/>
      <c r="C202" s="79" t="s">
        <v>519</v>
      </c>
      <c r="D202" s="79" t="s">
        <v>563</v>
      </c>
      <c r="E202" s="58" t="s">
        <v>617</v>
      </c>
      <c r="F202" s="67"/>
      <c r="G202" s="88" t="s">
        <v>507</v>
      </c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67"/>
    </row>
    <row r="203" spans="1:25" ht="14.4" customHeight="1">
      <c r="A203" s="67"/>
      <c r="B203" s="67"/>
      <c r="C203" s="79" t="s">
        <v>520</v>
      </c>
      <c r="D203" s="79" t="s">
        <v>564</v>
      </c>
      <c r="E203" s="77" t="s">
        <v>618</v>
      </c>
      <c r="F203" s="67"/>
      <c r="G203" s="81" t="s">
        <v>508</v>
      </c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67"/>
    </row>
    <row r="204" spans="1:25" ht="14.4" customHeight="1">
      <c r="A204" s="67"/>
      <c r="B204" s="67"/>
      <c r="C204" s="79" t="s">
        <v>521</v>
      </c>
      <c r="D204" s="79" t="s">
        <v>565</v>
      </c>
      <c r="E204" s="58" t="s">
        <v>619</v>
      </c>
      <c r="F204" s="67"/>
      <c r="G204" s="89" t="s">
        <v>509</v>
      </c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67"/>
    </row>
    <row r="205" spans="1:25" ht="14.4" customHeight="1">
      <c r="A205" s="67"/>
      <c r="B205" s="67"/>
      <c r="C205" s="55" t="s">
        <v>522</v>
      </c>
      <c r="D205" s="79" t="s">
        <v>566</v>
      </c>
      <c r="E205" s="77" t="s">
        <v>620</v>
      </c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</row>
    <row r="206" spans="1:25" ht="15">
      <c r="A206" s="67"/>
      <c r="B206" s="67"/>
      <c r="C206" s="55" t="s">
        <v>523</v>
      </c>
      <c r="D206" s="79" t="s">
        <v>567</v>
      </c>
      <c r="E206" s="78" t="s">
        <v>621</v>
      </c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</row>
    <row r="207" spans="1:25" ht="15">
      <c r="A207" s="67"/>
      <c r="B207" s="67"/>
      <c r="C207" s="55" t="s">
        <v>524</v>
      </c>
      <c r="D207" s="79" t="s">
        <v>568</v>
      </c>
      <c r="E207" s="78" t="s">
        <v>622</v>
      </c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</row>
    <row r="208" spans="1:25" ht="15">
      <c r="A208" s="67"/>
      <c r="B208" s="67"/>
      <c r="C208" s="59" t="s">
        <v>525</v>
      </c>
      <c r="D208" s="79" t="s">
        <v>569</v>
      </c>
      <c r="E208" s="78" t="s">
        <v>623</v>
      </c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</row>
    <row r="209" spans="1:25" ht="15">
      <c r="A209" s="67"/>
      <c r="B209" s="67"/>
      <c r="C209" s="55" t="s">
        <v>526</v>
      </c>
      <c r="D209" s="55" t="s">
        <v>570</v>
      </c>
      <c r="E209" s="58" t="s">
        <v>624</v>
      </c>
      <c r="F209" s="67"/>
      <c r="G209" s="67"/>
      <c r="H209" s="67"/>
      <c r="I209" s="85" t="s">
        <v>503</v>
      </c>
      <c r="J209" s="85"/>
      <c r="K209" s="85"/>
      <c r="L209" s="72"/>
      <c r="M209" s="72"/>
      <c r="N209" s="72"/>
      <c r="O209" s="72"/>
      <c r="P209" s="72"/>
      <c r="Q209" s="72"/>
      <c r="R209" s="72"/>
      <c r="S209" s="67"/>
      <c r="T209" s="67"/>
      <c r="U209" s="67"/>
      <c r="V209" s="67"/>
      <c r="W209" s="67"/>
      <c r="X209" s="67"/>
      <c r="Y209" s="67"/>
    </row>
    <row r="210" spans="1:25" ht="15">
      <c r="A210" s="67"/>
      <c r="B210" s="67"/>
      <c r="C210" s="59" t="s">
        <v>527</v>
      </c>
      <c r="D210" s="55" t="s">
        <v>571</v>
      </c>
      <c r="E210" s="77" t="s">
        <v>625</v>
      </c>
      <c r="F210" s="67"/>
      <c r="G210" s="67"/>
      <c r="H210" s="67"/>
      <c r="I210" s="85" t="s">
        <v>502</v>
      </c>
      <c r="J210" s="85"/>
      <c r="K210" s="85"/>
      <c r="L210" s="85"/>
      <c r="M210" s="85"/>
      <c r="N210" s="85"/>
      <c r="O210" s="85"/>
      <c r="P210" s="85"/>
      <c r="Q210" s="85"/>
      <c r="R210" s="85"/>
      <c r="S210" s="67"/>
      <c r="T210" s="67"/>
      <c r="U210" s="67"/>
      <c r="V210" s="67"/>
      <c r="W210" s="67"/>
      <c r="X210" s="67"/>
      <c r="Y210" s="67"/>
    </row>
    <row r="211" spans="1:25" ht="15" customHeight="1">
      <c r="A211" s="67"/>
      <c r="B211" s="67"/>
      <c r="C211" s="55" t="s">
        <v>528</v>
      </c>
      <c r="D211" s="55" t="s">
        <v>572</v>
      </c>
      <c r="E211" s="58" t="s">
        <v>626</v>
      </c>
      <c r="F211" s="67"/>
      <c r="G211" s="67"/>
      <c r="H211" s="67"/>
      <c r="I211" s="84" t="s">
        <v>501</v>
      </c>
      <c r="J211" s="84"/>
      <c r="K211" s="84"/>
      <c r="L211" s="84"/>
      <c r="M211" s="84"/>
      <c r="N211" s="84"/>
      <c r="O211" s="84"/>
      <c r="P211" s="84"/>
      <c r="Q211" s="84"/>
      <c r="R211" s="84"/>
      <c r="S211" s="67"/>
      <c r="T211" s="67"/>
      <c r="U211" s="67"/>
      <c r="V211" s="67"/>
      <c r="W211" s="67"/>
      <c r="X211" s="67"/>
      <c r="Y211" s="67"/>
    </row>
    <row r="212" spans="1:25" ht="15">
      <c r="A212" s="67"/>
      <c r="B212" s="67"/>
      <c r="C212" s="55" t="s">
        <v>529</v>
      </c>
      <c r="D212" s="55" t="s">
        <v>573</v>
      </c>
      <c r="E212" s="58" t="s">
        <v>627</v>
      </c>
      <c r="F212" s="67"/>
      <c r="G212" s="67"/>
      <c r="H212" s="67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67"/>
      <c r="T212" s="67"/>
      <c r="U212" s="67"/>
      <c r="V212" s="67"/>
      <c r="W212" s="67"/>
      <c r="X212" s="67"/>
      <c r="Y212" s="67"/>
    </row>
    <row r="213" spans="1:25" ht="15">
      <c r="A213" s="67"/>
      <c r="B213" s="67"/>
      <c r="C213" s="59" t="s">
        <v>530</v>
      </c>
      <c r="D213" s="55" t="s">
        <v>574</v>
      </c>
      <c r="E213" s="58" t="s">
        <v>628</v>
      </c>
      <c r="F213" s="67"/>
      <c r="G213" s="67"/>
      <c r="H213" s="67"/>
      <c r="I213" s="82" t="s">
        <v>504</v>
      </c>
      <c r="J213" s="82"/>
      <c r="K213" s="82"/>
      <c r="L213" s="82"/>
      <c r="M213" s="82"/>
      <c r="N213" s="82"/>
      <c r="O213" s="82"/>
      <c r="P213" s="82"/>
      <c r="Q213" s="82"/>
      <c r="R213" s="82"/>
      <c r="S213" s="67"/>
      <c r="T213" s="67"/>
      <c r="U213" s="67"/>
      <c r="V213" s="67"/>
      <c r="W213" s="67"/>
      <c r="X213" s="67"/>
      <c r="Y213" s="67"/>
    </row>
    <row r="214" spans="1:25" ht="15">
      <c r="A214" s="67"/>
      <c r="B214" s="67"/>
      <c r="C214" s="59" t="s">
        <v>531</v>
      </c>
      <c r="D214" s="55" t="s">
        <v>575</v>
      </c>
      <c r="E214" s="58" t="s">
        <v>629</v>
      </c>
      <c r="F214" s="67"/>
      <c r="G214" s="67"/>
      <c r="H214" s="67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67"/>
      <c r="T214" s="67"/>
      <c r="U214" s="67"/>
      <c r="V214" s="67"/>
      <c r="W214" s="67"/>
      <c r="X214" s="67"/>
      <c r="Y214" s="67"/>
    </row>
    <row r="215" spans="1:25" ht="15">
      <c r="A215" s="67"/>
      <c r="B215" s="67"/>
      <c r="C215" s="55" t="s">
        <v>532</v>
      </c>
      <c r="D215" s="55" t="s">
        <v>576</v>
      </c>
      <c r="E215" s="77" t="s">
        <v>630</v>
      </c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ht="15">
      <c r="A216" s="67"/>
      <c r="B216" s="67"/>
      <c r="C216" s="55" t="s">
        <v>533</v>
      </c>
      <c r="D216" s="55" t="s">
        <v>577</v>
      </c>
      <c r="E216" s="58" t="s">
        <v>631</v>
      </c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ht="15">
      <c r="A217" s="67"/>
      <c r="B217" s="67"/>
      <c r="C217" s="59" t="s">
        <v>534</v>
      </c>
      <c r="D217" s="55" t="s">
        <v>578</v>
      </c>
      <c r="E217" s="77" t="s">
        <v>632</v>
      </c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15">
      <c r="A218" s="67"/>
      <c r="B218" s="67"/>
      <c r="C218" s="55" t="s">
        <v>535</v>
      </c>
      <c r="D218" s="55" t="s">
        <v>579</v>
      </c>
      <c r="E218" s="58" t="s">
        <v>633</v>
      </c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</row>
    <row r="219" spans="1:25" ht="15">
      <c r="A219" s="67"/>
      <c r="B219" s="67"/>
      <c r="C219" s="59" t="s">
        <v>536</v>
      </c>
      <c r="D219" s="55" t="s">
        <v>580</v>
      </c>
      <c r="E219" s="77" t="s">
        <v>634</v>
      </c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ht="15">
      <c r="A220" s="67"/>
      <c r="B220" s="67"/>
      <c r="C220" s="55" t="s">
        <v>537</v>
      </c>
      <c r="D220" s="55" t="s">
        <v>581</v>
      </c>
      <c r="E220" s="78" t="s">
        <v>635</v>
      </c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ht="15">
      <c r="A221" s="67"/>
      <c r="B221" s="67"/>
      <c r="C221" s="59" t="s">
        <v>538</v>
      </c>
      <c r="D221" s="55" t="s">
        <v>582</v>
      </c>
      <c r="E221" s="78" t="s">
        <v>636</v>
      </c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</row>
    <row r="222" spans="1:25" ht="15">
      <c r="A222" s="67"/>
      <c r="B222" s="67"/>
      <c r="C222" s="55" t="s">
        <v>539</v>
      </c>
      <c r="D222" s="55" t="s">
        <v>583</v>
      </c>
      <c r="E222" s="58" t="s">
        <v>637</v>
      </c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</row>
    <row r="223" spans="1:25" ht="15">
      <c r="A223" s="67"/>
      <c r="B223" s="67"/>
      <c r="C223" s="59" t="s">
        <v>540</v>
      </c>
      <c r="D223" s="55" t="s">
        <v>584</v>
      </c>
      <c r="E223" s="77" t="s">
        <v>638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</row>
    <row r="224" spans="1:25" ht="15">
      <c r="A224" s="67"/>
      <c r="B224" s="67"/>
      <c r="C224" s="55" t="s">
        <v>541</v>
      </c>
      <c r="D224" s="55" t="s">
        <v>585</v>
      </c>
      <c r="E224" s="77" t="s">
        <v>639</v>
      </c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</row>
    <row r="225" spans="1:25" ht="15">
      <c r="A225" s="67"/>
      <c r="B225" s="67"/>
      <c r="C225" s="59" t="s">
        <v>542</v>
      </c>
      <c r="D225" s="55" t="s">
        <v>586</v>
      </c>
      <c r="E225" s="58" t="s">
        <v>640</v>
      </c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</row>
    <row r="226" spans="1:25" ht="15">
      <c r="A226" s="67"/>
      <c r="B226" s="67"/>
      <c r="C226" s="55" t="s">
        <v>543</v>
      </c>
      <c r="D226" s="55" t="s">
        <v>587</v>
      </c>
      <c r="E226" s="58" t="s">
        <v>641</v>
      </c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</row>
    <row r="227" spans="1:25" ht="15">
      <c r="A227" s="67"/>
      <c r="B227" s="67"/>
      <c r="C227" s="59" t="s">
        <v>544</v>
      </c>
      <c r="D227" s="55" t="s">
        <v>588</v>
      </c>
      <c r="E227" s="77" t="s">
        <v>642</v>
      </c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</row>
    <row r="228" spans="1:25" ht="15">
      <c r="A228" s="67"/>
      <c r="B228" s="67"/>
      <c r="C228" s="55" t="s">
        <v>545</v>
      </c>
      <c r="D228" s="55" t="s">
        <v>589</v>
      </c>
      <c r="E228" s="77" t="s">
        <v>643</v>
      </c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</row>
    <row r="229" spans="1:25" ht="15">
      <c r="A229" s="67"/>
      <c r="B229" s="67"/>
      <c r="C229" s="55" t="s">
        <v>546</v>
      </c>
      <c r="D229" s="55" t="s">
        <v>590</v>
      </c>
      <c r="E229" s="58" t="s">
        <v>644</v>
      </c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</row>
    <row r="230" spans="1:25" ht="15">
      <c r="A230" s="67"/>
      <c r="B230" s="67"/>
      <c r="C230" s="59" t="s">
        <v>547</v>
      </c>
      <c r="D230" s="55" t="s">
        <v>591</v>
      </c>
      <c r="E230" s="58" t="s">
        <v>645</v>
      </c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</row>
    <row r="231" spans="1:25" ht="15">
      <c r="A231" s="67"/>
      <c r="B231" s="67"/>
      <c r="C231" s="55" t="s">
        <v>548</v>
      </c>
      <c r="D231" s="55" t="s">
        <v>592</v>
      </c>
      <c r="E231" s="77" t="s">
        <v>646</v>
      </c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</row>
    <row r="232" spans="1:25" ht="15">
      <c r="A232" s="67"/>
      <c r="B232" s="67"/>
      <c r="C232" s="59" t="s">
        <v>549</v>
      </c>
      <c r="D232" s="55" t="s">
        <v>593</v>
      </c>
      <c r="E232" s="77" t="s">
        <v>647</v>
      </c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</row>
    <row r="233" spans="1:25" ht="15">
      <c r="A233" s="67"/>
      <c r="B233" s="67"/>
      <c r="C233" s="59" t="s">
        <v>550</v>
      </c>
      <c r="D233" s="55" t="s">
        <v>594</v>
      </c>
      <c r="E233" s="58" t="s">
        <v>648</v>
      </c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</row>
    <row r="234" spans="1:25" ht="15">
      <c r="A234" s="67"/>
      <c r="B234" s="67"/>
      <c r="C234" s="59" t="s">
        <v>551</v>
      </c>
      <c r="D234" s="55" t="s">
        <v>595</v>
      </c>
      <c r="E234" s="77" t="s">
        <v>649</v>
      </c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</row>
    <row r="235" spans="1:25" ht="15">
      <c r="A235" s="67"/>
      <c r="B235" s="67"/>
      <c r="C235" s="59" t="s">
        <v>552</v>
      </c>
      <c r="D235" s="55" t="s">
        <v>596</v>
      </c>
      <c r="E235" s="77" t="s">
        <v>650</v>
      </c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</row>
    <row r="236" spans="1:25" ht="15">
      <c r="A236" s="67"/>
      <c r="B236" s="67"/>
      <c r="C236" s="59" t="s">
        <v>553</v>
      </c>
      <c r="D236" s="55" t="s">
        <v>597</v>
      </c>
      <c r="E236" s="77" t="s">
        <v>651</v>
      </c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</row>
    <row r="237" spans="1:25" ht="15">
      <c r="A237" s="67"/>
      <c r="B237" s="67"/>
      <c r="C237" s="59" t="s">
        <v>554</v>
      </c>
      <c r="D237" s="55" t="s">
        <v>598</v>
      </c>
      <c r="E237" s="58" t="s">
        <v>652</v>
      </c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</row>
    <row r="238" spans="1:25" ht="15">
      <c r="A238" s="67"/>
      <c r="B238" s="67"/>
      <c r="C238" s="59" t="s">
        <v>555</v>
      </c>
      <c r="D238" s="55" t="s">
        <v>599</v>
      </c>
      <c r="E238" s="58" t="s">
        <v>653</v>
      </c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</row>
    <row r="239" spans="1:25" ht="15">
      <c r="A239" s="67"/>
      <c r="B239" s="67"/>
      <c r="C239" s="59" t="s">
        <v>556</v>
      </c>
      <c r="D239" s="55" t="s">
        <v>600</v>
      </c>
      <c r="E239" s="58" t="s">
        <v>654</v>
      </c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</row>
    <row r="240" spans="1:25" ht="15">
      <c r="A240" s="67"/>
      <c r="B240" s="67"/>
      <c r="C240" s="59" t="s">
        <v>557</v>
      </c>
      <c r="D240" s="55" t="s">
        <v>601</v>
      </c>
      <c r="E240" s="78" t="s">
        <v>655</v>
      </c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</row>
    <row r="241" spans="1:25" ht="15">
      <c r="A241" s="67"/>
      <c r="B241" s="67"/>
      <c r="C241" s="59" t="s">
        <v>558</v>
      </c>
      <c r="D241" s="55" t="s">
        <v>602</v>
      </c>
      <c r="E241" s="77" t="s">
        <v>656</v>
      </c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</row>
    <row r="242" spans="1:25" ht="15">
      <c r="A242" s="67"/>
      <c r="B242" s="67"/>
      <c r="C242" s="59" t="s">
        <v>559</v>
      </c>
      <c r="D242" s="55" t="s">
        <v>603</v>
      </c>
      <c r="E242" s="77" t="s">
        <v>657</v>
      </c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</row>
    <row r="243" spans="1:25" ht="15">
      <c r="A243" s="67"/>
      <c r="B243" s="67"/>
      <c r="C243" s="60" t="s">
        <v>560</v>
      </c>
      <c r="D243" s="55" t="s">
        <v>604</v>
      </c>
      <c r="E243" s="58" t="s">
        <v>658</v>
      </c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</row>
    <row r="244" spans="1:25" ht="15">
      <c r="A244" s="67"/>
      <c r="B244" s="67"/>
      <c r="C244" s="55"/>
      <c r="D244" s="55" t="s">
        <v>605</v>
      </c>
      <c r="E244" s="58" t="s">
        <v>659</v>
      </c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</row>
    <row r="245" spans="1:25" ht="15">
      <c r="A245" s="67"/>
      <c r="B245" s="67"/>
      <c r="C245" s="55"/>
      <c r="D245" s="55" t="s">
        <v>606</v>
      </c>
      <c r="E245" s="58" t="s">
        <v>660</v>
      </c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</row>
    <row r="246" spans="1:25" ht="15">
      <c r="A246" s="67"/>
      <c r="B246" s="67"/>
      <c r="C246" s="55"/>
      <c r="D246" s="55" t="s">
        <v>607</v>
      </c>
      <c r="E246" s="58" t="s">
        <v>661</v>
      </c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</row>
    <row r="247" spans="1:25" ht="15">
      <c r="A247" s="67"/>
      <c r="B247" s="67"/>
      <c r="C247" s="55"/>
      <c r="D247" s="55" t="s">
        <v>608</v>
      </c>
      <c r="E247" s="78" t="s">
        <v>662</v>
      </c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</row>
    <row r="248" spans="1:25" ht="15">
      <c r="A248" s="67"/>
      <c r="B248" s="67"/>
      <c r="C248" s="55"/>
      <c r="D248" s="55" t="s">
        <v>609</v>
      </c>
      <c r="E248" s="77" t="s">
        <v>663</v>
      </c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</row>
    <row r="249" spans="1:25" ht="15">
      <c r="A249" s="67"/>
      <c r="B249" s="67"/>
      <c r="C249" s="55"/>
      <c r="D249" s="55" t="s">
        <v>610</v>
      </c>
      <c r="E249" s="58" t="s">
        <v>664</v>
      </c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</row>
    <row r="250" spans="1:25" ht="15">
      <c r="A250" s="67"/>
      <c r="B250" s="67"/>
      <c r="C250" s="55"/>
      <c r="D250" s="55" t="s">
        <v>611</v>
      </c>
      <c r="E250" s="58" t="s">
        <v>665</v>
      </c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</row>
    <row r="251" spans="1:25" ht="15">
      <c r="A251" s="67"/>
      <c r="B251" s="67"/>
      <c r="C251" s="55"/>
      <c r="D251" s="55" t="s">
        <v>612</v>
      </c>
      <c r="E251" s="77" t="s">
        <v>666</v>
      </c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</row>
    <row r="252" spans="1:25" ht="15">
      <c r="A252" s="67"/>
      <c r="B252" s="67"/>
      <c r="C252" s="55"/>
      <c r="D252" s="55" t="s">
        <v>613</v>
      </c>
      <c r="E252" s="77" t="s">
        <v>667</v>
      </c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</row>
    <row r="253" spans="1:25" ht="15">
      <c r="A253" s="67"/>
      <c r="B253" s="67"/>
      <c r="C253" s="55"/>
      <c r="D253" s="55" t="s">
        <v>614</v>
      </c>
      <c r="E253" s="55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</row>
    <row r="254" spans="1:25" ht="1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</row>
  </sheetData>
  <mergeCells count="11">
    <mergeCell ref="G203:X203"/>
    <mergeCell ref="I213:R214"/>
    <mergeCell ref="C1:D1"/>
    <mergeCell ref="I211:R211"/>
    <mergeCell ref="I210:R210"/>
    <mergeCell ref="I209:K209"/>
    <mergeCell ref="G200:X200"/>
    <mergeCell ref="G201:X201"/>
    <mergeCell ref="G202:X202"/>
    <mergeCell ref="G204:X204"/>
    <mergeCell ref="F1:L1"/>
  </mergeCells>
  <dataValidations count="1">
    <dataValidation type="list" allowBlank="1" showInputMessage="1" showErrorMessage="1" sqref="C2:C3">
      <formula1>LA</formula1>
    </dataValidation>
  </dataValidations>
  <printOptions/>
  <pageMargins left="0.25" right="0.25" top="0.75" bottom="0.75" header="0.3" footer="0.3"/>
  <pageSetup horizontalDpi="600" verticalDpi="600" orientation="landscape" paperSize="9" scale="68" r:id="rId2"/>
  <rowBreaks count="6" manualBreakCount="6">
    <brk id="22" max="16383" man="1"/>
    <brk id="42" max="16383" man="1"/>
    <brk id="61" max="16383" man="1"/>
    <brk id="108" max="16383" man="1"/>
    <brk id="134" max="16383" man="1"/>
    <brk id="159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54"/>
  <sheetViews>
    <sheetView workbookViewId="0" topLeftCell="O1">
      <selection activeCell="AD3" sqref="AD3:AG154"/>
    </sheetView>
  </sheetViews>
  <sheetFormatPr defaultColWidth="9.140625" defaultRowHeight="15"/>
  <sheetData>
    <row r="1" spans="2:33" ht="15">
      <c r="B1" s="80">
        <v>42767</v>
      </c>
      <c r="C1" s="80"/>
      <c r="D1" s="80"/>
      <c r="E1" s="80"/>
      <c r="F1" s="80">
        <v>42795</v>
      </c>
      <c r="G1" s="80"/>
      <c r="H1" s="80"/>
      <c r="I1" s="80"/>
      <c r="J1" s="80">
        <v>42826</v>
      </c>
      <c r="K1" s="80"/>
      <c r="L1" s="80"/>
      <c r="M1" s="80"/>
      <c r="N1" s="80">
        <v>42856</v>
      </c>
      <c r="O1" s="80"/>
      <c r="P1" s="80"/>
      <c r="Q1" s="80"/>
      <c r="R1" s="80">
        <v>42887</v>
      </c>
      <c r="S1" s="80"/>
      <c r="T1" s="80"/>
      <c r="U1" s="80"/>
      <c r="V1" s="80">
        <v>42917</v>
      </c>
      <c r="W1" s="80"/>
      <c r="X1" s="80"/>
      <c r="Y1" s="80"/>
      <c r="Z1" s="80">
        <v>42948</v>
      </c>
      <c r="AA1" s="80"/>
      <c r="AB1" s="80"/>
      <c r="AC1" s="80"/>
      <c r="AD1" s="80">
        <v>42979</v>
      </c>
      <c r="AE1" s="80"/>
      <c r="AF1" s="80"/>
      <c r="AG1" s="80"/>
    </row>
    <row r="2" spans="1:33" ht="15">
      <c r="A2" t="s">
        <v>481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4</v>
      </c>
      <c r="K2" s="10" t="s">
        <v>5</v>
      </c>
      <c r="L2" s="10" t="s">
        <v>6</v>
      </c>
      <c r="M2" s="10" t="s">
        <v>7</v>
      </c>
      <c r="N2" s="10" t="s">
        <v>4</v>
      </c>
      <c r="O2" s="10" t="s">
        <v>5</v>
      </c>
      <c r="P2" s="10" t="s">
        <v>6</v>
      </c>
      <c r="Q2" s="10" t="s">
        <v>7</v>
      </c>
      <c r="R2" s="10" t="s">
        <v>4</v>
      </c>
      <c r="S2" s="10" t="s">
        <v>5</v>
      </c>
      <c r="T2" s="10" t="s">
        <v>6</v>
      </c>
      <c r="U2" s="10" t="s">
        <v>7</v>
      </c>
      <c r="V2" s="10" t="s">
        <v>4</v>
      </c>
      <c r="W2" s="10" t="s">
        <v>5</v>
      </c>
      <c r="X2" s="10" t="s">
        <v>6</v>
      </c>
      <c r="Y2" s="10" t="s">
        <v>7</v>
      </c>
      <c r="Z2" s="10" t="s">
        <v>4</v>
      </c>
      <c r="AA2" s="10" t="s">
        <v>5</v>
      </c>
      <c r="AB2" s="10" t="s">
        <v>6</v>
      </c>
      <c r="AC2" s="10" t="s">
        <v>7</v>
      </c>
      <c r="AD2" s="10" t="s">
        <v>4</v>
      </c>
      <c r="AE2" s="10" t="s">
        <v>5</v>
      </c>
      <c r="AF2" s="10" t="s">
        <v>6</v>
      </c>
      <c r="AG2" s="10" t="s">
        <v>7</v>
      </c>
    </row>
    <row r="3" spans="1:33" ht="15">
      <c r="A3" t="str">
        <f>'Monthly Data'!D3</f>
        <v>England</v>
      </c>
      <c r="B3" s="38">
        <f>IF(VLOOKUP(A3,'Monthly Rates Actual'!$A$3:$E$155,2,FALSE)&lt;5.5,VLOOKUP('Monthly Rate Target'!A3,'Monthly Rates Actual'!$A$3:$E$155,2,FALSE),IF(VLOOKUP('Monthly Rate Target'!A3,'Monthly Rates Actual'!$A$3:$E$155,2,FALSE)&gt;11.2,VLOOKUP('Monthly Rate Target'!A3,'Monthly Rates Actual'!$A$3:$E$155,2,FALSE)/2,5.5))</f>
        <v>5.5</v>
      </c>
      <c r="C3" s="38">
        <f>IF(VLOOKUP(A3,'Monthly Rates Actual'!$A$3:$E$155,3,FALSE)&lt;2.6,VLOOKUP(A3,'Monthly Rates Actual'!$A$3:$E$155,3,FALSE),IF(VLOOKUP(A3,'Monthly Rates Actual'!$A$3:$E$155,3,FALSE)&gt;7.7,VLOOKUP(A3,'Monthly Rates Actual'!$A$3:$E$155,3,FALSE)*0.33,2.6))</f>
        <v>2.6</v>
      </c>
      <c r="D3" s="38">
        <f>VLOOKUP(A3,'Monthly Rates Actual'!$A$3:$E$155,4,FALSE)</f>
        <v>1.231178711721669</v>
      </c>
      <c r="E3" s="38">
        <f>IF(VLOOKUP(A3,'Monthly Rates Actual'!$A$3:$E$155,5,FALSE)&gt;9.4,9.4,VLOOKUP(A3,'Monthly Rates Actual'!$A$3:$E$155,5,FALSE))</f>
        <v>9.4</v>
      </c>
      <c r="F3" s="39">
        <f aca="true" t="shared" si="0" ref="F3:AC3">B3</f>
        <v>5.5</v>
      </c>
      <c r="G3" s="39">
        <f t="shared" si="0"/>
        <v>2.6</v>
      </c>
      <c r="H3" s="39">
        <f t="shared" si="0"/>
        <v>1.231178711721669</v>
      </c>
      <c r="I3" s="39">
        <f t="shared" si="0"/>
        <v>9.4</v>
      </c>
      <c r="J3" s="39">
        <f t="shared" si="0"/>
        <v>5.5</v>
      </c>
      <c r="K3" s="39">
        <f t="shared" si="0"/>
        <v>2.6</v>
      </c>
      <c r="L3" s="39">
        <f t="shared" si="0"/>
        <v>1.231178711721669</v>
      </c>
      <c r="M3" s="39">
        <f t="shared" si="0"/>
        <v>9.4</v>
      </c>
      <c r="N3" s="39">
        <f t="shared" si="0"/>
        <v>5.5</v>
      </c>
      <c r="O3" s="39">
        <f t="shared" si="0"/>
        <v>2.6</v>
      </c>
      <c r="P3" s="39">
        <f t="shared" si="0"/>
        <v>1.231178711721669</v>
      </c>
      <c r="Q3" s="39">
        <f t="shared" si="0"/>
        <v>9.4</v>
      </c>
      <c r="R3" s="39">
        <f t="shared" si="0"/>
        <v>5.5</v>
      </c>
      <c r="S3" s="39">
        <f t="shared" si="0"/>
        <v>2.6</v>
      </c>
      <c r="T3" s="39">
        <f t="shared" si="0"/>
        <v>1.231178711721669</v>
      </c>
      <c r="U3" s="39">
        <f t="shared" si="0"/>
        <v>9.4</v>
      </c>
      <c r="V3" s="39">
        <f t="shared" si="0"/>
        <v>5.5</v>
      </c>
      <c r="W3" s="39">
        <f t="shared" si="0"/>
        <v>2.6</v>
      </c>
      <c r="X3" s="39">
        <f t="shared" si="0"/>
        <v>1.231178711721669</v>
      </c>
      <c r="Y3" s="39">
        <f t="shared" si="0"/>
        <v>9.4</v>
      </c>
      <c r="Z3" s="39">
        <f t="shared" si="0"/>
        <v>5.5</v>
      </c>
      <c r="AA3" s="39">
        <f t="shared" si="0"/>
        <v>2.6</v>
      </c>
      <c r="AB3" s="39">
        <f t="shared" si="0"/>
        <v>1.231178711721669</v>
      </c>
      <c r="AC3" s="39">
        <f t="shared" si="0"/>
        <v>9.4</v>
      </c>
      <c r="AD3" s="39">
        <f aca="true" t="shared" si="1" ref="AD3">Z3</f>
        <v>5.5</v>
      </c>
      <c r="AE3" s="39">
        <f aca="true" t="shared" si="2" ref="AE3">AA3</f>
        <v>2.6</v>
      </c>
      <c r="AF3" s="39">
        <f aca="true" t="shared" si="3" ref="AF3">AB3</f>
        <v>1.231178711721669</v>
      </c>
      <c r="AG3" s="39">
        <f aca="true" t="shared" si="4" ref="AG3">AC3</f>
        <v>9.4</v>
      </c>
    </row>
    <row r="4" spans="1:33" ht="15">
      <c r="A4" t="str">
        <f>'Monthly Data'!D4</f>
        <v>Barking &amp; Dagenham</v>
      </c>
      <c r="B4" s="38">
        <f>IF(VLOOKUP(A4,'Monthly Rates Actual'!$A$3:$E$155,2,FALSE)&lt;5.5,VLOOKUP('Monthly Rate Target'!A4,'Monthly Rates Actual'!$A$3:$E$155,2,FALSE),IF(VLOOKUP('Monthly Rate Target'!A4,'Monthly Rates Actual'!$A$3:$E$155,2,FALSE)&gt;11.2,VLOOKUP('Monthly Rate Target'!A4,'Monthly Rates Actual'!$A$3:$E$155,2,FALSE)/2,5.5))</f>
        <v>4.837595024187975</v>
      </c>
      <c r="C4" s="38">
        <f>IF(VLOOKUP(A4,'Monthly Rates Actual'!$A$3:$E$155,3,FALSE)&lt;2.6,VLOOKUP(A4,'Monthly Rates Actual'!$A$3:$E$155,3,FALSE),IF(VLOOKUP(A4,'Monthly Rates Actual'!$A$3:$E$155,3,FALSE)&gt;7.7,VLOOKUP(A4,'Monthly Rates Actual'!$A$3:$E$155,3,FALSE)*0.33,2.6))</f>
        <v>0.6664033961891598</v>
      </c>
      <c r="D4" s="38">
        <f>VLOOKUP(A4,'Monthly Rates Actual'!$A$3:$E$155,4,FALSE)</f>
        <v>0.691085003455425</v>
      </c>
      <c r="E4" s="38">
        <f>IF(VLOOKUP(A4,'Monthly Rates Actual'!$A$3:$E$155,5,FALSE)&gt;9.4,9.4,VLOOKUP(A4,'Monthly Rates Actual'!$A$3:$E$155,5,FALSE))</f>
        <v>6.19508342383256</v>
      </c>
      <c r="F4" s="39">
        <f>B4</f>
        <v>4.837595024187975</v>
      </c>
      <c r="G4" s="39">
        <f aca="true" t="shared" si="5" ref="G4:AC19">C4</f>
        <v>0.6664033961891598</v>
      </c>
      <c r="H4" s="39">
        <f t="shared" si="5"/>
        <v>0.691085003455425</v>
      </c>
      <c r="I4" s="39">
        <f t="shared" si="5"/>
        <v>6.19508342383256</v>
      </c>
      <c r="J4" s="39">
        <f t="shared" si="5"/>
        <v>4.837595024187975</v>
      </c>
      <c r="K4" s="39">
        <f t="shared" si="5"/>
        <v>0.6664033961891598</v>
      </c>
      <c r="L4" s="39">
        <f t="shared" si="5"/>
        <v>0.691085003455425</v>
      </c>
      <c r="M4" s="39">
        <f t="shared" si="5"/>
        <v>6.19508342383256</v>
      </c>
      <c r="N4" s="39">
        <f t="shared" si="5"/>
        <v>4.837595024187975</v>
      </c>
      <c r="O4" s="39">
        <f t="shared" si="5"/>
        <v>0.6664033961891598</v>
      </c>
      <c r="P4" s="39">
        <f t="shared" si="5"/>
        <v>0.691085003455425</v>
      </c>
      <c r="Q4" s="39">
        <f t="shared" si="5"/>
        <v>6.19508342383256</v>
      </c>
      <c r="R4" s="39">
        <f t="shared" si="5"/>
        <v>4.837595024187975</v>
      </c>
      <c r="S4" s="39">
        <f t="shared" si="5"/>
        <v>0.6664033961891598</v>
      </c>
      <c r="T4" s="39">
        <f t="shared" si="5"/>
        <v>0.691085003455425</v>
      </c>
      <c r="U4" s="39">
        <f t="shared" si="5"/>
        <v>6.19508342383256</v>
      </c>
      <c r="V4" s="39">
        <f t="shared" si="5"/>
        <v>4.837595024187975</v>
      </c>
      <c r="W4" s="39">
        <f t="shared" si="5"/>
        <v>0.6664033961891598</v>
      </c>
      <c r="X4" s="39">
        <f t="shared" si="5"/>
        <v>0.691085003455425</v>
      </c>
      <c r="Y4" s="39">
        <f t="shared" si="5"/>
        <v>6.19508342383256</v>
      </c>
      <c r="Z4" s="39">
        <f t="shared" si="5"/>
        <v>4.837595024187975</v>
      </c>
      <c r="AA4" s="39">
        <f t="shared" si="5"/>
        <v>0.6664033961891598</v>
      </c>
      <c r="AB4" s="39">
        <f t="shared" si="5"/>
        <v>0.691085003455425</v>
      </c>
      <c r="AC4" s="39">
        <f t="shared" si="5"/>
        <v>6.19508342383256</v>
      </c>
      <c r="AD4" s="39">
        <f aca="true" t="shared" si="6" ref="AD4:AD67">Z4</f>
        <v>4.837595024187975</v>
      </c>
      <c r="AE4" s="39">
        <f aca="true" t="shared" si="7" ref="AE4:AE67">AA4</f>
        <v>0.6664033961891598</v>
      </c>
      <c r="AF4" s="39">
        <f aca="true" t="shared" si="8" ref="AF4:AF67">AB4</f>
        <v>0.691085003455425</v>
      </c>
      <c r="AG4" s="39">
        <f aca="true" t="shared" si="9" ref="AG4:AG67">AC4</f>
        <v>6.19508342383256</v>
      </c>
    </row>
    <row r="5" spans="1:33" ht="15">
      <c r="A5" t="str">
        <f>'Monthly Data'!D5</f>
        <v>Barnet</v>
      </c>
      <c r="B5" s="38">
        <f>IF(VLOOKUP(A5,'Monthly Rates Actual'!$A$3:$E$155,2,FALSE)&lt;5.5,VLOOKUP('Monthly Rate Target'!A5,'Monthly Rates Actual'!$A$3:$E$155,2,FALSE),IF(VLOOKUP('Monthly Rate Target'!A5,'Monthly Rates Actual'!$A$3:$E$155,2,FALSE)&gt;11.2,VLOOKUP('Monthly Rate Target'!A5,'Monthly Rates Actual'!$A$3:$E$155,2,FALSE)/2,5.5))</f>
        <v>5.5</v>
      </c>
      <c r="C5" s="38">
        <f>IF(VLOOKUP(A5,'Monthly Rates Actual'!$A$3:$E$155,3,FALSE)&lt;2.6,VLOOKUP(A5,'Monthly Rates Actual'!$A$3:$E$155,3,FALSE),IF(VLOOKUP(A5,'Monthly Rates Actual'!$A$3:$E$155,3,FALSE)&gt;7.7,VLOOKUP(A5,'Monthly Rates Actual'!$A$3:$E$155,3,FALSE)*0.33,2.6))</f>
        <v>2.6</v>
      </c>
      <c r="D5" s="38">
        <f>VLOOKUP(A5,'Monthly Rates Actual'!$A$3:$E$155,4,FALSE)</f>
        <v>0.954152374510846</v>
      </c>
      <c r="E5" s="38">
        <f>IF(VLOOKUP(A5,'Monthly Rates Actual'!$A$3:$E$155,5,FALSE)&gt;9.4,9.4,VLOOKUP(A5,'Monthly Rates Actual'!$A$3:$E$155,5,FALSE))</f>
        <v>9.4</v>
      </c>
      <c r="F5" s="39">
        <f aca="true" t="shared" si="10" ref="F5:F67">B5</f>
        <v>5.5</v>
      </c>
      <c r="G5" s="39">
        <f aca="true" t="shared" si="11" ref="G5:G67">C5</f>
        <v>2.6</v>
      </c>
      <c r="H5" s="39">
        <f aca="true" t="shared" si="12" ref="H5:H67">D5</f>
        <v>0.954152374510846</v>
      </c>
      <c r="I5" s="39">
        <f aca="true" t="shared" si="13" ref="I5:I67">E5</f>
        <v>9.4</v>
      </c>
      <c r="J5" s="39">
        <f aca="true" t="shared" si="14" ref="J5:J67">F5</f>
        <v>5.5</v>
      </c>
      <c r="K5" s="39">
        <f aca="true" t="shared" si="15" ref="K5:K67">G5</f>
        <v>2.6</v>
      </c>
      <c r="L5" s="39">
        <f aca="true" t="shared" si="16" ref="L5:L67">H5</f>
        <v>0.954152374510846</v>
      </c>
      <c r="M5" s="39">
        <f aca="true" t="shared" si="17" ref="M5:M67">I5</f>
        <v>9.4</v>
      </c>
      <c r="N5" s="39">
        <f aca="true" t="shared" si="18" ref="N5:N67">J5</f>
        <v>5.5</v>
      </c>
      <c r="O5" s="39">
        <f aca="true" t="shared" si="19" ref="O5:O67">K5</f>
        <v>2.6</v>
      </c>
      <c r="P5" s="39">
        <f aca="true" t="shared" si="20" ref="P5:P67">L5</f>
        <v>0.954152374510846</v>
      </c>
      <c r="Q5" s="39">
        <f aca="true" t="shared" si="21" ref="Q5:Q67">M5</f>
        <v>9.4</v>
      </c>
      <c r="R5" s="39">
        <f aca="true" t="shared" si="22" ref="R5:R67">N5</f>
        <v>5.5</v>
      </c>
      <c r="S5" s="39">
        <f aca="true" t="shared" si="23" ref="S5:S67">O5</f>
        <v>2.6</v>
      </c>
      <c r="T5" s="39">
        <f aca="true" t="shared" si="24" ref="T5:T67">P5</f>
        <v>0.954152374510846</v>
      </c>
      <c r="U5" s="39">
        <f aca="true" t="shared" si="25" ref="U5:U67">Q5</f>
        <v>9.4</v>
      </c>
      <c r="V5" s="39">
        <f aca="true" t="shared" si="26" ref="V5:V67">R5</f>
        <v>5.5</v>
      </c>
      <c r="W5" s="39">
        <f aca="true" t="shared" si="27" ref="W5:W67">S5</f>
        <v>2.6</v>
      </c>
      <c r="X5" s="39">
        <f aca="true" t="shared" si="28" ref="X5:X67">T5</f>
        <v>0.954152374510846</v>
      </c>
      <c r="Y5" s="39">
        <f aca="true" t="shared" si="29" ref="Y5:Y67">U5</f>
        <v>9.4</v>
      </c>
      <c r="Z5" s="39">
        <f t="shared" si="5"/>
        <v>5.5</v>
      </c>
      <c r="AA5" s="39">
        <f t="shared" si="5"/>
        <v>2.6</v>
      </c>
      <c r="AB5" s="39">
        <f t="shared" si="5"/>
        <v>0.954152374510846</v>
      </c>
      <c r="AC5" s="39">
        <f t="shared" si="5"/>
        <v>9.4</v>
      </c>
      <c r="AD5" s="39">
        <f t="shared" si="6"/>
        <v>5.5</v>
      </c>
      <c r="AE5" s="39">
        <f t="shared" si="7"/>
        <v>2.6</v>
      </c>
      <c r="AF5" s="39">
        <f t="shared" si="8"/>
        <v>0.954152374510846</v>
      </c>
      <c r="AG5" s="39">
        <f t="shared" si="9"/>
        <v>9.4</v>
      </c>
    </row>
    <row r="6" spans="1:33" ht="15">
      <c r="A6" t="str">
        <f>'Monthly Data'!D6</f>
        <v>Barnsley</v>
      </c>
      <c r="B6" s="38">
        <f>IF(VLOOKUP(A6,'Monthly Rates Actual'!$A$3:$E$155,2,FALSE)&lt;5.5,VLOOKUP('Monthly Rate Target'!A6,'Monthly Rates Actual'!$A$3:$E$155,2,FALSE),IF(VLOOKUP('Monthly Rate Target'!A6,'Monthly Rates Actual'!$A$3:$E$155,2,FALSE)&gt;11.2,VLOOKUP('Monthly Rate Target'!A6,'Monthly Rates Actual'!$A$3:$E$155,2,FALSE)/2,5.5))</f>
        <v>1.7353336318853563</v>
      </c>
      <c r="C6" s="38">
        <f>IF(VLOOKUP(A6,'Monthly Rates Actual'!$A$3:$E$155,3,FALSE)&lt;2.6,VLOOKUP(A6,'Monthly Rates Actual'!$A$3:$E$155,3,FALSE),IF(VLOOKUP(A6,'Monthly Rates Actual'!$A$3:$E$155,3,FALSE)&gt;7.7,VLOOKUP(A6,'Monthly Rates Actual'!$A$3:$E$155,3,FALSE)*0.33,2.6))</f>
        <v>0.522466039707419</v>
      </c>
      <c r="D6" s="38">
        <f>VLOOKUP(A6,'Monthly Rates Actual'!$A$3:$E$155,4,FALSE)</f>
        <v>0.41050903119868637</v>
      </c>
      <c r="E6" s="38">
        <f>IF(VLOOKUP(A6,'Monthly Rates Actual'!$A$3:$E$155,5,FALSE)&gt;9.4,9.4,VLOOKUP(A6,'Monthly Rates Actual'!$A$3:$E$155,5,FALSE))</f>
        <v>2.668308702791461</v>
      </c>
      <c r="F6" s="39">
        <f t="shared" si="10"/>
        <v>1.7353336318853563</v>
      </c>
      <c r="G6" s="39">
        <f t="shared" si="11"/>
        <v>0.522466039707419</v>
      </c>
      <c r="H6" s="39">
        <f t="shared" si="12"/>
        <v>0.41050903119868637</v>
      </c>
      <c r="I6" s="39">
        <f t="shared" si="13"/>
        <v>2.668308702791461</v>
      </c>
      <c r="J6" s="39">
        <f t="shared" si="14"/>
        <v>1.7353336318853563</v>
      </c>
      <c r="K6" s="39">
        <f t="shared" si="15"/>
        <v>0.522466039707419</v>
      </c>
      <c r="L6" s="39">
        <f t="shared" si="16"/>
        <v>0.41050903119868637</v>
      </c>
      <c r="M6" s="39">
        <f t="shared" si="17"/>
        <v>2.668308702791461</v>
      </c>
      <c r="N6" s="39">
        <f t="shared" si="18"/>
        <v>1.7353336318853563</v>
      </c>
      <c r="O6" s="39">
        <f t="shared" si="19"/>
        <v>0.522466039707419</v>
      </c>
      <c r="P6" s="39">
        <f t="shared" si="20"/>
        <v>0.41050903119868637</v>
      </c>
      <c r="Q6" s="39">
        <f t="shared" si="21"/>
        <v>2.668308702791461</v>
      </c>
      <c r="R6" s="39">
        <f t="shared" si="22"/>
        <v>1.7353336318853563</v>
      </c>
      <c r="S6" s="39">
        <f t="shared" si="23"/>
        <v>0.522466039707419</v>
      </c>
      <c r="T6" s="39">
        <f t="shared" si="24"/>
        <v>0.41050903119868637</v>
      </c>
      <c r="U6" s="39">
        <f t="shared" si="25"/>
        <v>2.668308702791461</v>
      </c>
      <c r="V6" s="39">
        <f t="shared" si="26"/>
        <v>1.7353336318853563</v>
      </c>
      <c r="W6" s="39">
        <f t="shared" si="27"/>
        <v>0.522466039707419</v>
      </c>
      <c r="X6" s="39">
        <f t="shared" si="28"/>
        <v>0.41050903119868637</v>
      </c>
      <c r="Y6" s="39">
        <f t="shared" si="29"/>
        <v>2.668308702791461</v>
      </c>
      <c r="Z6" s="39">
        <f t="shared" si="5"/>
        <v>1.7353336318853563</v>
      </c>
      <c r="AA6" s="39">
        <f t="shared" si="5"/>
        <v>0.522466039707419</v>
      </c>
      <c r="AB6" s="39">
        <f t="shared" si="5"/>
        <v>0.41050903119868637</v>
      </c>
      <c r="AC6" s="39">
        <f t="shared" si="5"/>
        <v>2.668308702791461</v>
      </c>
      <c r="AD6" s="39">
        <f t="shared" si="6"/>
        <v>1.7353336318853563</v>
      </c>
      <c r="AE6" s="39">
        <f t="shared" si="7"/>
        <v>0.522466039707419</v>
      </c>
      <c r="AF6" s="39">
        <f t="shared" si="8"/>
        <v>0.41050903119868637</v>
      </c>
      <c r="AG6" s="39">
        <f t="shared" si="9"/>
        <v>2.668308702791461</v>
      </c>
    </row>
    <row r="7" spans="1:33" ht="15">
      <c r="A7" t="str">
        <f>'Monthly Data'!D7</f>
        <v>Bath &amp; North East Somerset UA</v>
      </c>
      <c r="B7" s="38">
        <f>IF(VLOOKUP(A7,'Monthly Rates Actual'!$A$3:$E$155,2,FALSE)&lt;5.5,VLOOKUP('Monthly Rate Target'!A7,'Monthly Rates Actual'!$A$3:$E$155,2,FALSE),IF(VLOOKUP('Monthly Rate Target'!A7,'Monthly Rates Actual'!$A$3:$E$155,2,FALSE)&gt;11.2,VLOOKUP('Monthly Rate Target'!A7,'Monthly Rates Actual'!$A$3:$E$155,2,FALSE)/2,5.5))</f>
        <v>4.610559820258379</v>
      </c>
      <c r="C7" s="38">
        <f>IF(VLOOKUP(A7,'Monthly Rates Actual'!$A$3:$E$155,3,FALSE)&lt;2.6,VLOOKUP(A7,'Monthly Rates Actual'!$A$3:$E$155,3,FALSE),IF(VLOOKUP(A7,'Monthly Rates Actual'!$A$3:$E$155,3,FALSE)&gt;7.7,VLOOKUP(A7,'Monthly Rates Actual'!$A$3:$E$155,3,FALSE)*0.33,2.6))</f>
        <v>2.6</v>
      </c>
      <c r="D7" s="38">
        <f>VLOOKUP(A7,'Monthly Rates Actual'!$A$3:$E$155,4,FALSE)</f>
        <v>0.655307994757536</v>
      </c>
      <c r="E7" s="38">
        <f>IF(VLOOKUP(A7,'Monthly Rates Actual'!$A$3:$E$155,5,FALSE)&gt;9.4,9.4,VLOOKUP(A7,'Monthly Rates Actual'!$A$3:$E$155,5,FALSE))</f>
        <v>9.4</v>
      </c>
      <c r="F7" s="39">
        <f t="shared" si="10"/>
        <v>4.610559820258379</v>
      </c>
      <c r="G7" s="39">
        <f t="shared" si="11"/>
        <v>2.6</v>
      </c>
      <c r="H7" s="39">
        <f t="shared" si="12"/>
        <v>0.655307994757536</v>
      </c>
      <c r="I7" s="39">
        <f t="shared" si="13"/>
        <v>9.4</v>
      </c>
      <c r="J7" s="39">
        <f t="shared" si="14"/>
        <v>4.610559820258379</v>
      </c>
      <c r="K7" s="39">
        <f t="shared" si="15"/>
        <v>2.6</v>
      </c>
      <c r="L7" s="39">
        <f t="shared" si="16"/>
        <v>0.655307994757536</v>
      </c>
      <c r="M7" s="39">
        <f t="shared" si="17"/>
        <v>9.4</v>
      </c>
      <c r="N7" s="39">
        <f t="shared" si="18"/>
        <v>4.610559820258379</v>
      </c>
      <c r="O7" s="39">
        <f t="shared" si="19"/>
        <v>2.6</v>
      </c>
      <c r="P7" s="39">
        <f t="shared" si="20"/>
        <v>0.655307994757536</v>
      </c>
      <c r="Q7" s="39">
        <f t="shared" si="21"/>
        <v>9.4</v>
      </c>
      <c r="R7" s="39">
        <f t="shared" si="22"/>
        <v>4.610559820258379</v>
      </c>
      <c r="S7" s="39">
        <f t="shared" si="23"/>
        <v>2.6</v>
      </c>
      <c r="T7" s="39">
        <f t="shared" si="24"/>
        <v>0.655307994757536</v>
      </c>
      <c r="U7" s="39">
        <f t="shared" si="25"/>
        <v>9.4</v>
      </c>
      <c r="V7" s="39">
        <f t="shared" si="26"/>
        <v>4.610559820258379</v>
      </c>
      <c r="W7" s="39">
        <f t="shared" si="27"/>
        <v>2.6</v>
      </c>
      <c r="X7" s="39">
        <f t="shared" si="28"/>
        <v>0.655307994757536</v>
      </c>
      <c r="Y7" s="39">
        <f t="shared" si="29"/>
        <v>9.4</v>
      </c>
      <c r="Z7" s="39">
        <f t="shared" si="5"/>
        <v>4.610559820258379</v>
      </c>
      <c r="AA7" s="39">
        <f t="shared" si="5"/>
        <v>2.6</v>
      </c>
      <c r="AB7" s="39">
        <f t="shared" si="5"/>
        <v>0.655307994757536</v>
      </c>
      <c r="AC7" s="39">
        <f t="shared" si="5"/>
        <v>9.4</v>
      </c>
      <c r="AD7" s="39">
        <f t="shared" si="6"/>
        <v>4.610559820258379</v>
      </c>
      <c r="AE7" s="39">
        <f t="shared" si="7"/>
        <v>2.6</v>
      </c>
      <c r="AF7" s="39">
        <f t="shared" si="8"/>
        <v>0.655307994757536</v>
      </c>
      <c r="AG7" s="39">
        <f t="shared" si="9"/>
        <v>9.4</v>
      </c>
    </row>
    <row r="8" spans="1:33" ht="15">
      <c r="A8" t="str">
        <f>'Monthly Data'!D8</f>
        <v>Bedford</v>
      </c>
      <c r="B8" s="38">
        <f>IF(VLOOKUP(A8,'Monthly Rates Actual'!$A$3:$E$155,2,FALSE)&lt;5.5,VLOOKUP('Monthly Rate Target'!A8,'Monthly Rates Actual'!$A$3:$E$155,2,FALSE),IF(VLOOKUP('Monthly Rate Target'!A8,'Monthly Rates Actual'!$A$3:$E$155,2,FALSE)&gt;11.2,VLOOKUP('Monthly Rate Target'!A8,'Monthly Rates Actual'!$A$3:$E$155,2,FALSE)/2,5.5))</f>
        <v>5.5</v>
      </c>
      <c r="C8" s="38">
        <f>IF(VLOOKUP(A8,'Monthly Rates Actual'!$A$3:$E$155,3,FALSE)&lt;2.6,VLOOKUP(A8,'Monthly Rates Actual'!$A$3:$E$155,3,FALSE),IF(VLOOKUP(A8,'Monthly Rates Actual'!$A$3:$E$155,3,FALSE)&gt;7.7,VLOOKUP(A8,'Monthly Rates Actual'!$A$3:$E$155,3,FALSE)*0.33,2.6))</f>
        <v>0.466673987042934</v>
      </c>
      <c r="D8" s="38">
        <f>VLOOKUP(A8,'Monthly Rates Actual'!$A$3:$E$155,4,FALSE)</f>
        <v>1.0157022070934447</v>
      </c>
      <c r="E8" s="38">
        <f>IF(VLOOKUP(A8,'Monthly Rates Actual'!$A$3:$E$155,5,FALSE)&gt;9.4,9.4,VLOOKUP(A8,'Monthly Rates Actual'!$A$3:$E$155,5,FALSE))</f>
        <v>8.125617656747558</v>
      </c>
      <c r="F8" s="39">
        <f t="shared" si="10"/>
        <v>5.5</v>
      </c>
      <c r="G8" s="39">
        <f t="shared" si="11"/>
        <v>0.466673987042934</v>
      </c>
      <c r="H8" s="39">
        <f t="shared" si="12"/>
        <v>1.0157022070934447</v>
      </c>
      <c r="I8" s="39">
        <f t="shared" si="13"/>
        <v>8.125617656747558</v>
      </c>
      <c r="J8" s="39">
        <f t="shared" si="14"/>
        <v>5.5</v>
      </c>
      <c r="K8" s="39">
        <f t="shared" si="15"/>
        <v>0.466673987042934</v>
      </c>
      <c r="L8" s="39">
        <f t="shared" si="16"/>
        <v>1.0157022070934447</v>
      </c>
      <c r="M8" s="39">
        <f t="shared" si="17"/>
        <v>8.125617656747558</v>
      </c>
      <c r="N8" s="39">
        <f t="shared" si="18"/>
        <v>5.5</v>
      </c>
      <c r="O8" s="39">
        <f t="shared" si="19"/>
        <v>0.466673987042934</v>
      </c>
      <c r="P8" s="39">
        <f t="shared" si="20"/>
        <v>1.0157022070934447</v>
      </c>
      <c r="Q8" s="39">
        <f t="shared" si="21"/>
        <v>8.125617656747558</v>
      </c>
      <c r="R8" s="39">
        <f t="shared" si="22"/>
        <v>5.5</v>
      </c>
      <c r="S8" s="39">
        <f t="shared" si="23"/>
        <v>0.466673987042934</v>
      </c>
      <c r="T8" s="39">
        <f t="shared" si="24"/>
        <v>1.0157022070934447</v>
      </c>
      <c r="U8" s="39">
        <f t="shared" si="25"/>
        <v>8.125617656747558</v>
      </c>
      <c r="V8" s="39">
        <f t="shared" si="26"/>
        <v>5.5</v>
      </c>
      <c r="W8" s="39">
        <f t="shared" si="27"/>
        <v>0.466673987042934</v>
      </c>
      <c r="X8" s="39">
        <f t="shared" si="28"/>
        <v>1.0157022070934447</v>
      </c>
      <c r="Y8" s="39">
        <f t="shared" si="29"/>
        <v>8.125617656747558</v>
      </c>
      <c r="Z8" s="39">
        <f t="shared" si="5"/>
        <v>5.5</v>
      </c>
      <c r="AA8" s="39">
        <f t="shared" si="5"/>
        <v>0.466673987042934</v>
      </c>
      <c r="AB8" s="39">
        <f t="shared" si="5"/>
        <v>1.0157022070934447</v>
      </c>
      <c r="AC8" s="39">
        <f t="shared" si="5"/>
        <v>8.125617656747558</v>
      </c>
      <c r="AD8" s="39">
        <f t="shared" si="6"/>
        <v>5.5</v>
      </c>
      <c r="AE8" s="39">
        <f t="shared" si="7"/>
        <v>0.466673987042934</v>
      </c>
      <c r="AF8" s="39">
        <f t="shared" si="8"/>
        <v>1.0157022070934447</v>
      </c>
      <c r="AG8" s="39">
        <f t="shared" si="9"/>
        <v>8.125617656747558</v>
      </c>
    </row>
    <row r="9" spans="1:33" ht="15">
      <c r="A9" t="str">
        <f>'Monthly Data'!D9</f>
        <v>Bexley</v>
      </c>
      <c r="B9" s="38">
        <f>IF(VLOOKUP(A9,'Monthly Rates Actual'!$A$3:$E$155,2,FALSE)&lt;5.5,VLOOKUP('Monthly Rate Target'!A9,'Monthly Rates Actual'!$A$3:$E$155,2,FALSE),IF(VLOOKUP('Monthly Rate Target'!A9,'Monthly Rates Actual'!$A$3:$E$155,2,FALSE)&gt;11.2,VLOOKUP('Monthly Rate Target'!A9,'Monthly Rates Actual'!$A$3:$E$155,2,FALSE)/2,5.5))</f>
        <v>3.888172369319475</v>
      </c>
      <c r="C9" s="38">
        <f>IF(VLOOKUP(A9,'Monthly Rates Actual'!$A$3:$E$155,3,FALSE)&lt;2.6,VLOOKUP(A9,'Monthly Rates Actual'!$A$3:$E$155,3,FALSE),IF(VLOOKUP(A9,'Monthly Rates Actual'!$A$3:$E$155,3,FALSE)&gt;7.7,VLOOKUP(A9,'Monthly Rates Actual'!$A$3:$E$155,3,FALSE)*0.33,2.6))</f>
        <v>2.6</v>
      </c>
      <c r="D9" s="38">
        <f>VLOOKUP(A9,'Monthly Rates Actual'!$A$3:$E$155,4,FALSE)</f>
        <v>0.3793338896897049</v>
      </c>
      <c r="E9" s="38">
        <f>IF(VLOOKUP(A9,'Monthly Rates Actual'!$A$3:$E$155,5,FALSE)&gt;9.4,9.4,VLOOKUP(A9,'Monthly Rates Actual'!$A$3:$E$155,5,FALSE))</f>
        <v>8.383278962142478</v>
      </c>
      <c r="F9" s="39">
        <f t="shared" si="10"/>
        <v>3.888172369319475</v>
      </c>
      <c r="G9" s="39">
        <f t="shared" si="11"/>
        <v>2.6</v>
      </c>
      <c r="H9" s="39">
        <f t="shared" si="12"/>
        <v>0.3793338896897049</v>
      </c>
      <c r="I9" s="39">
        <f t="shared" si="13"/>
        <v>8.383278962142478</v>
      </c>
      <c r="J9" s="39">
        <f t="shared" si="14"/>
        <v>3.888172369319475</v>
      </c>
      <c r="K9" s="39">
        <f t="shared" si="15"/>
        <v>2.6</v>
      </c>
      <c r="L9" s="39">
        <f t="shared" si="16"/>
        <v>0.3793338896897049</v>
      </c>
      <c r="M9" s="39">
        <f t="shared" si="17"/>
        <v>8.383278962142478</v>
      </c>
      <c r="N9" s="39">
        <f t="shared" si="18"/>
        <v>3.888172369319475</v>
      </c>
      <c r="O9" s="39">
        <f t="shared" si="19"/>
        <v>2.6</v>
      </c>
      <c r="P9" s="39">
        <f t="shared" si="20"/>
        <v>0.3793338896897049</v>
      </c>
      <c r="Q9" s="39">
        <f t="shared" si="21"/>
        <v>8.383278962142478</v>
      </c>
      <c r="R9" s="39">
        <f t="shared" si="22"/>
        <v>3.888172369319475</v>
      </c>
      <c r="S9" s="39">
        <f t="shared" si="23"/>
        <v>2.6</v>
      </c>
      <c r="T9" s="39">
        <f t="shared" si="24"/>
        <v>0.3793338896897049</v>
      </c>
      <c r="U9" s="39">
        <f t="shared" si="25"/>
        <v>8.383278962142478</v>
      </c>
      <c r="V9" s="39">
        <f t="shared" si="26"/>
        <v>3.888172369319475</v>
      </c>
      <c r="W9" s="39">
        <f t="shared" si="27"/>
        <v>2.6</v>
      </c>
      <c r="X9" s="39">
        <f t="shared" si="28"/>
        <v>0.3793338896897049</v>
      </c>
      <c r="Y9" s="39">
        <f t="shared" si="29"/>
        <v>8.383278962142478</v>
      </c>
      <c r="Z9" s="39">
        <f t="shared" si="5"/>
        <v>3.888172369319475</v>
      </c>
      <c r="AA9" s="39">
        <f t="shared" si="5"/>
        <v>2.6</v>
      </c>
      <c r="AB9" s="39">
        <f t="shared" si="5"/>
        <v>0.3793338896897049</v>
      </c>
      <c r="AC9" s="39">
        <f t="shared" si="5"/>
        <v>8.383278962142478</v>
      </c>
      <c r="AD9" s="39">
        <f t="shared" si="6"/>
        <v>3.888172369319475</v>
      </c>
      <c r="AE9" s="39">
        <f t="shared" si="7"/>
        <v>2.6</v>
      </c>
      <c r="AF9" s="39">
        <f t="shared" si="8"/>
        <v>0.3793338896897049</v>
      </c>
      <c r="AG9" s="39">
        <f t="shared" si="9"/>
        <v>8.383278962142478</v>
      </c>
    </row>
    <row r="10" spans="1:33" ht="15">
      <c r="A10" t="str">
        <f>'Monthly Data'!D10</f>
        <v>Birmingham</v>
      </c>
      <c r="B10" s="38">
        <f>IF(VLOOKUP(A10,'Monthly Rates Actual'!$A$3:$E$155,2,FALSE)&lt;5.5,VLOOKUP('Monthly Rate Target'!A10,'Monthly Rates Actual'!$A$3:$E$155,2,FALSE),IF(VLOOKUP('Monthly Rate Target'!A10,'Monthly Rates Actual'!$A$3:$E$155,2,FALSE)&gt;11.2,VLOOKUP('Monthly Rate Target'!A10,'Monthly Rates Actual'!$A$3:$E$155,2,FALSE)/2,5.5))</f>
        <v>5.5</v>
      </c>
      <c r="C10" s="38">
        <f>IF(VLOOKUP(A10,'Monthly Rates Actual'!$A$3:$E$155,3,FALSE)&lt;2.6,VLOOKUP(A10,'Monthly Rates Actual'!$A$3:$E$155,3,FALSE),IF(VLOOKUP(A10,'Monthly Rates Actual'!$A$3:$E$155,3,FALSE)&gt;7.7,VLOOKUP(A10,'Monthly Rates Actual'!$A$3:$E$155,3,FALSE)*0.33,2.6))</f>
        <v>4.603245591617685</v>
      </c>
      <c r="D10" s="38">
        <f>VLOOKUP(A10,'Monthly Rates Actual'!$A$3:$E$155,4,FALSE)</f>
        <v>0.881676463071812</v>
      </c>
      <c r="E10" s="38">
        <f>IF(VLOOKUP(A10,'Monthly Rates Actual'!$A$3:$E$155,5,FALSE)&gt;9.4,9.4,VLOOKUP(A10,'Monthly Rates Actual'!$A$3:$E$155,5,FALSE))</f>
        <v>9.4</v>
      </c>
      <c r="F10" s="39">
        <f t="shared" si="10"/>
        <v>5.5</v>
      </c>
      <c r="G10" s="39">
        <f t="shared" si="11"/>
        <v>4.603245591617685</v>
      </c>
      <c r="H10" s="39">
        <f t="shared" si="12"/>
        <v>0.881676463071812</v>
      </c>
      <c r="I10" s="39">
        <f t="shared" si="13"/>
        <v>9.4</v>
      </c>
      <c r="J10" s="39">
        <f t="shared" si="14"/>
        <v>5.5</v>
      </c>
      <c r="K10" s="39">
        <f t="shared" si="15"/>
        <v>4.603245591617685</v>
      </c>
      <c r="L10" s="39">
        <f t="shared" si="16"/>
        <v>0.881676463071812</v>
      </c>
      <c r="M10" s="39">
        <f t="shared" si="17"/>
        <v>9.4</v>
      </c>
      <c r="N10" s="39">
        <f t="shared" si="18"/>
        <v>5.5</v>
      </c>
      <c r="O10" s="39">
        <f t="shared" si="19"/>
        <v>4.603245591617685</v>
      </c>
      <c r="P10" s="39">
        <f t="shared" si="20"/>
        <v>0.881676463071812</v>
      </c>
      <c r="Q10" s="39">
        <f t="shared" si="21"/>
        <v>9.4</v>
      </c>
      <c r="R10" s="39">
        <f t="shared" si="22"/>
        <v>5.5</v>
      </c>
      <c r="S10" s="39">
        <f t="shared" si="23"/>
        <v>4.603245591617685</v>
      </c>
      <c r="T10" s="39">
        <f t="shared" si="24"/>
        <v>0.881676463071812</v>
      </c>
      <c r="U10" s="39">
        <f t="shared" si="25"/>
        <v>9.4</v>
      </c>
      <c r="V10" s="39">
        <f t="shared" si="26"/>
        <v>5.5</v>
      </c>
      <c r="W10" s="39">
        <f t="shared" si="27"/>
        <v>4.603245591617685</v>
      </c>
      <c r="X10" s="39">
        <f t="shared" si="28"/>
        <v>0.881676463071812</v>
      </c>
      <c r="Y10" s="39">
        <f t="shared" si="29"/>
        <v>9.4</v>
      </c>
      <c r="Z10" s="39">
        <f t="shared" si="5"/>
        <v>5.5</v>
      </c>
      <c r="AA10" s="39">
        <f t="shared" si="5"/>
        <v>4.603245591617685</v>
      </c>
      <c r="AB10" s="39">
        <f t="shared" si="5"/>
        <v>0.881676463071812</v>
      </c>
      <c r="AC10" s="39">
        <f t="shared" si="5"/>
        <v>9.4</v>
      </c>
      <c r="AD10" s="39">
        <f t="shared" si="6"/>
        <v>5.5</v>
      </c>
      <c r="AE10" s="39">
        <f t="shared" si="7"/>
        <v>4.603245591617685</v>
      </c>
      <c r="AF10" s="39">
        <f t="shared" si="8"/>
        <v>0.881676463071812</v>
      </c>
      <c r="AG10" s="39">
        <f t="shared" si="9"/>
        <v>9.4</v>
      </c>
    </row>
    <row r="11" spans="1:33" ht="15">
      <c r="A11" t="str">
        <f>'Monthly Data'!D11</f>
        <v>Blackburn With Darwen UA</v>
      </c>
      <c r="B11" s="38">
        <f>IF(VLOOKUP(A11,'Monthly Rates Actual'!$A$3:$E$155,2,FALSE)&lt;5.5,VLOOKUP('Monthly Rate Target'!A11,'Monthly Rates Actual'!$A$3:$E$155,2,FALSE),IF(VLOOKUP('Monthly Rate Target'!A11,'Monthly Rates Actual'!$A$3:$E$155,2,FALSE)&gt;11.2,VLOOKUP('Monthly Rate Target'!A11,'Monthly Rates Actual'!$A$3:$E$155,2,FALSE)/2,5.5))</f>
        <v>3.2527270337757916</v>
      </c>
      <c r="C11" s="38">
        <f>IF(VLOOKUP(A11,'Monthly Rates Actual'!$A$3:$E$155,3,FALSE)&lt;2.6,VLOOKUP(A11,'Monthly Rates Actual'!$A$3:$E$155,3,FALSE),IF(VLOOKUP(A11,'Monthly Rates Actual'!$A$3:$E$155,3,FALSE)&gt;7.7,VLOOKUP(A11,'Monthly Rates Actual'!$A$3:$E$155,3,FALSE)*0.33,2.6))</f>
        <v>2.6</v>
      </c>
      <c r="D11" s="38">
        <f>VLOOKUP(A11,'Monthly Rates Actual'!$A$3:$E$155,4,FALSE)</f>
        <v>0</v>
      </c>
      <c r="E11" s="38">
        <f>IF(VLOOKUP(A11,'Monthly Rates Actual'!$A$3:$E$155,5,FALSE)&gt;9.4,9.4,VLOOKUP(A11,'Monthly Rates Actual'!$A$3:$E$155,5,FALSE))</f>
        <v>9.4</v>
      </c>
      <c r="F11" s="39">
        <f t="shared" si="10"/>
        <v>3.2527270337757916</v>
      </c>
      <c r="G11" s="39">
        <f t="shared" si="11"/>
        <v>2.6</v>
      </c>
      <c r="H11" s="39">
        <f t="shared" si="12"/>
        <v>0</v>
      </c>
      <c r="I11" s="39">
        <f t="shared" si="13"/>
        <v>9.4</v>
      </c>
      <c r="J11" s="39">
        <f t="shared" si="14"/>
        <v>3.2527270337757916</v>
      </c>
      <c r="K11" s="39">
        <f t="shared" si="15"/>
        <v>2.6</v>
      </c>
      <c r="L11" s="39">
        <f t="shared" si="16"/>
        <v>0</v>
      </c>
      <c r="M11" s="39">
        <f t="shared" si="17"/>
        <v>9.4</v>
      </c>
      <c r="N11" s="39">
        <f t="shared" si="18"/>
        <v>3.2527270337757916</v>
      </c>
      <c r="O11" s="39">
        <f t="shared" si="19"/>
        <v>2.6</v>
      </c>
      <c r="P11" s="39">
        <f t="shared" si="20"/>
        <v>0</v>
      </c>
      <c r="Q11" s="39">
        <f t="shared" si="21"/>
        <v>9.4</v>
      </c>
      <c r="R11" s="39">
        <f t="shared" si="22"/>
        <v>3.2527270337757916</v>
      </c>
      <c r="S11" s="39">
        <f t="shared" si="23"/>
        <v>2.6</v>
      </c>
      <c r="T11" s="39">
        <f t="shared" si="24"/>
        <v>0</v>
      </c>
      <c r="U11" s="39">
        <f t="shared" si="25"/>
        <v>9.4</v>
      </c>
      <c r="V11" s="39">
        <f t="shared" si="26"/>
        <v>3.2527270337757916</v>
      </c>
      <c r="W11" s="39">
        <f t="shared" si="27"/>
        <v>2.6</v>
      </c>
      <c r="X11" s="39">
        <f t="shared" si="28"/>
        <v>0</v>
      </c>
      <c r="Y11" s="39">
        <f t="shared" si="29"/>
        <v>9.4</v>
      </c>
      <c r="Z11" s="39">
        <f t="shared" si="5"/>
        <v>3.2527270337757916</v>
      </c>
      <c r="AA11" s="39">
        <f t="shared" si="5"/>
        <v>2.6</v>
      </c>
      <c r="AB11" s="39">
        <f t="shared" si="5"/>
        <v>0</v>
      </c>
      <c r="AC11" s="39">
        <f t="shared" si="5"/>
        <v>9.4</v>
      </c>
      <c r="AD11" s="39">
        <f t="shared" si="6"/>
        <v>3.2527270337757916</v>
      </c>
      <c r="AE11" s="39">
        <f t="shared" si="7"/>
        <v>2.6</v>
      </c>
      <c r="AF11" s="39">
        <f t="shared" si="8"/>
        <v>0</v>
      </c>
      <c r="AG11" s="39">
        <f t="shared" si="9"/>
        <v>9.4</v>
      </c>
    </row>
    <row r="12" spans="1:33" ht="15">
      <c r="A12" t="str">
        <f>'Monthly Data'!D12</f>
        <v>Blackpool UA</v>
      </c>
      <c r="B12" s="38">
        <f>IF(VLOOKUP(A12,'Monthly Rates Actual'!$A$3:$E$155,2,FALSE)&lt;5.5,VLOOKUP('Monthly Rate Target'!A12,'Monthly Rates Actual'!$A$3:$E$155,2,FALSE),IF(VLOOKUP('Monthly Rate Target'!A12,'Monthly Rates Actual'!$A$3:$E$155,2,FALSE)&gt;11.2,VLOOKUP('Monthly Rate Target'!A12,'Monthly Rates Actual'!$A$3:$E$155,2,FALSE)/2,5.5))</f>
        <v>5.5</v>
      </c>
      <c r="C12" s="38">
        <f>IF(VLOOKUP(A12,'Monthly Rates Actual'!$A$3:$E$155,3,FALSE)&lt;2.6,VLOOKUP(A12,'Monthly Rates Actual'!$A$3:$E$155,3,FALSE),IF(VLOOKUP(A12,'Monthly Rates Actual'!$A$3:$E$155,3,FALSE)&gt;7.7,VLOOKUP(A12,'Monthly Rates Actual'!$A$3:$E$155,3,FALSE)*0.33,2.6))</f>
        <v>2.6</v>
      </c>
      <c r="D12" s="38">
        <f>VLOOKUP(A12,'Monthly Rates Actual'!$A$3:$E$155,4,FALSE)</f>
        <v>2.841642986308447</v>
      </c>
      <c r="E12" s="38">
        <f>IF(VLOOKUP(A12,'Monthly Rates Actual'!$A$3:$E$155,5,FALSE)&gt;9.4,9.4,VLOOKUP(A12,'Monthly Rates Actual'!$A$3:$E$155,5,FALSE))</f>
        <v>9.4</v>
      </c>
      <c r="F12" s="39">
        <f t="shared" si="10"/>
        <v>5.5</v>
      </c>
      <c r="G12" s="39">
        <f t="shared" si="11"/>
        <v>2.6</v>
      </c>
      <c r="H12" s="39">
        <f t="shared" si="12"/>
        <v>2.841642986308447</v>
      </c>
      <c r="I12" s="39">
        <f t="shared" si="13"/>
        <v>9.4</v>
      </c>
      <c r="J12" s="39">
        <f t="shared" si="14"/>
        <v>5.5</v>
      </c>
      <c r="K12" s="39">
        <f t="shared" si="15"/>
        <v>2.6</v>
      </c>
      <c r="L12" s="39">
        <f t="shared" si="16"/>
        <v>2.841642986308447</v>
      </c>
      <c r="M12" s="39">
        <f t="shared" si="17"/>
        <v>9.4</v>
      </c>
      <c r="N12" s="39">
        <f t="shared" si="18"/>
        <v>5.5</v>
      </c>
      <c r="O12" s="39">
        <f t="shared" si="19"/>
        <v>2.6</v>
      </c>
      <c r="P12" s="39">
        <f t="shared" si="20"/>
        <v>2.841642986308447</v>
      </c>
      <c r="Q12" s="39">
        <f t="shared" si="21"/>
        <v>9.4</v>
      </c>
      <c r="R12" s="39">
        <f t="shared" si="22"/>
        <v>5.5</v>
      </c>
      <c r="S12" s="39">
        <f t="shared" si="23"/>
        <v>2.6</v>
      </c>
      <c r="T12" s="39">
        <f t="shared" si="24"/>
        <v>2.841642986308447</v>
      </c>
      <c r="U12" s="39">
        <f t="shared" si="25"/>
        <v>9.4</v>
      </c>
      <c r="V12" s="39">
        <f t="shared" si="26"/>
        <v>5.5</v>
      </c>
      <c r="W12" s="39">
        <f t="shared" si="27"/>
        <v>2.6</v>
      </c>
      <c r="X12" s="39">
        <f t="shared" si="28"/>
        <v>2.841642986308447</v>
      </c>
      <c r="Y12" s="39">
        <f t="shared" si="29"/>
        <v>9.4</v>
      </c>
      <c r="Z12" s="39">
        <f t="shared" si="5"/>
        <v>5.5</v>
      </c>
      <c r="AA12" s="39">
        <f t="shared" si="5"/>
        <v>2.6</v>
      </c>
      <c r="AB12" s="39">
        <f t="shared" si="5"/>
        <v>2.841642986308447</v>
      </c>
      <c r="AC12" s="39">
        <f t="shared" si="5"/>
        <v>9.4</v>
      </c>
      <c r="AD12" s="39">
        <f t="shared" si="6"/>
        <v>5.5</v>
      </c>
      <c r="AE12" s="39">
        <f t="shared" si="7"/>
        <v>2.6</v>
      </c>
      <c r="AF12" s="39">
        <f t="shared" si="8"/>
        <v>2.841642986308447</v>
      </c>
      <c r="AG12" s="39">
        <f t="shared" si="9"/>
        <v>9.4</v>
      </c>
    </row>
    <row r="13" spans="1:33" ht="15">
      <c r="A13" t="str">
        <f>'Monthly Data'!D13</f>
        <v>Bolton</v>
      </c>
      <c r="B13" s="38">
        <f>IF(VLOOKUP(A13,'Monthly Rates Actual'!$A$3:$E$155,2,FALSE)&lt;5.5,VLOOKUP('Monthly Rate Target'!A13,'Monthly Rates Actual'!$A$3:$E$155,2,FALSE),IF(VLOOKUP('Monthly Rate Target'!A13,'Monthly Rates Actual'!$A$3:$E$155,2,FALSE)&gt;11.2,VLOOKUP('Monthly Rate Target'!A13,'Monthly Rates Actual'!$A$3:$E$155,2,FALSE)/2,5.5))</f>
        <v>5.5</v>
      </c>
      <c r="C13" s="38">
        <f>IF(VLOOKUP(A13,'Monthly Rates Actual'!$A$3:$E$155,3,FALSE)&lt;2.6,VLOOKUP(A13,'Monthly Rates Actual'!$A$3:$E$155,3,FALSE),IF(VLOOKUP(A13,'Monthly Rates Actual'!$A$3:$E$155,3,FALSE)&gt;7.7,VLOOKUP(A13,'Monthly Rates Actual'!$A$3:$E$155,3,FALSE)*0.33,2.6))</f>
        <v>2.6</v>
      </c>
      <c r="D13" s="38">
        <f>VLOOKUP(A13,'Monthly Rates Actual'!$A$3:$E$155,4,FALSE)</f>
        <v>0.11563367252543941</v>
      </c>
      <c r="E13" s="38">
        <f>IF(VLOOKUP(A13,'Monthly Rates Actual'!$A$3:$E$155,5,FALSE)&gt;9.4,9.4,VLOOKUP(A13,'Monthly Rates Actual'!$A$3:$E$155,5,FALSE))</f>
        <v>9.4</v>
      </c>
      <c r="F13" s="39">
        <f t="shared" si="10"/>
        <v>5.5</v>
      </c>
      <c r="G13" s="39">
        <f t="shared" si="11"/>
        <v>2.6</v>
      </c>
      <c r="H13" s="39">
        <f t="shared" si="12"/>
        <v>0.11563367252543941</v>
      </c>
      <c r="I13" s="39">
        <f t="shared" si="13"/>
        <v>9.4</v>
      </c>
      <c r="J13" s="39">
        <f t="shared" si="14"/>
        <v>5.5</v>
      </c>
      <c r="K13" s="39">
        <f t="shared" si="15"/>
        <v>2.6</v>
      </c>
      <c r="L13" s="39">
        <f t="shared" si="16"/>
        <v>0.11563367252543941</v>
      </c>
      <c r="M13" s="39">
        <f t="shared" si="17"/>
        <v>9.4</v>
      </c>
      <c r="N13" s="39">
        <f t="shared" si="18"/>
        <v>5.5</v>
      </c>
      <c r="O13" s="39">
        <f t="shared" si="19"/>
        <v>2.6</v>
      </c>
      <c r="P13" s="39">
        <f t="shared" si="20"/>
        <v>0.11563367252543941</v>
      </c>
      <c r="Q13" s="39">
        <f t="shared" si="21"/>
        <v>9.4</v>
      </c>
      <c r="R13" s="39">
        <f t="shared" si="22"/>
        <v>5.5</v>
      </c>
      <c r="S13" s="39">
        <f t="shared" si="23"/>
        <v>2.6</v>
      </c>
      <c r="T13" s="39">
        <f t="shared" si="24"/>
        <v>0.11563367252543941</v>
      </c>
      <c r="U13" s="39">
        <f t="shared" si="25"/>
        <v>9.4</v>
      </c>
      <c r="V13" s="39">
        <f t="shared" si="26"/>
        <v>5.5</v>
      </c>
      <c r="W13" s="39">
        <f t="shared" si="27"/>
        <v>2.6</v>
      </c>
      <c r="X13" s="39">
        <f t="shared" si="28"/>
        <v>0.11563367252543941</v>
      </c>
      <c r="Y13" s="39">
        <f t="shared" si="29"/>
        <v>9.4</v>
      </c>
      <c r="Z13" s="39">
        <f t="shared" si="5"/>
        <v>5.5</v>
      </c>
      <c r="AA13" s="39">
        <f t="shared" si="5"/>
        <v>2.6</v>
      </c>
      <c r="AB13" s="39">
        <f t="shared" si="5"/>
        <v>0.11563367252543941</v>
      </c>
      <c r="AC13" s="39">
        <f t="shared" si="5"/>
        <v>9.4</v>
      </c>
      <c r="AD13" s="39">
        <f t="shared" si="6"/>
        <v>5.5</v>
      </c>
      <c r="AE13" s="39">
        <f t="shared" si="7"/>
        <v>2.6</v>
      </c>
      <c r="AF13" s="39">
        <f t="shared" si="8"/>
        <v>0.11563367252543941</v>
      </c>
      <c r="AG13" s="39">
        <f t="shared" si="9"/>
        <v>9.4</v>
      </c>
    </row>
    <row r="14" spans="1:33" ht="15">
      <c r="A14" t="str">
        <f>'Monthly Data'!D14</f>
        <v>Bournemouth UA</v>
      </c>
      <c r="B14" s="38">
        <f>IF(VLOOKUP(A14,'Monthly Rates Actual'!$A$3:$E$155,2,FALSE)&lt;5.5,VLOOKUP('Monthly Rate Target'!A14,'Monthly Rates Actual'!$A$3:$E$155,2,FALSE),IF(VLOOKUP('Monthly Rate Target'!A14,'Monthly Rates Actual'!$A$3:$E$155,2,FALSE)&gt;11.2,VLOOKUP('Monthly Rate Target'!A14,'Monthly Rates Actual'!$A$3:$E$155,2,FALSE)/2,5.5))</f>
        <v>5.5</v>
      </c>
      <c r="C14" s="38">
        <f>IF(VLOOKUP(A14,'Monthly Rates Actual'!$A$3:$E$155,3,FALSE)&lt;2.6,VLOOKUP(A14,'Monthly Rates Actual'!$A$3:$E$155,3,FALSE),IF(VLOOKUP(A14,'Monthly Rates Actual'!$A$3:$E$155,3,FALSE)&gt;7.7,VLOOKUP(A14,'Monthly Rates Actual'!$A$3:$E$155,3,FALSE)*0.33,2.6))</f>
        <v>2.401515819159249</v>
      </c>
      <c r="D14" s="38">
        <f>VLOOKUP(A14,'Monthly Rates Actual'!$A$3:$E$155,4,FALSE)</f>
        <v>2.401515819159249</v>
      </c>
      <c r="E14" s="38">
        <f>IF(VLOOKUP(A14,'Monthly Rates Actual'!$A$3:$E$155,5,FALSE)&gt;9.4,9.4,VLOOKUP(A14,'Monthly Rates Actual'!$A$3:$E$155,5,FALSE))</f>
        <v>9.4</v>
      </c>
      <c r="F14" s="39">
        <f t="shared" si="10"/>
        <v>5.5</v>
      </c>
      <c r="G14" s="39">
        <f t="shared" si="11"/>
        <v>2.401515819159249</v>
      </c>
      <c r="H14" s="39">
        <f t="shared" si="12"/>
        <v>2.401515819159249</v>
      </c>
      <c r="I14" s="39">
        <f t="shared" si="13"/>
        <v>9.4</v>
      </c>
      <c r="J14" s="39">
        <f t="shared" si="14"/>
        <v>5.5</v>
      </c>
      <c r="K14" s="39">
        <f t="shared" si="15"/>
        <v>2.401515819159249</v>
      </c>
      <c r="L14" s="39">
        <f t="shared" si="16"/>
        <v>2.401515819159249</v>
      </c>
      <c r="M14" s="39">
        <f t="shared" si="17"/>
        <v>9.4</v>
      </c>
      <c r="N14" s="39">
        <f t="shared" si="18"/>
        <v>5.5</v>
      </c>
      <c r="O14" s="39">
        <f t="shared" si="19"/>
        <v>2.401515819159249</v>
      </c>
      <c r="P14" s="39">
        <f t="shared" si="20"/>
        <v>2.401515819159249</v>
      </c>
      <c r="Q14" s="39">
        <f t="shared" si="21"/>
        <v>9.4</v>
      </c>
      <c r="R14" s="39">
        <f t="shared" si="22"/>
        <v>5.5</v>
      </c>
      <c r="S14" s="39">
        <f t="shared" si="23"/>
        <v>2.401515819159249</v>
      </c>
      <c r="T14" s="39">
        <f t="shared" si="24"/>
        <v>2.401515819159249</v>
      </c>
      <c r="U14" s="39">
        <f t="shared" si="25"/>
        <v>9.4</v>
      </c>
      <c r="V14" s="39">
        <f t="shared" si="26"/>
        <v>5.5</v>
      </c>
      <c r="W14" s="39">
        <f t="shared" si="27"/>
        <v>2.401515819159249</v>
      </c>
      <c r="X14" s="39">
        <f t="shared" si="28"/>
        <v>2.401515819159249</v>
      </c>
      <c r="Y14" s="39">
        <f t="shared" si="29"/>
        <v>9.4</v>
      </c>
      <c r="Z14" s="39">
        <f t="shared" si="5"/>
        <v>5.5</v>
      </c>
      <c r="AA14" s="39">
        <f t="shared" si="5"/>
        <v>2.401515819159249</v>
      </c>
      <c r="AB14" s="39">
        <f t="shared" si="5"/>
        <v>2.401515819159249</v>
      </c>
      <c r="AC14" s="39">
        <f t="shared" si="5"/>
        <v>9.4</v>
      </c>
      <c r="AD14" s="39">
        <f t="shared" si="6"/>
        <v>5.5</v>
      </c>
      <c r="AE14" s="39">
        <f t="shared" si="7"/>
        <v>2.401515819159249</v>
      </c>
      <c r="AF14" s="39">
        <f t="shared" si="8"/>
        <v>2.401515819159249</v>
      </c>
      <c r="AG14" s="39">
        <f t="shared" si="9"/>
        <v>9.4</v>
      </c>
    </row>
    <row r="15" spans="1:33" ht="15">
      <c r="A15" t="str">
        <f>'Monthly Data'!D15</f>
        <v>Bracknell Forest UA</v>
      </c>
      <c r="B15" s="38">
        <f>IF(VLOOKUP(A15,'Monthly Rates Actual'!$A$3:$E$155,2,FALSE)&lt;5.5,VLOOKUP('Monthly Rate Target'!A15,'Monthly Rates Actual'!$A$3:$E$155,2,FALSE),IF(VLOOKUP('Monthly Rate Target'!A15,'Monthly Rates Actual'!$A$3:$E$155,2,FALSE)&gt;11.2,VLOOKUP('Monthly Rate Target'!A15,'Monthly Rates Actual'!$A$3:$E$155,2,FALSE)/2,5.5))</f>
        <v>5.5</v>
      </c>
      <c r="C15" s="38">
        <f>IF(VLOOKUP(A15,'Monthly Rates Actual'!$A$3:$E$155,3,FALSE)&lt;2.6,VLOOKUP(A15,'Monthly Rates Actual'!$A$3:$E$155,3,FALSE),IF(VLOOKUP(A15,'Monthly Rates Actual'!$A$3:$E$155,3,FALSE)&gt;7.7,VLOOKUP(A15,'Monthly Rates Actual'!$A$3:$E$155,3,FALSE)*0.33,2.6))</f>
        <v>2.6</v>
      </c>
      <c r="D15" s="38">
        <f>VLOOKUP(A15,'Monthly Rates Actual'!$A$3:$E$155,4,FALSE)</f>
        <v>2.6991081207948677</v>
      </c>
      <c r="E15" s="38">
        <f>IF(VLOOKUP(A15,'Monthly Rates Actual'!$A$3:$E$155,5,FALSE)&gt;9.4,9.4,VLOOKUP(A15,'Monthly Rates Actual'!$A$3:$E$155,5,FALSE))</f>
        <v>9.4</v>
      </c>
      <c r="F15" s="39">
        <f t="shared" si="10"/>
        <v>5.5</v>
      </c>
      <c r="G15" s="39">
        <f t="shared" si="11"/>
        <v>2.6</v>
      </c>
      <c r="H15" s="39">
        <f t="shared" si="12"/>
        <v>2.6991081207948677</v>
      </c>
      <c r="I15" s="39">
        <f t="shared" si="13"/>
        <v>9.4</v>
      </c>
      <c r="J15" s="39">
        <f t="shared" si="14"/>
        <v>5.5</v>
      </c>
      <c r="K15" s="39">
        <f t="shared" si="15"/>
        <v>2.6</v>
      </c>
      <c r="L15" s="39">
        <f t="shared" si="16"/>
        <v>2.6991081207948677</v>
      </c>
      <c r="M15" s="39">
        <f t="shared" si="17"/>
        <v>9.4</v>
      </c>
      <c r="N15" s="39">
        <f t="shared" si="18"/>
        <v>5.5</v>
      </c>
      <c r="O15" s="39">
        <f t="shared" si="19"/>
        <v>2.6</v>
      </c>
      <c r="P15" s="39">
        <f t="shared" si="20"/>
        <v>2.6991081207948677</v>
      </c>
      <c r="Q15" s="39">
        <f t="shared" si="21"/>
        <v>9.4</v>
      </c>
      <c r="R15" s="39">
        <f t="shared" si="22"/>
        <v>5.5</v>
      </c>
      <c r="S15" s="39">
        <f t="shared" si="23"/>
        <v>2.6</v>
      </c>
      <c r="T15" s="39">
        <f t="shared" si="24"/>
        <v>2.6991081207948677</v>
      </c>
      <c r="U15" s="39">
        <f t="shared" si="25"/>
        <v>9.4</v>
      </c>
      <c r="V15" s="39">
        <f t="shared" si="26"/>
        <v>5.5</v>
      </c>
      <c r="W15" s="39">
        <f t="shared" si="27"/>
        <v>2.6</v>
      </c>
      <c r="X15" s="39">
        <f t="shared" si="28"/>
        <v>2.6991081207948677</v>
      </c>
      <c r="Y15" s="39">
        <f t="shared" si="29"/>
        <v>9.4</v>
      </c>
      <c r="Z15" s="39">
        <f t="shared" si="5"/>
        <v>5.5</v>
      </c>
      <c r="AA15" s="39">
        <f t="shared" si="5"/>
        <v>2.6</v>
      </c>
      <c r="AB15" s="39">
        <f t="shared" si="5"/>
        <v>2.6991081207948677</v>
      </c>
      <c r="AC15" s="39">
        <f t="shared" si="5"/>
        <v>9.4</v>
      </c>
      <c r="AD15" s="39">
        <f t="shared" si="6"/>
        <v>5.5</v>
      </c>
      <c r="AE15" s="39">
        <f t="shared" si="7"/>
        <v>2.6</v>
      </c>
      <c r="AF15" s="39">
        <f t="shared" si="8"/>
        <v>2.6991081207948677</v>
      </c>
      <c r="AG15" s="39">
        <f t="shared" si="9"/>
        <v>9.4</v>
      </c>
    </row>
    <row r="16" spans="1:33" ht="15">
      <c r="A16" t="str">
        <f>'Monthly Data'!D16</f>
        <v>Bradford</v>
      </c>
      <c r="B16" s="38">
        <f>IF(VLOOKUP(A16,'Monthly Rates Actual'!$A$3:$E$155,2,FALSE)&lt;5.5,VLOOKUP('Monthly Rate Target'!A16,'Monthly Rates Actual'!$A$3:$E$155,2,FALSE),IF(VLOOKUP('Monthly Rate Target'!A16,'Monthly Rates Actual'!$A$3:$E$155,2,FALSE)&gt;11.2,VLOOKUP('Monthly Rate Target'!A16,'Monthly Rates Actual'!$A$3:$E$155,2,FALSE)/2,5.5))</f>
        <v>2.825526038448959</v>
      </c>
      <c r="C16" s="38">
        <f>IF(VLOOKUP(A16,'Monthly Rates Actual'!$A$3:$E$155,3,FALSE)&lt;2.6,VLOOKUP(A16,'Monthly Rates Actual'!$A$3:$E$155,3,FALSE),IF(VLOOKUP(A16,'Monthly Rates Actual'!$A$3:$E$155,3,FALSE)&gt;7.7,VLOOKUP(A16,'Monthly Rates Actual'!$A$3:$E$155,3,FALSE)*0.33,2.6))</f>
        <v>0.972126321910092</v>
      </c>
      <c r="D16" s="38">
        <f>VLOOKUP(A16,'Monthly Rates Actual'!$A$3:$E$155,4,FALSE)</f>
        <v>0</v>
      </c>
      <c r="E16" s="38">
        <f>IF(VLOOKUP(A16,'Monthly Rates Actual'!$A$3:$E$155,5,FALSE)&gt;9.4,9.4,VLOOKUP(A16,'Monthly Rates Actual'!$A$3:$E$155,5,FALSE))</f>
        <v>3.797652360359051</v>
      </c>
      <c r="F16" s="39">
        <f t="shared" si="10"/>
        <v>2.825526038448959</v>
      </c>
      <c r="G16" s="39">
        <f t="shared" si="11"/>
        <v>0.972126321910092</v>
      </c>
      <c r="H16" s="39">
        <f t="shared" si="12"/>
        <v>0</v>
      </c>
      <c r="I16" s="39">
        <f t="shared" si="13"/>
        <v>3.797652360359051</v>
      </c>
      <c r="J16" s="39">
        <f t="shared" si="14"/>
        <v>2.825526038448959</v>
      </c>
      <c r="K16" s="39">
        <f t="shared" si="15"/>
        <v>0.972126321910092</v>
      </c>
      <c r="L16" s="39">
        <f t="shared" si="16"/>
        <v>0</v>
      </c>
      <c r="M16" s="39">
        <f t="shared" si="17"/>
        <v>3.797652360359051</v>
      </c>
      <c r="N16" s="39">
        <f t="shared" si="18"/>
        <v>2.825526038448959</v>
      </c>
      <c r="O16" s="39">
        <f t="shared" si="19"/>
        <v>0.972126321910092</v>
      </c>
      <c r="P16" s="39">
        <f t="shared" si="20"/>
        <v>0</v>
      </c>
      <c r="Q16" s="39">
        <f t="shared" si="21"/>
        <v>3.797652360359051</v>
      </c>
      <c r="R16" s="39">
        <f t="shared" si="22"/>
        <v>2.825526038448959</v>
      </c>
      <c r="S16" s="39">
        <f t="shared" si="23"/>
        <v>0.972126321910092</v>
      </c>
      <c r="T16" s="39">
        <f t="shared" si="24"/>
        <v>0</v>
      </c>
      <c r="U16" s="39">
        <f t="shared" si="25"/>
        <v>3.797652360359051</v>
      </c>
      <c r="V16" s="39">
        <f t="shared" si="26"/>
        <v>2.825526038448959</v>
      </c>
      <c r="W16" s="39">
        <f t="shared" si="27"/>
        <v>0.972126321910092</v>
      </c>
      <c r="X16" s="39">
        <f t="shared" si="28"/>
        <v>0</v>
      </c>
      <c r="Y16" s="39">
        <f t="shared" si="29"/>
        <v>3.797652360359051</v>
      </c>
      <c r="Z16" s="39">
        <f t="shared" si="5"/>
        <v>2.825526038448959</v>
      </c>
      <c r="AA16" s="39">
        <f t="shared" si="5"/>
        <v>0.972126321910092</v>
      </c>
      <c r="AB16" s="39">
        <f t="shared" si="5"/>
        <v>0</v>
      </c>
      <c r="AC16" s="39">
        <f t="shared" si="5"/>
        <v>3.797652360359051</v>
      </c>
      <c r="AD16" s="39">
        <f t="shared" si="6"/>
        <v>2.825526038448959</v>
      </c>
      <c r="AE16" s="39">
        <f t="shared" si="7"/>
        <v>0.972126321910092</v>
      </c>
      <c r="AF16" s="39">
        <f t="shared" si="8"/>
        <v>0</v>
      </c>
      <c r="AG16" s="39">
        <f t="shared" si="9"/>
        <v>3.797652360359051</v>
      </c>
    </row>
    <row r="17" spans="1:33" ht="15">
      <c r="A17" t="str">
        <f>'Monthly Data'!D17</f>
        <v>Brent</v>
      </c>
      <c r="B17" s="38">
        <f>IF(VLOOKUP(A17,'Monthly Rates Actual'!$A$3:$E$155,2,FALSE)&lt;5.5,VLOOKUP('Monthly Rate Target'!A17,'Monthly Rates Actual'!$A$3:$E$155,2,FALSE),IF(VLOOKUP('Monthly Rate Target'!A17,'Monthly Rates Actual'!$A$3:$E$155,2,FALSE)&gt;11.2,VLOOKUP('Monthly Rate Target'!A17,'Monthly Rates Actual'!$A$3:$E$155,2,FALSE)/2,5.5))</f>
        <v>3.8878483455360695</v>
      </c>
      <c r="C17" s="38">
        <f>IF(VLOOKUP(A17,'Monthly Rates Actual'!$A$3:$E$155,3,FALSE)&lt;2.6,VLOOKUP(A17,'Monthly Rates Actual'!$A$3:$E$155,3,FALSE),IF(VLOOKUP(A17,'Monthly Rates Actual'!$A$3:$E$155,3,FALSE)&gt;7.7,VLOOKUP(A17,'Monthly Rates Actual'!$A$3:$E$155,3,FALSE)*0.33,2.6))</f>
        <v>2.6</v>
      </c>
      <c r="D17" s="38">
        <f>VLOOKUP(A17,'Monthly Rates Actual'!$A$3:$E$155,4,FALSE)</f>
        <v>0.49662296384584825</v>
      </c>
      <c r="E17" s="38">
        <f>IF(VLOOKUP(A17,'Monthly Rates Actual'!$A$3:$E$155,5,FALSE)&gt;9.4,9.4,VLOOKUP(A17,'Monthly Rates Actual'!$A$3:$E$155,5,FALSE))</f>
        <v>9.393268630455758</v>
      </c>
      <c r="F17" s="39">
        <f t="shared" si="10"/>
        <v>3.8878483455360695</v>
      </c>
      <c r="G17" s="39">
        <f t="shared" si="11"/>
        <v>2.6</v>
      </c>
      <c r="H17" s="39">
        <f t="shared" si="12"/>
        <v>0.49662296384584825</v>
      </c>
      <c r="I17" s="39">
        <f t="shared" si="13"/>
        <v>9.393268630455758</v>
      </c>
      <c r="J17" s="39">
        <f t="shared" si="14"/>
        <v>3.8878483455360695</v>
      </c>
      <c r="K17" s="39">
        <f t="shared" si="15"/>
        <v>2.6</v>
      </c>
      <c r="L17" s="39">
        <f t="shared" si="16"/>
        <v>0.49662296384584825</v>
      </c>
      <c r="M17" s="39">
        <f t="shared" si="17"/>
        <v>9.393268630455758</v>
      </c>
      <c r="N17" s="39">
        <f t="shared" si="18"/>
        <v>3.8878483455360695</v>
      </c>
      <c r="O17" s="39">
        <f t="shared" si="19"/>
        <v>2.6</v>
      </c>
      <c r="P17" s="39">
        <f t="shared" si="20"/>
        <v>0.49662296384584825</v>
      </c>
      <c r="Q17" s="39">
        <f t="shared" si="21"/>
        <v>9.393268630455758</v>
      </c>
      <c r="R17" s="39">
        <f t="shared" si="22"/>
        <v>3.8878483455360695</v>
      </c>
      <c r="S17" s="39">
        <f t="shared" si="23"/>
        <v>2.6</v>
      </c>
      <c r="T17" s="39">
        <f t="shared" si="24"/>
        <v>0.49662296384584825</v>
      </c>
      <c r="U17" s="39">
        <f t="shared" si="25"/>
        <v>9.393268630455758</v>
      </c>
      <c r="V17" s="39">
        <f t="shared" si="26"/>
        <v>3.8878483455360695</v>
      </c>
      <c r="W17" s="39">
        <f t="shared" si="27"/>
        <v>2.6</v>
      </c>
      <c r="X17" s="39">
        <f t="shared" si="28"/>
        <v>0.49662296384584825</v>
      </c>
      <c r="Y17" s="39">
        <f t="shared" si="29"/>
        <v>9.393268630455758</v>
      </c>
      <c r="Z17" s="39">
        <f t="shared" si="5"/>
        <v>3.8878483455360695</v>
      </c>
      <c r="AA17" s="39">
        <f t="shared" si="5"/>
        <v>2.6</v>
      </c>
      <c r="AB17" s="39">
        <f t="shared" si="5"/>
        <v>0.49662296384584825</v>
      </c>
      <c r="AC17" s="39">
        <f t="shared" si="5"/>
        <v>9.393268630455758</v>
      </c>
      <c r="AD17" s="39">
        <f t="shared" si="6"/>
        <v>3.8878483455360695</v>
      </c>
      <c r="AE17" s="39">
        <f t="shared" si="7"/>
        <v>2.6</v>
      </c>
      <c r="AF17" s="39">
        <f t="shared" si="8"/>
        <v>0.49662296384584825</v>
      </c>
      <c r="AG17" s="39">
        <f t="shared" si="9"/>
        <v>9.393268630455758</v>
      </c>
    </row>
    <row r="18" spans="1:33" ht="15">
      <c r="A18" t="str">
        <f>'Monthly Data'!D18</f>
        <v>Brighton &amp; Hove UA</v>
      </c>
      <c r="B18" s="38">
        <f>IF(VLOOKUP(A18,'Monthly Rates Actual'!$A$3:$E$155,2,FALSE)&lt;5.5,VLOOKUP('Monthly Rate Target'!A18,'Monthly Rates Actual'!$A$3:$E$155,2,FALSE),IF(VLOOKUP('Monthly Rate Target'!A18,'Monthly Rates Actual'!$A$3:$E$155,2,FALSE)&gt;11.2,VLOOKUP('Monthly Rate Target'!A18,'Monthly Rates Actual'!$A$3:$E$155,2,FALSE)/2,5.5))</f>
        <v>5.727196300966793</v>
      </c>
      <c r="C18" s="38">
        <f>IF(VLOOKUP(A18,'Monthly Rates Actual'!$A$3:$E$155,3,FALSE)&lt;2.6,VLOOKUP(A18,'Monthly Rates Actual'!$A$3:$E$155,3,FALSE),IF(VLOOKUP(A18,'Monthly Rates Actual'!$A$3:$E$155,3,FALSE)&gt;7.7,VLOOKUP(A18,'Monthly Rates Actual'!$A$3:$E$155,3,FALSE)*0.33,2.6))</f>
        <v>2.6</v>
      </c>
      <c r="D18" s="38">
        <f>VLOOKUP(A18,'Monthly Rates Actual'!$A$3:$E$155,4,FALSE)</f>
        <v>2.1617726535759325</v>
      </c>
      <c r="E18" s="38">
        <f>IF(VLOOKUP(A18,'Monthly Rates Actual'!$A$3:$E$155,5,FALSE)&gt;9.4,9.4,VLOOKUP(A18,'Monthly Rates Actual'!$A$3:$E$155,5,FALSE))</f>
        <v>9.4</v>
      </c>
      <c r="F18" s="39">
        <f t="shared" si="10"/>
        <v>5.727196300966793</v>
      </c>
      <c r="G18" s="39">
        <f t="shared" si="11"/>
        <v>2.6</v>
      </c>
      <c r="H18" s="39">
        <f t="shared" si="12"/>
        <v>2.1617726535759325</v>
      </c>
      <c r="I18" s="39">
        <f t="shared" si="13"/>
        <v>9.4</v>
      </c>
      <c r="J18" s="39">
        <f t="shared" si="14"/>
        <v>5.727196300966793</v>
      </c>
      <c r="K18" s="39">
        <f t="shared" si="15"/>
        <v>2.6</v>
      </c>
      <c r="L18" s="39">
        <f t="shared" si="16"/>
        <v>2.1617726535759325</v>
      </c>
      <c r="M18" s="39">
        <f t="shared" si="17"/>
        <v>9.4</v>
      </c>
      <c r="N18" s="39">
        <f t="shared" si="18"/>
        <v>5.727196300966793</v>
      </c>
      <c r="O18" s="39">
        <f t="shared" si="19"/>
        <v>2.6</v>
      </c>
      <c r="P18" s="39">
        <f t="shared" si="20"/>
        <v>2.1617726535759325</v>
      </c>
      <c r="Q18" s="39">
        <f t="shared" si="21"/>
        <v>9.4</v>
      </c>
      <c r="R18" s="39">
        <f t="shared" si="22"/>
        <v>5.727196300966793</v>
      </c>
      <c r="S18" s="39">
        <f t="shared" si="23"/>
        <v>2.6</v>
      </c>
      <c r="T18" s="39">
        <f t="shared" si="24"/>
        <v>2.1617726535759325</v>
      </c>
      <c r="U18" s="39">
        <f t="shared" si="25"/>
        <v>9.4</v>
      </c>
      <c r="V18" s="39">
        <f t="shared" si="26"/>
        <v>5.727196300966793</v>
      </c>
      <c r="W18" s="39">
        <f t="shared" si="27"/>
        <v>2.6</v>
      </c>
      <c r="X18" s="39">
        <f t="shared" si="28"/>
        <v>2.1617726535759325</v>
      </c>
      <c r="Y18" s="39">
        <f t="shared" si="29"/>
        <v>9.4</v>
      </c>
      <c r="Z18" s="39">
        <f t="shared" si="5"/>
        <v>5.727196300966793</v>
      </c>
      <c r="AA18" s="39">
        <f t="shared" si="5"/>
        <v>2.6</v>
      </c>
      <c r="AB18" s="39">
        <f t="shared" si="5"/>
        <v>2.1617726535759325</v>
      </c>
      <c r="AC18" s="39">
        <f t="shared" si="5"/>
        <v>9.4</v>
      </c>
      <c r="AD18" s="39">
        <f t="shared" si="6"/>
        <v>5.727196300966793</v>
      </c>
      <c r="AE18" s="39">
        <f t="shared" si="7"/>
        <v>2.6</v>
      </c>
      <c r="AF18" s="39">
        <f t="shared" si="8"/>
        <v>2.1617726535759325</v>
      </c>
      <c r="AG18" s="39">
        <f t="shared" si="9"/>
        <v>9.4</v>
      </c>
    </row>
    <row r="19" spans="1:33" ht="15">
      <c r="A19" t="str">
        <f>'Monthly Data'!D19</f>
        <v>Bristol UA</v>
      </c>
      <c r="B19" s="38">
        <f>IF(VLOOKUP(A19,'Monthly Rates Actual'!$A$3:$E$155,2,FALSE)&lt;5.5,VLOOKUP('Monthly Rate Target'!A19,'Monthly Rates Actual'!$A$3:$E$155,2,FALSE),IF(VLOOKUP('Monthly Rate Target'!A19,'Monthly Rates Actual'!$A$3:$E$155,2,FALSE)&gt;11.2,VLOOKUP('Monthly Rate Target'!A19,'Monthly Rates Actual'!$A$3:$E$155,2,FALSE)/2,5.5))</f>
        <v>2.783059979399414</v>
      </c>
      <c r="C19" s="38">
        <f>IF(VLOOKUP(A19,'Monthly Rates Actual'!$A$3:$E$155,3,FALSE)&lt;2.6,VLOOKUP(A19,'Monthly Rates Actual'!$A$3:$E$155,3,FALSE),IF(VLOOKUP(A19,'Monthly Rates Actual'!$A$3:$E$155,3,FALSE)&gt;7.7,VLOOKUP(A19,'Monthly Rates Actual'!$A$3:$E$155,3,FALSE)*0.33,2.6))</f>
        <v>2.6</v>
      </c>
      <c r="D19" s="38">
        <f>VLOOKUP(A19,'Monthly Rates Actual'!$A$3:$E$155,4,FALSE)</f>
        <v>3.585294350685366</v>
      </c>
      <c r="E19" s="38">
        <f>IF(VLOOKUP(A19,'Monthly Rates Actual'!$A$3:$E$155,5,FALSE)&gt;9.4,9.4,VLOOKUP(A19,'Monthly Rates Actual'!$A$3:$E$155,5,FALSE))</f>
        <v>9.4</v>
      </c>
      <c r="F19" s="39">
        <f t="shared" si="10"/>
        <v>2.783059979399414</v>
      </c>
      <c r="G19" s="39">
        <f t="shared" si="11"/>
        <v>2.6</v>
      </c>
      <c r="H19" s="39">
        <f t="shared" si="12"/>
        <v>3.585294350685366</v>
      </c>
      <c r="I19" s="39">
        <f t="shared" si="13"/>
        <v>9.4</v>
      </c>
      <c r="J19" s="39">
        <f t="shared" si="14"/>
        <v>2.783059979399414</v>
      </c>
      <c r="K19" s="39">
        <f t="shared" si="15"/>
        <v>2.6</v>
      </c>
      <c r="L19" s="39">
        <f t="shared" si="16"/>
        <v>3.585294350685366</v>
      </c>
      <c r="M19" s="39">
        <f t="shared" si="17"/>
        <v>9.4</v>
      </c>
      <c r="N19" s="39">
        <f t="shared" si="18"/>
        <v>2.783059979399414</v>
      </c>
      <c r="O19" s="39">
        <f t="shared" si="19"/>
        <v>2.6</v>
      </c>
      <c r="P19" s="39">
        <f t="shared" si="20"/>
        <v>3.585294350685366</v>
      </c>
      <c r="Q19" s="39">
        <f t="shared" si="21"/>
        <v>9.4</v>
      </c>
      <c r="R19" s="39">
        <f t="shared" si="22"/>
        <v>2.783059979399414</v>
      </c>
      <c r="S19" s="39">
        <f t="shared" si="23"/>
        <v>2.6</v>
      </c>
      <c r="T19" s="39">
        <f t="shared" si="24"/>
        <v>3.585294350685366</v>
      </c>
      <c r="U19" s="39">
        <f t="shared" si="25"/>
        <v>9.4</v>
      </c>
      <c r="V19" s="39">
        <f t="shared" si="26"/>
        <v>2.783059979399414</v>
      </c>
      <c r="W19" s="39">
        <f t="shared" si="27"/>
        <v>2.6</v>
      </c>
      <c r="X19" s="39">
        <f t="shared" si="28"/>
        <v>3.585294350685366</v>
      </c>
      <c r="Y19" s="39">
        <f t="shared" si="29"/>
        <v>9.4</v>
      </c>
      <c r="Z19" s="39">
        <f t="shared" si="5"/>
        <v>2.783059979399414</v>
      </c>
      <c r="AA19" s="39">
        <f t="shared" si="5"/>
        <v>2.6</v>
      </c>
      <c r="AB19" s="39">
        <f t="shared" si="5"/>
        <v>3.585294350685366</v>
      </c>
      <c r="AC19" s="39">
        <f t="shared" si="5"/>
        <v>9.4</v>
      </c>
      <c r="AD19" s="39">
        <f t="shared" si="6"/>
        <v>2.783059979399414</v>
      </c>
      <c r="AE19" s="39">
        <f t="shared" si="7"/>
        <v>2.6</v>
      </c>
      <c r="AF19" s="39">
        <f t="shared" si="8"/>
        <v>3.585294350685366</v>
      </c>
      <c r="AG19" s="39">
        <f t="shared" si="9"/>
        <v>9.4</v>
      </c>
    </row>
    <row r="20" spans="1:33" ht="15">
      <c r="A20" t="str">
        <f>'Monthly Data'!D20</f>
        <v>Bromley</v>
      </c>
      <c r="B20" s="38">
        <f>IF(VLOOKUP(A20,'Monthly Rates Actual'!$A$3:$E$155,2,FALSE)&lt;5.5,VLOOKUP('Monthly Rate Target'!A20,'Monthly Rates Actual'!$A$3:$E$155,2,FALSE),IF(VLOOKUP('Monthly Rate Target'!A20,'Monthly Rates Actual'!$A$3:$E$155,2,FALSE)&gt;11.2,VLOOKUP('Monthly Rate Target'!A20,'Monthly Rates Actual'!$A$3:$E$155,2,FALSE)/2,5.5))</f>
        <v>1.36604326273096</v>
      </c>
      <c r="C20" s="38">
        <f>IF(VLOOKUP(A20,'Monthly Rates Actual'!$A$3:$E$155,3,FALSE)&lt;2.6,VLOOKUP(A20,'Monthly Rates Actual'!$A$3:$E$155,3,FALSE),IF(VLOOKUP(A20,'Monthly Rates Actual'!$A$3:$E$155,3,FALSE)&gt;7.7,VLOOKUP(A20,'Monthly Rates Actual'!$A$3:$E$155,3,FALSE)*0.33,2.6))</f>
        <v>2.6</v>
      </c>
      <c r="D20" s="38">
        <f>VLOOKUP(A20,'Monthly Rates Actual'!$A$3:$E$155,4,FALSE)</f>
        <v>0</v>
      </c>
      <c r="E20" s="38">
        <f>IF(VLOOKUP(A20,'Monthly Rates Actual'!$A$3:$E$155,5,FALSE)&gt;9.4,9.4,VLOOKUP(A20,'Monthly Rates Actual'!$A$3:$E$155,5,FALSE))</f>
        <v>5.098017124831005</v>
      </c>
      <c r="F20" s="39">
        <f t="shared" si="10"/>
        <v>1.36604326273096</v>
      </c>
      <c r="G20" s="39">
        <f t="shared" si="11"/>
        <v>2.6</v>
      </c>
      <c r="H20" s="39">
        <f t="shared" si="12"/>
        <v>0</v>
      </c>
      <c r="I20" s="39">
        <f t="shared" si="13"/>
        <v>5.098017124831005</v>
      </c>
      <c r="J20" s="39">
        <f t="shared" si="14"/>
        <v>1.36604326273096</v>
      </c>
      <c r="K20" s="39">
        <f t="shared" si="15"/>
        <v>2.6</v>
      </c>
      <c r="L20" s="39">
        <f t="shared" si="16"/>
        <v>0</v>
      </c>
      <c r="M20" s="39">
        <f t="shared" si="17"/>
        <v>5.098017124831005</v>
      </c>
      <c r="N20" s="39">
        <f t="shared" si="18"/>
        <v>1.36604326273096</v>
      </c>
      <c r="O20" s="39">
        <f t="shared" si="19"/>
        <v>2.6</v>
      </c>
      <c r="P20" s="39">
        <f t="shared" si="20"/>
        <v>0</v>
      </c>
      <c r="Q20" s="39">
        <f t="shared" si="21"/>
        <v>5.098017124831005</v>
      </c>
      <c r="R20" s="39">
        <f t="shared" si="22"/>
        <v>1.36604326273096</v>
      </c>
      <c r="S20" s="39">
        <f t="shared" si="23"/>
        <v>2.6</v>
      </c>
      <c r="T20" s="39">
        <f t="shared" si="24"/>
        <v>0</v>
      </c>
      <c r="U20" s="39">
        <f t="shared" si="25"/>
        <v>5.098017124831005</v>
      </c>
      <c r="V20" s="39">
        <f t="shared" si="26"/>
        <v>1.36604326273096</v>
      </c>
      <c r="W20" s="39">
        <f t="shared" si="27"/>
        <v>2.6</v>
      </c>
      <c r="X20" s="39">
        <f t="shared" si="28"/>
        <v>0</v>
      </c>
      <c r="Y20" s="39">
        <f t="shared" si="29"/>
        <v>5.098017124831005</v>
      </c>
      <c r="Z20" s="39">
        <f aca="true" t="shared" si="30" ref="Z20:Z83">V20</f>
        <v>1.36604326273096</v>
      </c>
      <c r="AA20" s="39">
        <f aca="true" t="shared" si="31" ref="AA20:AA83">W20</f>
        <v>2.6</v>
      </c>
      <c r="AB20" s="39">
        <f aca="true" t="shared" si="32" ref="AB20:AB83">X20</f>
        <v>0</v>
      </c>
      <c r="AC20" s="39">
        <f aca="true" t="shared" si="33" ref="AC20:AC83">Y20</f>
        <v>5.098017124831005</v>
      </c>
      <c r="AD20" s="39">
        <f t="shared" si="6"/>
        <v>1.36604326273096</v>
      </c>
      <c r="AE20" s="39">
        <f t="shared" si="7"/>
        <v>2.6</v>
      </c>
      <c r="AF20" s="39">
        <f t="shared" si="8"/>
        <v>0</v>
      </c>
      <c r="AG20" s="39">
        <f t="shared" si="9"/>
        <v>5.098017124831005</v>
      </c>
    </row>
    <row r="21" spans="1:33" ht="15">
      <c r="A21" t="str">
        <f>'Monthly Data'!D21</f>
        <v>Buckinghamshire</v>
      </c>
      <c r="B21" s="38">
        <f>IF(VLOOKUP(A21,'Monthly Rates Actual'!$A$3:$E$155,2,FALSE)&lt;5.5,VLOOKUP('Monthly Rate Target'!A21,'Monthly Rates Actual'!$A$3:$E$155,2,FALSE),IF(VLOOKUP('Monthly Rate Target'!A21,'Monthly Rates Actual'!$A$3:$E$155,2,FALSE)&gt;11.2,VLOOKUP('Monthly Rate Target'!A21,'Monthly Rates Actual'!$A$3:$E$155,2,FALSE)/2,5.5))</f>
        <v>5.5</v>
      </c>
      <c r="C21" s="38">
        <f>IF(VLOOKUP(A21,'Monthly Rates Actual'!$A$3:$E$155,3,FALSE)&lt;2.6,VLOOKUP(A21,'Monthly Rates Actual'!$A$3:$E$155,3,FALSE),IF(VLOOKUP(A21,'Monthly Rates Actual'!$A$3:$E$155,3,FALSE)&gt;7.7,VLOOKUP(A21,'Monthly Rates Actual'!$A$3:$E$155,3,FALSE)*0.33,2.6))</f>
        <v>2.329004329004329</v>
      </c>
      <c r="D21" s="38">
        <f>VLOOKUP(A21,'Monthly Rates Actual'!$A$3:$E$155,4,FALSE)</f>
        <v>0.017316017316017316</v>
      </c>
      <c r="E21" s="38">
        <f>IF(VLOOKUP(A21,'Monthly Rates Actual'!$A$3:$E$155,5,FALSE)&gt;9.4,9.4,VLOOKUP(A21,'Monthly Rates Actual'!$A$3:$E$155,5,FALSE))</f>
        <v>9.4</v>
      </c>
      <c r="F21" s="39">
        <f t="shared" si="10"/>
        <v>5.5</v>
      </c>
      <c r="G21" s="39">
        <f t="shared" si="11"/>
        <v>2.329004329004329</v>
      </c>
      <c r="H21" s="39">
        <f t="shared" si="12"/>
        <v>0.017316017316017316</v>
      </c>
      <c r="I21" s="39">
        <f t="shared" si="13"/>
        <v>9.4</v>
      </c>
      <c r="J21" s="39">
        <f t="shared" si="14"/>
        <v>5.5</v>
      </c>
      <c r="K21" s="39">
        <f t="shared" si="15"/>
        <v>2.329004329004329</v>
      </c>
      <c r="L21" s="39">
        <f t="shared" si="16"/>
        <v>0.017316017316017316</v>
      </c>
      <c r="M21" s="39">
        <f t="shared" si="17"/>
        <v>9.4</v>
      </c>
      <c r="N21" s="39">
        <f t="shared" si="18"/>
        <v>5.5</v>
      </c>
      <c r="O21" s="39">
        <f t="shared" si="19"/>
        <v>2.329004329004329</v>
      </c>
      <c r="P21" s="39">
        <f t="shared" si="20"/>
        <v>0.017316017316017316</v>
      </c>
      <c r="Q21" s="39">
        <f t="shared" si="21"/>
        <v>9.4</v>
      </c>
      <c r="R21" s="39">
        <f t="shared" si="22"/>
        <v>5.5</v>
      </c>
      <c r="S21" s="39">
        <f t="shared" si="23"/>
        <v>2.329004329004329</v>
      </c>
      <c r="T21" s="39">
        <f t="shared" si="24"/>
        <v>0.017316017316017316</v>
      </c>
      <c r="U21" s="39">
        <f t="shared" si="25"/>
        <v>9.4</v>
      </c>
      <c r="V21" s="39">
        <f t="shared" si="26"/>
        <v>5.5</v>
      </c>
      <c r="W21" s="39">
        <f t="shared" si="27"/>
        <v>2.329004329004329</v>
      </c>
      <c r="X21" s="39">
        <f t="shared" si="28"/>
        <v>0.017316017316017316</v>
      </c>
      <c r="Y21" s="39">
        <f t="shared" si="29"/>
        <v>9.4</v>
      </c>
      <c r="Z21" s="39">
        <f t="shared" si="30"/>
        <v>5.5</v>
      </c>
      <c r="AA21" s="39">
        <f t="shared" si="31"/>
        <v>2.329004329004329</v>
      </c>
      <c r="AB21" s="39">
        <f t="shared" si="32"/>
        <v>0.017316017316017316</v>
      </c>
      <c r="AC21" s="39">
        <f t="shared" si="33"/>
        <v>9.4</v>
      </c>
      <c r="AD21" s="39">
        <f t="shared" si="6"/>
        <v>5.5</v>
      </c>
      <c r="AE21" s="39">
        <f t="shared" si="7"/>
        <v>2.329004329004329</v>
      </c>
      <c r="AF21" s="39">
        <f t="shared" si="8"/>
        <v>0.017316017316017316</v>
      </c>
      <c r="AG21" s="39">
        <f t="shared" si="9"/>
        <v>9.4</v>
      </c>
    </row>
    <row r="22" spans="1:33" ht="15">
      <c r="A22" t="str">
        <f>'Monthly Data'!D22</f>
        <v>Bury</v>
      </c>
      <c r="B22" s="38">
        <f>IF(VLOOKUP(A22,'Monthly Rates Actual'!$A$3:$E$155,2,FALSE)&lt;5.5,VLOOKUP('Monthly Rate Target'!A22,'Monthly Rates Actual'!$A$3:$E$155,2,FALSE),IF(VLOOKUP('Monthly Rate Target'!A22,'Monthly Rates Actual'!$A$3:$E$155,2,FALSE)&gt;11.2,VLOOKUP('Monthly Rate Target'!A22,'Monthly Rates Actual'!$A$3:$E$155,2,FALSE)/2,5.5))</f>
        <v>5.5</v>
      </c>
      <c r="C22" s="38">
        <f>IF(VLOOKUP(A22,'Monthly Rates Actual'!$A$3:$E$155,3,FALSE)&lt;2.6,VLOOKUP(A22,'Monthly Rates Actual'!$A$3:$E$155,3,FALSE),IF(VLOOKUP(A22,'Monthly Rates Actual'!$A$3:$E$155,3,FALSE)&gt;7.7,VLOOKUP(A22,'Monthly Rates Actual'!$A$3:$E$155,3,FALSE)*0.33,2.6))</f>
        <v>4.195326278659612</v>
      </c>
      <c r="D22" s="38">
        <f>VLOOKUP(A22,'Monthly Rates Actual'!$A$3:$E$155,4,FALSE)</f>
        <v>1.665686850872036</v>
      </c>
      <c r="E22" s="38">
        <f>IF(VLOOKUP(A22,'Monthly Rates Actual'!$A$3:$E$155,5,FALSE)&gt;9.4,9.4,VLOOKUP(A22,'Monthly Rates Actual'!$A$3:$E$155,5,FALSE))</f>
        <v>9.4</v>
      </c>
      <c r="F22" s="39">
        <f t="shared" si="10"/>
        <v>5.5</v>
      </c>
      <c r="G22" s="39">
        <f t="shared" si="11"/>
        <v>4.195326278659612</v>
      </c>
      <c r="H22" s="39">
        <f t="shared" si="12"/>
        <v>1.665686850872036</v>
      </c>
      <c r="I22" s="39">
        <f t="shared" si="13"/>
        <v>9.4</v>
      </c>
      <c r="J22" s="39">
        <f t="shared" si="14"/>
        <v>5.5</v>
      </c>
      <c r="K22" s="39">
        <f t="shared" si="15"/>
        <v>4.195326278659612</v>
      </c>
      <c r="L22" s="39">
        <f t="shared" si="16"/>
        <v>1.665686850872036</v>
      </c>
      <c r="M22" s="39">
        <f t="shared" si="17"/>
        <v>9.4</v>
      </c>
      <c r="N22" s="39">
        <f t="shared" si="18"/>
        <v>5.5</v>
      </c>
      <c r="O22" s="39">
        <f t="shared" si="19"/>
        <v>4.195326278659612</v>
      </c>
      <c r="P22" s="39">
        <f t="shared" si="20"/>
        <v>1.665686850872036</v>
      </c>
      <c r="Q22" s="39">
        <f t="shared" si="21"/>
        <v>9.4</v>
      </c>
      <c r="R22" s="39">
        <f t="shared" si="22"/>
        <v>5.5</v>
      </c>
      <c r="S22" s="39">
        <f t="shared" si="23"/>
        <v>4.195326278659612</v>
      </c>
      <c r="T22" s="39">
        <f t="shared" si="24"/>
        <v>1.665686850872036</v>
      </c>
      <c r="U22" s="39">
        <f t="shared" si="25"/>
        <v>9.4</v>
      </c>
      <c r="V22" s="39">
        <f t="shared" si="26"/>
        <v>5.5</v>
      </c>
      <c r="W22" s="39">
        <f t="shared" si="27"/>
        <v>4.195326278659612</v>
      </c>
      <c r="X22" s="39">
        <f t="shared" si="28"/>
        <v>1.665686850872036</v>
      </c>
      <c r="Y22" s="39">
        <f t="shared" si="29"/>
        <v>9.4</v>
      </c>
      <c r="Z22" s="39">
        <f t="shared" si="30"/>
        <v>5.5</v>
      </c>
      <c r="AA22" s="39">
        <f t="shared" si="31"/>
        <v>4.195326278659612</v>
      </c>
      <c r="AB22" s="39">
        <f t="shared" si="32"/>
        <v>1.665686850872036</v>
      </c>
      <c r="AC22" s="39">
        <f t="shared" si="33"/>
        <v>9.4</v>
      </c>
      <c r="AD22" s="39">
        <f t="shared" si="6"/>
        <v>5.5</v>
      </c>
      <c r="AE22" s="39">
        <f t="shared" si="7"/>
        <v>4.195326278659612</v>
      </c>
      <c r="AF22" s="39">
        <f t="shared" si="8"/>
        <v>1.665686850872036</v>
      </c>
      <c r="AG22" s="39">
        <f t="shared" si="9"/>
        <v>9.4</v>
      </c>
    </row>
    <row r="23" spans="1:33" ht="15">
      <c r="A23" t="str">
        <f>'Monthly Data'!D23</f>
        <v>Calderdale</v>
      </c>
      <c r="B23" s="38">
        <f>IF(VLOOKUP(A23,'Monthly Rates Actual'!$A$3:$E$155,2,FALSE)&lt;5.5,VLOOKUP('Monthly Rate Target'!A23,'Monthly Rates Actual'!$A$3:$E$155,2,FALSE),IF(VLOOKUP('Monthly Rate Target'!A23,'Monthly Rates Actual'!$A$3:$E$155,2,FALSE)&gt;11.2,VLOOKUP('Monthly Rate Target'!A23,'Monthly Rates Actual'!$A$3:$E$155,2,FALSE)/2,5.5))</f>
        <v>1.1570031435557109</v>
      </c>
      <c r="C23" s="38">
        <f>IF(VLOOKUP(A23,'Monthly Rates Actual'!$A$3:$E$155,3,FALSE)&lt;2.6,VLOOKUP(A23,'Monthly Rates Actual'!$A$3:$E$155,3,FALSE),IF(VLOOKUP(A23,'Monthly Rates Actual'!$A$3:$E$155,3,FALSE)&gt;7.7,VLOOKUP(A23,'Monthly Rates Actual'!$A$3:$E$155,3,FALSE)*0.33,2.6))</f>
        <v>1.2224938875305624</v>
      </c>
      <c r="D23" s="38">
        <f>VLOOKUP(A23,'Monthly Rates Actual'!$A$3:$E$155,4,FALSE)</f>
        <v>0</v>
      </c>
      <c r="E23" s="38">
        <f>IF(VLOOKUP(A23,'Monthly Rates Actual'!$A$3:$E$155,5,FALSE)&gt;9.4,9.4,VLOOKUP(A23,'Monthly Rates Actual'!$A$3:$E$155,5,FALSE))</f>
        <v>2.3794970310862733</v>
      </c>
      <c r="F23" s="39">
        <f t="shared" si="10"/>
        <v>1.1570031435557109</v>
      </c>
      <c r="G23" s="39">
        <f t="shared" si="11"/>
        <v>1.2224938875305624</v>
      </c>
      <c r="H23" s="39">
        <f t="shared" si="12"/>
        <v>0</v>
      </c>
      <c r="I23" s="39">
        <f t="shared" si="13"/>
        <v>2.3794970310862733</v>
      </c>
      <c r="J23" s="39">
        <f t="shared" si="14"/>
        <v>1.1570031435557109</v>
      </c>
      <c r="K23" s="39">
        <f t="shared" si="15"/>
        <v>1.2224938875305624</v>
      </c>
      <c r="L23" s="39">
        <f t="shared" si="16"/>
        <v>0</v>
      </c>
      <c r="M23" s="39">
        <f t="shared" si="17"/>
        <v>2.3794970310862733</v>
      </c>
      <c r="N23" s="39">
        <f t="shared" si="18"/>
        <v>1.1570031435557109</v>
      </c>
      <c r="O23" s="39">
        <f t="shared" si="19"/>
        <v>1.2224938875305624</v>
      </c>
      <c r="P23" s="39">
        <f t="shared" si="20"/>
        <v>0</v>
      </c>
      <c r="Q23" s="39">
        <f t="shared" si="21"/>
        <v>2.3794970310862733</v>
      </c>
      <c r="R23" s="39">
        <f t="shared" si="22"/>
        <v>1.1570031435557109</v>
      </c>
      <c r="S23" s="39">
        <f t="shared" si="23"/>
        <v>1.2224938875305624</v>
      </c>
      <c r="T23" s="39">
        <f t="shared" si="24"/>
        <v>0</v>
      </c>
      <c r="U23" s="39">
        <f t="shared" si="25"/>
        <v>2.3794970310862733</v>
      </c>
      <c r="V23" s="39">
        <f t="shared" si="26"/>
        <v>1.1570031435557109</v>
      </c>
      <c r="W23" s="39">
        <f t="shared" si="27"/>
        <v>1.2224938875305624</v>
      </c>
      <c r="X23" s="39">
        <f t="shared" si="28"/>
        <v>0</v>
      </c>
      <c r="Y23" s="39">
        <f t="shared" si="29"/>
        <v>2.3794970310862733</v>
      </c>
      <c r="Z23" s="39">
        <f t="shared" si="30"/>
        <v>1.1570031435557109</v>
      </c>
      <c r="AA23" s="39">
        <f t="shared" si="31"/>
        <v>1.2224938875305624</v>
      </c>
      <c r="AB23" s="39">
        <f t="shared" si="32"/>
        <v>0</v>
      </c>
      <c r="AC23" s="39">
        <f t="shared" si="33"/>
        <v>2.3794970310862733</v>
      </c>
      <c r="AD23" s="39">
        <f t="shared" si="6"/>
        <v>1.1570031435557109</v>
      </c>
      <c r="AE23" s="39">
        <f t="shared" si="7"/>
        <v>1.2224938875305624</v>
      </c>
      <c r="AF23" s="39">
        <f t="shared" si="8"/>
        <v>0</v>
      </c>
      <c r="AG23" s="39">
        <f t="shared" si="9"/>
        <v>2.3794970310862733</v>
      </c>
    </row>
    <row r="24" spans="1:33" ht="15">
      <c r="A24" t="str">
        <f>'Monthly Data'!D24</f>
        <v>Cambridgeshire</v>
      </c>
      <c r="B24" s="38">
        <f>IF(VLOOKUP(A24,'Monthly Rates Actual'!$A$3:$E$155,2,FALSE)&lt;5.5,VLOOKUP('Monthly Rate Target'!A24,'Monthly Rates Actual'!$A$3:$E$155,2,FALSE),IF(VLOOKUP('Monthly Rate Target'!A24,'Monthly Rates Actual'!$A$3:$E$155,2,FALSE)&gt;11.2,VLOOKUP('Monthly Rate Target'!A24,'Monthly Rates Actual'!$A$3:$E$155,2,FALSE)/2,5.5))</f>
        <v>5.5</v>
      </c>
      <c r="C24" s="38">
        <f>IF(VLOOKUP(A24,'Monthly Rates Actual'!$A$3:$E$155,3,FALSE)&lt;2.6,VLOOKUP(A24,'Monthly Rates Actual'!$A$3:$E$155,3,FALSE),IF(VLOOKUP(A24,'Monthly Rates Actual'!$A$3:$E$155,3,FALSE)&gt;7.7,VLOOKUP(A24,'Monthly Rates Actual'!$A$3:$E$155,3,FALSE)*0.33,2.6))</f>
        <v>2.6</v>
      </c>
      <c r="D24" s="38">
        <f>VLOOKUP(A24,'Monthly Rates Actual'!$A$3:$E$155,4,FALSE)</f>
        <v>2.1941929785824685</v>
      </c>
      <c r="E24" s="38">
        <f>IF(VLOOKUP(A24,'Monthly Rates Actual'!$A$3:$E$155,5,FALSE)&gt;9.4,9.4,VLOOKUP(A24,'Monthly Rates Actual'!$A$3:$E$155,5,FALSE))</f>
        <v>9.4</v>
      </c>
      <c r="F24" s="39">
        <f t="shared" si="10"/>
        <v>5.5</v>
      </c>
      <c r="G24" s="39">
        <f t="shared" si="11"/>
        <v>2.6</v>
      </c>
      <c r="H24" s="39">
        <f t="shared" si="12"/>
        <v>2.1941929785824685</v>
      </c>
      <c r="I24" s="39">
        <f t="shared" si="13"/>
        <v>9.4</v>
      </c>
      <c r="J24" s="39">
        <f t="shared" si="14"/>
        <v>5.5</v>
      </c>
      <c r="K24" s="39">
        <f t="shared" si="15"/>
        <v>2.6</v>
      </c>
      <c r="L24" s="39">
        <f t="shared" si="16"/>
        <v>2.1941929785824685</v>
      </c>
      <c r="M24" s="39">
        <f t="shared" si="17"/>
        <v>9.4</v>
      </c>
      <c r="N24" s="39">
        <f t="shared" si="18"/>
        <v>5.5</v>
      </c>
      <c r="O24" s="39">
        <f t="shared" si="19"/>
        <v>2.6</v>
      </c>
      <c r="P24" s="39">
        <f t="shared" si="20"/>
        <v>2.1941929785824685</v>
      </c>
      <c r="Q24" s="39">
        <f t="shared" si="21"/>
        <v>9.4</v>
      </c>
      <c r="R24" s="39">
        <f t="shared" si="22"/>
        <v>5.5</v>
      </c>
      <c r="S24" s="39">
        <f t="shared" si="23"/>
        <v>2.6</v>
      </c>
      <c r="T24" s="39">
        <f t="shared" si="24"/>
        <v>2.1941929785824685</v>
      </c>
      <c r="U24" s="39">
        <f t="shared" si="25"/>
        <v>9.4</v>
      </c>
      <c r="V24" s="39">
        <f t="shared" si="26"/>
        <v>5.5</v>
      </c>
      <c r="W24" s="39">
        <f t="shared" si="27"/>
        <v>2.6</v>
      </c>
      <c r="X24" s="39">
        <f t="shared" si="28"/>
        <v>2.1941929785824685</v>
      </c>
      <c r="Y24" s="39">
        <f t="shared" si="29"/>
        <v>9.4</v>
      </c>
      <c r="Z24" s="39">
        <f t="shared" si="30"/>
        <v>5.5</v>
      </c>
      <c r="AA24" s="39">
        <f t="shared" si="31"/>
        <v>2.6</v>
      </c>
      <c r="AB24" s="39">
        <f t="shared" si="32"/>
        <v>2.1941929785824685</v>
      </c>
      <c r="AC24" s="39">
        <f t="shared" si="33"/>
        <v>9.4</v>
      </c>
      <c r="AD24" s="39">
        <f t="shared" si="6"/>
        <v>5.5</v>
      </c>
      <c r="AE24" s="39">
        <f t="shared" si="7"/>
        <v>2.6</v>
      </c>
      <c r="AF24" s="39">
        <f t="shared" si="8"/>
        <v>2.1941929785824685</v>
      </c>
      <c r="AG24" s="39">
        <f t="shared" si="9"/>
        <v>9.4</v>
      </c>
    </row>
    <row r="25" spans="1:33" ht="15">
      <c r="A25" t="str">
        <f>'Monthly Data'!D25</f>
        <v>Camden</v>
      </c>
      <c r="B25" s="38">
        <f>IF(VLOOKUP(A25,'Monthly Rates Actual'!$A$3:$E$155,2,FALSE)&lt;5.5,VLOOKUP('Monthly Rate Target'!A25,'Monthly Rates Actual'!$A$3:$E$155,2,FALSE),IF(VLOOKUP('Monthly Rate Target'!A25,'Monthly Rates Actual'!$A$3:$E$155,2,FALSE)&gt;11.2,VLOOKUP('Monthly Rate Target'!A25,'Monthly Rates Actual'!$A$3:$E$155,2,FALSE)/2,5.5))</f>
        <v>5.5</v>
      </c>
      <c r="C25" s="38">
        <f>IF(VLOOKUP(A25,'Monthly Rates Actual'!$A$3:$E$155,3,FALSE)&lt;2.6,VLOOKUP(A25,'Monthly Rates Actual'!$A$3:$E$155,3,FALSE),IF(VLOOKUP(A25,'Monthly Rates Actual'!$A$3:$E$155,3,FALSE)&gt;7.7,VLOOKUP(A25,'Monthly Rates Actual'!$A$3:$E$155,3,FALSE)*0.33,2.6))</f>
        <v>1.853184598776538</v>
      </c>
      <c r="D25" s="38">
        <f>VLOOKUP(A25,'Monthly Rates Actual'!$A$3:$E$155,4,FALSE)</f>
        <v>0</v>
      </c>
      <c r="E25" s="38">
        <f>IF(VLOOKUP(A25,'Monthly Rates Actual'!$A$3:$E$155,5,FALSE)&gt;9.4,9.4,VLOOKUP(A25,'Monthly Rates Actual'!$A$3:$E$155,5,FALSE))</f>
        <v>7.862540482187837</v>
      </c>
      <c r="F25" s="39">
        <f t="shared" si="10"/>
        <v>5.5</v>
      </c>
      <c r="G25" s="39">
        <f t="shared" si="11"/>
        <v>1.853184598776538</v>
      </c>
      <c r="H25" s="39">
        <f t="shared" si="12"/>
        <v>0</v>
      </c>
      <c r="I25" s="39">
        <f t="shared" si="13"/>
        <v>7.862540482187837</v>
      </c>
      <c r="J25" s="39">
        <f t="shared" si="14"/>
        <v>5.5</v>
      </c>
      <c r="K25" s="39">
        <f t="shared" si="15"/>
        <v>1.853184598776538</v>
      </c>
      <c r="L25" s="39">
        <f t="shared" si="16"/>
        <v>0</v>
      </c>
      <c r="M25" s="39">
        <f t="shared" si="17"/>
        <v>7.862540482187837</v>
      </c>
      <c r="N25" s="39">
        <f t="shared" si="18"/>
        <v>5.5</v>
      </c>
      <c r="O25" s="39">
        <f t="shared" si="19"/>
        <v>1.853184598776538</v>
      </c>
      <c r="P25" s="39">
        <f t="shared" si="20"/>
        <v>0</v>
      </c>
      <c r="Q25" s="39">
        <f t="shared" si="21"/>
        <v>7.862540482187837</v>
      </c>
      <c r="R25" s="39">
        <f t="shared" si="22"/>
        <v>5.5</v>
      </c>
      <c r="S25" s="39">
        <f t="shared" si="23"/>
        <v>1.853184598776538</v>
      </c>
      <c r="T25" s="39">
        <f t="shared" si="24"/>
        <v>0</v>
      </c>
      <c r="U25" s="39">
        <f t="shared" si="25"/>
        <v>7.862540482187837</v>
      </c>
      <c r="V25" s="39">
        <f t="shared" si="26"/>
        <v>5.5</v>
      </c>
      <c r="W25" s="39">
        <f t="shared" si="27"/>
        <v>1.853184598776538</v>
      </c>
      <c r="X25" s="39">
        <f t="shared" si="28"/>
        <v>0</v>
      </c>
      <c r="Y25" s="39">
        <f t="shared" si="29"/>
        <v>7.862540482187837</v>
      </c>
      <c r="Z25" s="39">
        <f t="shared" si="30"/>
        <v>5.5</v>
      </c>
      <c r="AA25" s="39">
        <f t="shared" si="31"/>
        <v>1.853184598776538</v>
      </c>
      <c r="AB25" s="39">
        <f t="shared" si="32"/>
        <v>0</v>
      </c>
      <c r="AC25" s="39">
        <f t="shared" si="33"/>
        <v>7.862540482187837</v>
      </c>
      <c r="AD25" s="39">
        <f t="shared" si="6"/>
        <v>5.5</v>
      </c>
      <c r="AE25" s="39">
        <f t="shared" si="7"/>
        <v>1.853184598776538</v>
      </c>
      <c r="AF25" s="39">
        <f t="shared" si="8"/>
        <v>0</v>
      </c>
      <c r="AG25" s="39">
        <f t="shared" si="9"/>
        <v>7.862540482187837</v>
      </c>
    </row>
    <row r="26" spans="1:33" ht="15">
      <c r="A26" t="str">
        <f>'Monthly Data'!D26</f>
        <v>Central Bedfordshire</v>
      </c>
      <c r="B26" s="38">
        <f>IF(VLOOKUP(A26,'Monthly Rates Actual'!$A$3:$E$155,2,FALSE)&lt;5.5,VLOOKUP('Monthly Rate Target'!A26,'Monthly Rates Actual'!$A$3:$E$155,2,FALSE),IF(VLOOKUP('Monthly Rate Target'!A26,'Monthly Rates Actual'!$A$3:$E$155,2,FALSE)&gt;11.2,VLOOKUP('Monthly Rate Target'!A26,'Monthly Rates Actual'!$A$3:$E$155,2,FALSE)/2,5.5))</f>
        <v>5.5</v>
      </c>
      <c r="C26" s="38">
        <f>IF(VLOOKUP(A26,'Monthly Rates Actual'!$A$3:$E$155,3,FALSE)&lt;2.6,VLOOKUP(A26,'Monthly Rates Actual'!$A$3:$E$155,3,FALSE),IF(VLOOKUP(A26,'Monthly Rates Actual'!$A$3:$E$155,3,FALSE)&gt;7.7,VLOOKUP(A26,'Monthly Rates Actual'!$A$3:$E$155,3,FALSE)*0.33,2.6))</f>
        <v>0.9006353573066089</v>
      </c>
      <c r="D26" s="38">
        <f>VLOOKUP(A26,'Monthly Rates Actual'!$A$3:$E$155,4,FALSE)</f>
        <v>0.2620030130346499</v>
      </c>
      <c r="E26" s="38">
        <f>IF(VLOOKUP(A26,'Monthly Rates Actual'!$A$3:$E$155,5,FALSE)&gt;9.4,9.4,VLOOKUP(A26,'Monthly Rates Actual'!$A$3:$E$155,5,FALSE))</f>
        <v>8.678849806772776</v>
      </c>
      <c r="F26" s="39">
        <f t="shared" si="10"/>
        <v>5.5</v>
      </c>
      <c r="G26" s="39">
        <f t="shared" si="11"/>
        <v>0.9006353573066089</v>
      </c>
      <c r="H26" s="39">
        <f t="shared" si="12"/>
        <v>0.2620030130346499</v>
      </c>
      <c r="I26" s="39">
        <f t="shared" si="13"/>
        <v>8.678849806772776</v>
      </c>
      <c r="J26" s="39">
        <f t="shared" si="14"/>
        <v>5.5</v>
      </c>
      <c r="K26" s="39">
        <f t="shared" si="15"/>
        <v>0.9006353573066089</v>
      </c>
      <c r="L26" s="39">
        <f t="shared" si="16"/>
        <v>0.2620030130346499</v>
      </c>
      <c r="M26" s="39">
        <f t="shared" si="17"/>
        <v>8.678849806772776</v>
      </c>
      <c r="N26" s="39">
        <f t="shared" si="18"/>
        <v>5.5</v>
      </c>
      <c r="O26" s="39">
        <f t="shared" si="19"/>
        <v>0.9006353573066089</v>
      </c>
      <c r="P26" s="39">
        <f t="shared" si="20"/>
        <v>0.2620030130346499</v>
      </c>
      <c r="Q26" s="39">
        <f t="shared" si="21"/>
        <v>8.678849806772776</v>
      </c>
      <c r="R26" s="39">
        <f t="shared" si="22"/>
        <v>5.5</v>
      </c>
      <c r="S26" s="39">
        <f t="shared" si="23"/>
        <v>0.9006353573066089</v>
      </c>
      <c r="T26" s="39">
        <f t="shared" si="24"/>
        <v>0.2620030130346499</v>
      </c>
      <c r="U26" s="39">
        <f t="shared" si="25"/>
        <v>8.678849806772776</v>
      </c>
      <c r="V26" s="39">
        <f t="shared" si="26"/>
        <v>5.5</v>
      </c>
      <c r="W26" s="39">
        <f t="shared" si="27"/>
        <v>0.9006353573066089</v>
      </c>
      <c r="X26" s="39">
        <f t="shared" si="28"/>
        <v>0.2620030130346499</v>
      </c>
      <c r="Y26" s="39">
        <f t="shared" si="29"/>
        <v>8.678849806772776</v>
      </c>
      <c r="Z26" s="39">
        <f t="shared" si="30"/>
        <v>5.5</v>
      </c>
      <c r="AA26" s="39">
        <f t="shared" si="31"/>
        <v>0.9006353573066089</v>
      </c>
      <c r="AB26" s="39">
        <f t="shared" si="32"/>
        <v>0.2620030130346499</v>
      </c>
      <c r="AC26" s="39">
        <f t="shared" si="33"/>
        <v>8.678849806772776</v>
      </c>
      <c r="AD26" s="39">
        <f t="shared" si="6"/>
        <v>5.5</v>
      </c>
      <c r="AE26" s="39">
        <f t="shared" si="7"/>
        <v>0.9006353573066089</v>
      </c>
      <c r="AF26" s="39">
        <f t="shared" si="8"/>
        <v>0.2620030130346499</v>
      </c>
      <c r="AG26" s="39">
        <f t="shared" si="9"/>
        <v>8.678849806772776</v>
      </c>
    </row>
    <row r="27" spans="1:33" ht="15">
      <c r="A27" t="str">
        <f>'Monthly Data'!D27</f>
        <v>Cheshire East</v>
      </c>
      <c r="B27" s="38">
        <f>IF(VLOOKUP(A27,'Monthly Rates Actual'!$A$3:$E$155,2,FALSE)&lt;5.5,VLOOKUP('Monthly Rate Target'!A27,'Monthly Rates Actual'!$A$3:$E$155,2,FALSE),IF(VLOOKUP('Monthly Rate Target'!A27,'Monthly Rates Actual'!$A$3:$E$155,2,FALSE)&gt;11.2,VLOOKUP('Monthly Rate Target'!A27,'Monthly Rates Actual'!$A$3:$E$155,2,FALSE)/2,5.5))</f>
        <v>6.175619932672705</v>
      </c>
      <c r="C27" s="38">
        <f>IF(VLOOKUP(A27,'Monthly Rates Actual'!$A$3:$E$155,3,FALSE)&lt;2.6,VLOOKUP(A27,'Monthly Rates Actual'!$A$3:$E$155,3,FALSE),IF(VLOOKUP(A27,'Monthly Rates Actual'!$A$3:$E$155,3,FALSE)&gt;7.7,VLOOKUP(A27,'Monthly Rates Actual'!$A$3:$E$155,3,FALSE)*0.33,2.6))</f>
        <v>2.6</v>
      </c>
      <c r="D27" s="38">
        <f>VLOOKUP(A27,'Monthly Rates Actual'!$A$3:$E$155,4,FALSE)</f>
        <v>0.10668057465269547</v>
      </c>
      <c r="E27" s="38">
        <f>IF(VLOOKUP(A27,'Monthly Rates Actual'!$A$3:$E$155,5,FALSE)&gt;9.4,9.4,VLOOKUP(A27,'Monthly Rates Actual'!$A$3:$E$155,5,FALSE))</f>
        <v>9.4</v>
      </c>
      <c r="F27" s="39">
        <f t="shared" si="10"/>
        <v>6.175619932672705</v>
      </c>
      <c r="G27" s="39">
        <f t="shared" si="11"/>
        <v>2.6</v>
      </c>
      <c r="H27" s="39">
        <f t="shared" si="12"/>
        <v>0.10668057465269547</v>
      </c>
      <c r="I27" s="39">
        <f t="shared" si="13"/>
        <v>9.4</v>
      </c>
      <c r="J27" s="39">
        <f t="shared" si="14"/>
        <v>6.175619932672705</v>
      </c>
      <c r="K27" s="39">
        <f t="shared" si="15"/>
        <v>2.6</v>
      </c>
      <c r="L27" s="39">
        <f t="shared" si="16"/>
        <v>0.10668057465269547</v>
      </c>
      <c r="M27" s="39">
        <f t="shared" si="17"/>
        <v>9.4</v>
      </c>
      <c r="N27" s="39">
        <f t="shared" si="18"/>
        <v>6.175619932672705</v>
      </c>
      <c r="O27" s="39">
        <f t="shared" si="19"/>
        <v>2.6</v>
      </c>
      <c r="P27" s="39">
        <f t="shared" si="20"/>
        <v>0.10668057465269547</v>
      </c>
      <c r="Q27" s="39">
        <f t="shared" si="21"/>
        <v>9.4</v>
      </c>
      <c r="R27" s="39">
        <f t="shared" si="22"/>
        <v>6.175619932672705</v>
      </c>
      <c r="S27" s="39">
        <f t="shared" si="23"/>
        <v>2.6</v>
      </c>
      <c r="T27" s="39">
        <f t="shared" si="24"/>
        <v>0.10668057465269547</v>
      </c>
      <c r="U27" s="39">
        <f t="shared" si="25"/>
        <v>9.4</v>
      </c>
      <c r="V27" s="39">
        <f t="shared" si="26"/>
        <v>6.175619932672705</v>
      </c>
      <c r="W27" s="39">
        <f t="shared" si="27"/>
        <v>2.6</v>
      </c>
      <c r="X27" s="39">
        <f t="shared" si="28"/>
        <v>0.10668057465269547</v>
      </c>
      <c r="Y27" s="39">
        <f t="shared" si="29"/>
        <v>9.4</v>
      </c>
      <c r="Z27" s="39">
        <f t="shared" si="30"/>
        <v>6.175619932672705</v>
      </c>
      <c r="AA27" s="39">
        <f t="shared" si="31"/>
        <v>2.6</v>
      </c>
      <c r="AB27" s="39">
        <f t="shared" si="32"/>
        <v>0.10668057465269547</v>
      </c>
      <c r="AC27" s="39">
        <f t="shared" si="33"/>
        <v>9.4</v>
      </c>
      <c r="AD27" s="39">
        <f t="shared" si="6"/>
        <v>6.175619932672705</v>
      </c>
      <c r="AE27" s="39">
        <f t="shared" si="7"/>
        <v>2.6</v>
      </c>
      <c r="AF27" s="39">
        <f t="shared" si="8"/>
        <v>0.10668057465269547</v>
      </c>
      <c r="AG27" s="39">
        <f t="shared" si="9"/>
        <v>9.4</v>
      </c>
    </row>
    <row r="28" spans="1:33" ht="15">
      <c r="A28" t="str">
        <f>'Monthly Data'!D28</f>
        <v>Cheshire West And Chester</v>
      </c>
      <c r="B28" s="38">
        <f>IF(VLOOKUP(A28,'Monthly Rates Actual'!$A$3:$E$155,2,FALSE)&lt;5.5,VLOOKUP('Monthly Rate Target'!A28,'Monthly Rates Actual'!$A$3:$E$155,2,FALSE),IF(VLOOKUP('Monthly Rate Target'!A28,'Monthly Rates Actual'!$A$3:$E$155,2,FALSE)&gt;11.2,VLOOKUP('Monthly Rate Target'!A28,'Monthly Rates Actual'!$A$3:$E$155,2,FALSE)/2,5.5))</f>
        <v>5.5</v>
      </c>
      <c r="C28" s="38">
        <f>IF(VLOOKUP(A28,'Monthly Rates Actual'!$A$3:$E$155,3,FALSE)&lt;2.6,VLOOKUP(A28,'Monthly Rates Actual'!$A$3:$E$155,3,FALSE),IF(VLOOKUP(A28,'Monthly Rates Actual'!$A$3:$E$155,3,FALSE)&gt;7.7,VLOOKUP(A28,'Monthly Rates Actual'!$A$3:$E$155,3,FALSE)*0.33,2.6))</f>
        <v>2.6</v>
      </c>
      <c r="D28" s="38">
        <f>VLOOKUP(A28,'Monthly Rates Actual'!$A$3:$E$155,4,FALSE)</f>
        <v>0.7564898869246696</v>
      </c>
      <c r="E28" s="38">
        <f>IF(VLOOKUP(A28,'Monthly Rates Actual'!$A$3:$E$155,5,FALSE)&gt;9.4,9.4,VLOOKUP(A28,'Monthly Rates Actual'!$A$3:$E$155,5,FALSE))</f>
        <v>9.4</v>
      </c>
      <c r="F28" s="39">
        <f t="shared" si="10"/>
        <v>5.5</v>
      </c>
      <c r="G28" s="39">
        <f t="shared" si="11"/>
        <v>2.6</v>
      </c>
      <c r="H28" s="39">
        <f t="shared" si="12"/>
        <v>0.7564898869246696</v>
      </c>
      <c r="I28" s="39">
        <f t="shared" si="13"/>
        <v>9.4</v>
      </c>
      <c r="J28" s="39">
        <f t="shared" si="14"/>
        <v>5.5</v>
      </c>
      <c r="K28" s="39">
        <f t="shared" si="15"/>
        <v>2.6</v>
      </c>
      <c r="L28" s="39">
        <f t="shared" si="16"/>
        <v>0.7564898869246696</v>
      </c>
      <c r="M28" s="39">
        <f t="shared" si="17"/>
        <v>9.4</v>
      </c>
      <c r="N28" s="39">
        <f t="shared" si="18"/>
        <v>5.5</v>
      </c>
      <c r="O28" s="39">
        <f t="shared" si="19"/>
        <v>2.6</v>
      </c>
      <c r="P28" s="39">
        <f t="shared" si="20"/>
        <v>0.7564898869246696</v>
      </c>
      <c r="Q28" s="39">
        <f t="shared" si="21"/>
        <v>9.4</v>
      </c>
      <c r="R28" s="39">
        <f t="shared" si="22"/>
        <v>5.5</v>
      </c>
      <c r="S28" s="39">
        <f t="shared" si="23"/>
        <v>2.6</v>
      </c>
      <c r="T28" s="39">
        <f t="shared" si="24"/>
        <v>0.7564898869246696</v>
      </c>
      <c r="U28" s="39">
        <f t="shared" si="25"/>
        <v>9.4</v>
      </c>
      <c r="V28" s="39">
        <f t="shared" si="26"/>
        <v>5.5</v>
      </c>
      <c r="W28" s="39">
        <f t="shared" si="27"/>
        <v>2.6</v>
      </c>
      <c r="X28" s="39">
        <f t="shared" si="28"/>
        <v>0.7564898869246696</v>
      </c>
      <c r="Y28" s="39">
        <f t="shared" si="29"/>
        <v>9.4</v>
      </c>
      <c r="Z28" s="39">
        <f t="shared" si="30"/>
        <v>5.5</v>
      </c>
      <c r="AA28" s="39">
        <f t="shared" si="31"/>
        <v>2.6</v>
      </c>
      <c r="AB28" s="39">
        <f t="shared" si="32"/>
        <v>0.7564898869246696</v>
      </c>
      <c r="AC28" s="39">
        <f t="shared" si="33"/>
        <v>9.4</v>
      </c>
      <c r="AD28" s="39">
        <f t="shared" si="6"/>
        <v>5.5</v>
      </c>
      <c r="AE28" s="39">
        <f t="shared" si="7"/>
        <v>2.6</v>
      </c>
      <c r="AF28" s="39">
        <f t="shared" si="8"/>
        <v>0.7564898869246696</v>
      </c>
      <c r="AG28" s="39">
        <f t="shared" si="9"/>
        <v>9.4</v>
      </c>
    </row>
    <row r="29" spans="1:33" ht="15">
      <c r="A29" t="str">
        <f>'Monthly Data'!D29</f>
        <v>City Of London</v>
      </c>
      <c r="B29" s="38">
        <f>IF(VLOOKUP(A29,'Monthly Rates Actual'!$A$3:$E$155,2,FALSE)&lt;5.5,VLOOKUP('Monthly Rate Target'!A29,'Monthly Rates Actual'!$A$3:$E$155,2,FALSE),IF(VLOOKUP('Monthly Rate Target'!A29,'Monthly Rates Actual'!$A$3:$E$155,2,FALSE)&gt;11.2,VLOOKUP('Monthly Rate Target'!A29,'Monthly Rates Actual'!$A$3:$E$155,2,FALSE)/2,5.5))</f>
        <v>6.533101045296167</v>
      </c>
      <c r="C29" s="38">
        <f>IF(VLOOKUP(A29,'Monthly Rates Actual'!$A$3:$E$155,3,FALSE)&lt;2.6,VLOOKUP(A29,'Monthly Rates Actual'!$A$3:$E$155,3,FALSE),IF(VLOOKUP(A29,'Monthly Rates Actual'!$A$3:$E$155,3,FALSE)&gt;7.7,VLOOKUP(A29,'Monthly Rates Actual'!$A$3:$E$155,3,FALSE)*0.33,2.6))</f>
        <v>4.168118466898955</v>
      </c>
      <c r="D29" s="38">
        <f>VLOOKUP(A29,'Monthly Rates Actual'!$A$3:$E$155,4,FALSE)</f>
        <v>0</v>
      </c>
      <c r="E29" s="38">
        <f>IF(VLOOKUP(A29,'Monthly Rates Actual'!$A$3:$E$155,5,FALSE)&gt;9.4,9.4,VLOOKUP(A29,'Monthly Rates Actual'!$A$3:$E$155,5,FALSE))</f>
        <v>9.4</v>
      </c>
      <c r="F29" s="39">
        <f t="shared" si="10"/>
        <v>6.533101045296167</v>
      </c>
      <c r="G29" s="39">
        <f t="shared" si="11"/>
        <v>4.168118466898955</v>
      </c>
      <c r="H29" s="39">
        <f t="shared" si="12"/>
        <v>0</v>
      </c>
      <c r="I29" s="39">
        <f t="shared" si="13"/>
        <v>9.4</v>
      </c>
      <c r="J29" s="39">
        <f t="shared" si="14"/>
        <v>6.533101045296167</v>
      </c>
      <c r="K29" s="39">
        <f t="shared" si="15"/>
        <v>4.168118466898955</v>
      </c>
      <c r="L29" s="39">
        <f t="shared" si="16"/>
        <v>0</v>
      </c>
      <c r="M29" s="39">
        <f t="shared" si="17"/>
        <v>9.4</v>
      </c>
      <c r="N29" s="39">
        <f t="shared" si="18"/>
        <v>6.533101045296167</v>
      </c>
      <c r="O29" s="39">
        <f t="shared" si="19"/>
        <v>4.168118466898955</v>
      </c>
      <c r="P29" s="39">
        <f t="shared" si="20"/>
        <v>0</v>
      </c>
      <c r="Q29" s="39">
        <f t="shared" si="21"/>
        <v>9.4</v>
      </c>
      <c r="R29" s="39">
        <f t="shared" si="22"/>
        <v>6.533101045296167</v>
      </c>
      <c r="S29" s="39">
        <f t="shared" si="23"/>
        <v>4.168118466898955</v>
      </c>
      <c r="T29" s="39">
        <f t="shared" si="24"/>
        <v>0</v>
      </c>
      <c r="U29" s="39">
        <f t="shared" si="25"/>
        <v>9.4</v>
      </c>
      <c r="V29" s="39">
        <f t="shared" si="26"/>
        <v>6.533101045296167</v>
      </c>
      <c r="W29" s="39">
        <f t="shared" si="27"/>
        <v>4.168118466898955</v>
      </c>
      <c r="X29" s="39">
        <f t="shared" si="28"/>
        <v>0</v>
      </c>
      <c r="Y29" s="39">
        <f t="shared" si="29"/>
        <v>9.4</v>
      </c>
      <c r="Z29" s="39">
        <f t="shared" si="30"/>
        <v>6.533101045296167</v>
      </c>
      <c r="AA29" s="39">
        <f t="shared" si="31"/>
        <v>4.168118466898955</v>
      </c>
      <c r="AB29" s="39">
        <f t="shared" si="32"/>
        <v>0</v>
      </c>
      <c r="AC29" s="39">
        <f t="shared" si="33"/>
        <v>9.4</v>
      </c>
      <c r="AD29" s="39">
        <f t="shared" si="6"/>
        <v>6.533101045296167</v>
      </c>
      <c r="AE29" s="39">
        <f t="shared" si="7"/>
        <v>4.168118466898955</v>
      </c>
      <c r="AF29" s="39">
        <f t="shared" si="8"/>
        <v>0</v>
      </c>
      <c r="AG29" s="39">
        <f t="shared" si="9"/>
        <v>9.4</v>
      </c>
    </row>
    <row r="30" spans="1:33" ht="15">
      <c r="A30" t="str">
        <f>'Monthly Data'!D30</f>
        <v>Cornwall</v>
      </c>
      <c r="B30" s="38">
        <f>IF(VLOOKUP(A30,'Monthly Rates Actual'!$A$3:$E$155,2,FALSE)&lt;5.5,VLOOKUP('Monthly Rate Target'!A30,'Monthly Rates Actual'!$A$3:$E$155,2,FALSE),IF(VLOOKUP('Monthly Rate Target'!A30,'Monthly Rates Actual'!$A$3:$E$155,2,FALSE)&gt;11.2,VLOOKUP('Monthly Rate Target'!A30,'Monthly Rates Actual'!$A$3:$E$155,2,FALSE)/2,5.5))</f>
        <v>8.713136729222521</v>
      </c>
      <c r="C30" s="38">
        <f>IF(VLOOKUP(A30,'Monthly Rates Actual'!$A$3:$E$155,3,FALSE)&lt;2.6,VLOOKUP(A30,'Monthly Rates Actual'!$A$3:$E$155,3,FALSE),IF(VLOOKUP(A30,'Monthly Rates Actual'!$A$3:$E$155,3,FALSE)&gt;7.7,VLOOKUP(A30,'Monthly Rates Actual'!$A$3:$E$155,3,FALSE)*0.33,2.6))</f>
        <v>6.061374952125622</v>
      </c>
      <c r="D30" s="38">
        <f>VLOOKUP(A30,'Monthly Rates Actual'!$A$3:$E$155,4,FALSE)</f>
        <v>1.021320056172603</v>
      </c>
      <c r="E30" s="38">
        <f>IF(VLOOKUP(A30,'Monthly Rates Actual'!$A$3:$E$155,5,FALSE)&gt;9.4,9.4,VLOOKUP(A30,'Monthly Rates Actual'!$A$3:$E$155,5,FALSE))</f>
        <v>9.4</v>
      </c>
      <c r="F30" s="39">
        <f t="shared" si="10"/>
        <v>8.713136729222521</v>
      </c>
      <c r="G30" s="39">
        <f t="shared" si="11"/>
        <v>6.061374952125622</v>
      </c>
      <c r="H30" s="39">
        <f t="shared" si="12"/>
        <v>1.021320056172603</v>
      </c>
      <c r="I30" s="39">
        <f t="shared" si="13"/>
        <v>9.4</v>
      </c>
      <c r="J30" s="39">
        <f t="shared" si="14"/>
        <v>8.713136729222521</v>
      </c>
      <c r="K30" s="39">
        <f t="shared" si="15"/>
        <v>6.061374952125622</v>
      </c>
      <c r="L30" s="39">
        <f t="shared" si="16"/>
        <v>1.021320056172603</v>
      </c>
      <c r="M30" s="39">
        <f t="shared" si="17"/>
        <v>9.4</v>
      </c>
      <c r="N30" s="39">
        <f t="shared" si="18"/>
        <v>8.713136729222521</v>
      </c>
      <c r="O30" s="39">
        <f t="shared" si="19"/>
        <v>6.061374952125622</v>
      </c>
      <c r="P30" s="39">
        <f t="shared" si="20"/>
        <v>1.021320056172603</v>
      </c>
      <c r="Q30" s="39">
        <f t="shared" si="21"/>
        <v>9.4</v>
      </c>
      <c r="R30" s="39">
        <f t="shared" si="22"/>
        <v>8.713136729222521</v>
      </c>
      <c r="S30" s="39">
        <f t="shared" si="23"/>
        <v>6.061374952125622</v>
      </c>
      <c r="T30" s="39">
        <f t="shared" si="24"/>
        <v>1.021320056172603</v>
      </c>
      <c r="U30" s="39">
        <f t="shared" si="25"/>
        <v>9.4</v>
      </c>
      <c r="V30" s="39">
        <f t="shared" si="26"/>
        <v>8.713136729222521</v>
      </c>
      <c r="W30" s="39">
        <f t="shared" si="27"/>
        <v>6.061374952125622</v>
      </c>
      <c r="X30" s="39">
        <f t="shared" si="28"/>
        <v>1.021320056172603</v>
      </c>
      <c r="Y30" s="39">
        <f t="shared" si="29"/>
        <v>9.4</v>
      </c>
      <c r="Z30" s="39">
        <f t="shared" si="30"/>
        <v>8.713136729222521</v>
      </c>
      <c r="AA30" s="39">
        <f t="shared" si="31"/>
        <v>6.061374952125622</v>
      </c>
      <c r="AB30" s="39">
        <f t="shared" si="32"/>
        <v>1.021320056172603</v>
      </c>
      <c r="AC30" s="39">
        <f t="shared" si="33"/>
        <v>9.4</v>
      </c>
      <c r="AD30" s="39">
        <f t="shared" si="6"/>
        <v>8.713136729222521</v>
      </c>
      <c r="AE30" s="39">
        <f t="shared" si="7"/>
        <v>6.061374952125622</v>
      </c>
      <c r="AF30" s="39">
        <f t="shared" si="8"/>
        <v>1.021320056172603</v>
      </c>
      <c r="AG30" s="39">
        <f t="shared" si="9"/>
        <v>9.4</v>
      </c>
    </row>
    <row r="31" spans="1:33" ht="15">
      <c r="A31" t="str">
        <f>'Monthly Data'!D31</f>
        <v>Coventry</v>
      </c>
      <c r="B31" s="38">
        <f>IF(VLOOKUP(A31,'Monthly Rates Actual'!$A$3:$E$155,2,FALSE)&lt;5.5,VLOOKUP('Monthly Rate Target'!A31,'Monthly Rates Actual'!$A$3:$E$155,2,FALSE),IF(VLOOKUP('Monthly Rate Target'!A31,'Monthly Rates Actual'!$A$3:$E$155,2,FALSE)&gt;11.2,VLOOKUP('Monthly Rate Target'!A31,'Monthly Rates Actual'!$A$3:$E$155,2,FALSE)/2,5.5))</f>
        <v>8.440971325238957</v>
      </c>
      <c r="C31" s="38">
        <f>IF(VLOOKUP(A31,'Monthly Rates Actual'!$A$3:$E$155,3,FALSE)&lt;2.6,VLOOKUP(A31,'Monthly Rates Actual'!$A$3:$E$155,3,FALSE),IF(VLOOKUP(A31,'Monthly Rates Actual'!$A$3:$E$155,3,FALSE)&gt;7.7,VLOOKUP(A31,'Monthly Rates Actual'!$A$3:$E$155,3,FALSE)*0.33,2.6))</f>
        <v>1.9762335313872383</v>
      </c>
      <c r="D31" s="38">
        <f>VLOOKUP(A31,'Monthly Rates Actual'!$A$3:$E$155,4,FALSE)</f>
        <v>5.334538878842676</v>
      </c>
      <c r="E31" s="38">
        <f>IF(VLOOKUP(A31,'Monthly Rates Actual'!$A$3:$E$155,5,FALSE)&gt;9.4,9.4,VLOOKUP(A31,'Monthly Rates Actual'!$A$3:$E$155,5,FALSE))</f>
        <v>9.4</v>
      </c>
      <c r="F31" s="39">
        <f t="shared" si="10"/>
        <v>8.440971325238957</v>
      </c>
      <c r="G31" s="39">
        <f t="shared" si="11"/>
        <v>1.9762335313872383</v>
      </c>
      <c r="H31" s="39">
        <f t="shared" si="12"/>
        <v>5.334538878842676</v>
      </c>
      <c r="I31" s="39">
        <f t="shared" si="13"/>
        <v>9.4</v>
      </c>
      <c r="J31" s="39">
        <f t="shared" si="14"/>
        <v>8.440971325238957</v>
      </c>
      <c r="K31" s="39">
        <f t="shared" si="15"/>
        <v>1.9762335313872383</v>
      </c>
      <c r="L31" s="39">
        <f t="shared" si="16"/>
        <v>5.334538878842676</v>
      </c>
      <c r="M31" s="39">
        <f t="shared" si="17"/>
        <v>9.4</v>
      </c>
      <c r="N31" s="39">
        <f t="shared" si="18"/>
        <v>8.440971325238957</v>
      </c>
      <c r="O31" s="39">
        <f t="shared" si="19"/>
        <v>1.9762335313872383</v>
      </c>
      <c r="P31" s="39">
        <f t="shared" si="20"/>
        <v>5.334538878842676</v>
      </c>
      <c r="Q31" s="39">
        <f t="shared" si="21"/>
        <v>9.4</v>
      </c>
      <c r="R31" s="39">
        <f t="shared" si="22"/>
        <v>8.440971325238957</v>
      </c>
      <c r="S31" s="39">
        <f t="shared" si="23"/>
        <v>1.9762335313872383</v>
      </c>
      <c r="T31" s="39">
        <f t="shared" si="24"/>
        <v>5.334538878842676</v>
      </c>
      <c r="U31" s="39">
        <f t="shared" si="25"/>
        <v>9.4</v>
      </c>
      <c r="V31" s="39">
        <f t="shared" si="26"/>
        <v>8.440971325238957</v>
      </c>
      <c r="W31" s="39">
        <f t="shared" si="27"/>
        <v>1.9762335313872383</v>
      </c>
      <c r="X31" s="39">
        <f t="shared" si="28"/>
        <v>5.334538878842676</v>
      </c>
      <c r="Y31" s="39">
        <f t="shared" si="29"/>
        <v>9.4</v>
      </c>
      <c r="Z31" s="39">
        <f t="shared" si="30"/>
        <v>8.440971325238957</v>
      </c>
      <c r="AA31" s="39">
        <f t="shared" si="31"/>
        <v>1.9762335313872383</v>
      </c>
      <c r="AB31" s="39">
        <f t="shared" si="32"/>
        <v>5.334538878842676</v>
      </c>
      <c r="AC31" s="39">
        <f t="shared" si="33"/>
        <v>9.4</v>
      </c>
      <c r="AD31" s="39">
        <f t="shared" si="6"/>
        <v>8.440971325238957</v>
      </c>
      <c r="AE31" s="39">
        <f t="shared" si="7"/>
        <v>1.9762335313872383</v>
      </c>
      <c r="AF31" s="39">
        <f t="shared" si="8"/>
        <v>5.334538878842676</v>
      </c>
      <c r="AG31" s="39">
        <f t="shared" si="9"/>
        <v>9.4</v>
      </c>
    </row>
    <row r="32" spans="1:33" ht="15">
      <c r="A32" t="str">
        <f>'Monthly Data'!D32</f>
        <v>Croydon</v>
      </c>
      <c r="B32" s="38">
        <f>IF(VLOOKUP(A32,'Monthly Rates Actual'!$A$3:$E$155,2,FALSE)&lt;5.5,VLOOKUP('Monthly Rate Target'!A32,'Monthly Rates Actual'!$A$3:$E$155,2,FALSE),IF(VLOOKUP('Monthly Rate Target'!A32,'Monthly Rates Actual'!$A$3:$E$155,2,FALSE)&gt;11.2,VLOOKUP('Monthly Rate Target'!A32,'Monthly Rates Actual'!$A$3:$E$155,2,FALSE)/2,5.5))</f>
        <v>5.5</v>
      </c>
      <c r="C32" s="38">
        <f>IF(VLOOKUP(A32,'Monthly Rates Actual'!$A$3:$E$155,3,FALSE)&lt;2.6,VLOOKUP(A32,'Monthly Rates Actual'!$A$3:$E$155,3,FALSE),IF(VLOOKUP(A32,'Monthly Rates Actual'!$A$3:$E$155,3,FALSE)&gt;7.7,VLOOKUP(A32,'Monthly Rates Actual'!$A$3:$E$155,3,FALSE)*0.33,2.6))</f>
        <v>2.6</v>
      </c>
      <c r="D32" s="38">
        <f>VLOOKUP(A32,'Monthly Rates Actual'!$A$3:$E$155,4,FALSE)</f>
        <v>0.3473428273706148</v>
      </c>
      <c r="E32" s="38">
        <f>IF(VLOOKUP(A32,'Monthly Rates Actual'!$A$3:$E$155,5,FALSE)&gt;9.4,9.4,VLOOKUP(A32,'Monthly Rates Actual'!$A$3:$E$155,5,FALSE))</f>
        <v>9.4</v>
      </c>
      <c r="F32" s="39">
        <f t="shared" si="10"/>
        <v>5.5</v>
      </c>
      <c r="G32" s="39">
        <f t="shared" si="11"/>
        <v>2.6</v>
      </c>
      <c r="H32" s="39">
        <f t="shared" si="12"/>
        <v>0.3473428273706148</v>
      </c>
      <c r="I32" s="39">
        <f t="shared" si="13"/>
        <v>9.4</v>
      </c>
      <c r="J32" s="39">
        <f t="shared" si="14"/>
        <v>5.5</v>
      </c>
      <c r="K32" s="39">
        <f t="shared" si="15"/>
        <v>2.6</v>
      </c>
      <c r="L32" s="39">
        <f t="shared" si="16"/>
        <v>0.3473428273706148</v>
      </c>
      <c r="M32" s="39">
        <f t="shared" si="17"/>
        <v>9.4</v>
      </c>
      <c r="N32" s="39">
        <f t="shared" si="18"/>
        <v>5.5</v>
      </c>
      <c r="O32" s="39">
        <f t="shared" si="19"/>
        <v>2.6</v>
      </c>
      <c r="P32" s="39">
        <f t="shared" si="20"/>
        <v>0.3473428273706148</v>
      </c>
      <c r="Q32" s="39">
        <f t="shared" si="21"/>
        <v>9.4</v>
      </c>
      <c r="R32" s="39">
        <f t="shared" si="22"/>
        <v>5.5</v>
      </c>
      <c r="S32" s="39">
        <f t="shared" si="23"/>
        <v>2.6</v>
      </c>
      <c r="T32" s="39">
        <f t="shared" si="24"/>
        <v>0.3473428273706148</v>
      </c>
      <c r="U32" s="39">
        <f t="shared" si="25"/>
        <v>9.4</v>
      </c>
      <c r="V32" s="39">
        <f t="shared" si="26"/>
        <v>5.5</v>
      </c>
      <c r="W32" s="39">
        <f t="shared" si="27"/>
        <v>2.6</v>
      </c>
      <c r="X32" s="39">
        <f t="shared" si="28"/>
        <v>0.3473428273706148</v>
      </c>
      <c r="Y32" s="39">
        <f t="shared" si="29"/>
        <v>9.4</v>
      </c>
      <c r="Z32" s="39">
        <f t="shared" si="30"/>
        <v>5.5</v>
      </c>
      <c r="AA32" s="39">
        <f t="shared" si="31"/>
        <v>2.6</v>
      </c>
      <c r="AB32" s="39">
        <f t="shared" si="32"/>
        <v>0.3473428273706148</v>
      </c>
      <c r="AC32" s="39">
        <f t="shared" si="33"/>
        <v>9.4</v>
      </c>
      <c r="AD32" s="39">
        <f t="shared" si="6"/>
        <v>5.5</v>
      </c>
      <c r="AE32" s="39">
        <f t="shared" si="7"/>
        <v>2.6</v>
      </c>
      <c r="AF32" s="39">
        <f t="shared" si="8"/>
        <v>0.3473428273706148</v>
      </c>
      <c r="AG32" s="39">
        <f t="shared" si="9"/>
        <v>9.4</v>
      </c>
    </row>
    <row r="33" spans="1:33" ht="15">
      <c r="A33" t="str">
        <f>'Monthly Data'!D33</f>
        <v>Cumbria</v>
      </c>
      <c r="B33" s="38">
        <f>IF(VLOOKUP(A33,'Monthly Rates Actual'!$A$3:$E$155,2,FALSE)&lt;5.5,VLOOKUP('Monthly Rate Target'!A33,'Monthly Rates Actual'!$A$3:$E$155,2,FALSE),IF(VLOOKUP('Monthly Rate Target'!A33,'Monthly Rates Actual'!$A$3:$E$155,2,FALSE)&gt;11.2,VLOOKUP('Monthly Rate Target'!A33,'Monthly Rates Actual'!$A$3:$E$155,2,FALSE)/2,5.5))</f>
        <v>6.674949772655176</v>
      </c>
      <c r="C33" s="38">
        <f>IF(VLOOKUP(A33,'Monthly Rates Actual'!$A$3:$E$155,3,FALSE)&lt;2.6,VLOOKUP(A33,'Monthly Rates Actual'!$A$3:$E$155,3,FALSE),IF(VLOOKUP(A33,'Monthly Rates Actual'!$A$3:$E$155,3,FALSE)&gt;7.7,VLOOKUP(A33,'Monthly Rates Actual'!$A$3:$E$155,3,FALSE)*0.33,2.6))</f>
        <v>7.688484720312997</v>
      </c>
      <c r="D33" s="38">
        <f>VLOOKUP(A33,'Monthly Rates Actual'!$A$3:$E$155,4,FALSE)</f>
        <v>4.035811215677981</v>
      </c>
      <c r="E33" s="38">
        <f>IF(VLOOKUP(A33,'Monthly Rates Actual'!$A$3:$E$155,5,FALSE)&gt;9.4,9.4,VLOOKUP(A33,'Monthly Rates Actual'!$A$3:$E$155,5,FALSE))</f>
        <v>9.4</v>
      </c>
      <c r="F33" s="39">
        <f t="shared" si="10"/>
        <v>6.674949772655176</v>
      </c>
      <c r="G33" s="39">
        <f t="shared" si="11"/>
        <v>7.688484720312997</v>
      </c>
      <c r="H33" s="39">
        <f t="shared" si="12"/>
        <v>4.035811215677981</v>
      </c>
      <c r="I33" s="39">
        <f t="shared" si="13"/>
        <v>9.4</v>
      </c>
      <c r="J33" s="39">
        <f t="shared" si="14"/>
        <v>6.674949772655176</v>
      </c>
      <c r="K33" s="39">
        <f t="shared" si="15"/>
        <v>7.688484720312997</v>
      </c>
      <c r="L33" s="39">
        <f t="shared" si="16"/>
        <v>4.035811215677981</v>
      </c>
      <c r="M33" s="39">
        <f t="shared" si="17"/>
        <v>9.4</v>
      </c>
      <c r="N33" s="39">
        <f t="shared" si="18"/>
        <v>6.674949772655176</v>
      </c>
      <c r="O33" s="39">
        <f t="shared" si="19"/>
        <v>7.688484720312997</v>
      </c>
      <c r="P33" s="39">
        <f t="shared" si="20"/>
        <v>4.035811215677981</v>
      </c>
      <c r="Q33" s="39">
        <f t="shared" si="21"/>
        <v>9.4</v>
      </c>
      <c r="R33" s="39">
        <f t="shared" si="22"/>
        <v>6.674949772655176</v>
      </c>
      <c r="S33" s="39">
        <f t="shared" si="23"/>
        <v>7.688484720312997</v>
      </c>
      <c r="T33" s="39">
        <f t="shared" si="24"/>
        <v>4.035811215677981</v>
      </c>
      <c r="U33" s="39">
        <f t="shared" si="25"/>
        <v>9.4</v>
      </c>
      <c r="V33" s="39">
        <f t="shared" si="26"/>
        <v>6.674949772655176</v>
      </c>
      <c r="W33" s="39">
        <f t="shared" si="27"/>
        <v>7.688484720312997</v>
      </c>
      <c r="X33" s="39">
        <f t="shared" si="28"/>
        <v>4.035811215677981</v>
      </c>
      <c r="Y33" s="39">
        <f t="shared" si="29"/>
        <v>9.4</v>
      </c>
      <c r="Z33" s="39">
        <f t="shared" si="30"/>
        <v>6.674949772655176</v>
      </c>
      <c r="AA33" s="39">
        <f t="shared" si="31"/>
        <v>7.688484720312997</v>
      </c>
      <c r="AB33" s="39">
        <f t="shared" si="32"/>
        <v>4.035811215677981</v>
      </c>
      <c r="AC33" s="39">
        <f t="shared" si="33"/>
        <v>9.4</v>
      </c>
      <c r="AD33" s="39">
        <f t="shared" si="6"/>
        <v>6.674949772655176</v>
      </c>
      <c r="AE33" s="39">
        <f t="shared" si="7"/>
        <v>7.688484720312997</v>
      </c>
      <c r="AF33" s="39">
        <f t="shared" si="8"/>
        <v>4.035811215677981</v>
      </c>
      <c r="AG33" s="39">
        <f t="shared" si="9"/>
        <v>9.4</v>
      </c>
    </row>
    <row r="34" spans="1:33" ht="15">
      <c r="A34" t="str">
        <f>'Monthly Data'!D34</f>
        <v>Darlington UA</v>
      </c>
      <c r="B34" s="38">
        <f>IF(VLOOKUP(A34,'Monthly Rates Actual'!$A$3:$E$155,2,FALSE)&lt;5.5,VLOOKUP('Monthly Rate Target'!A34,'Monthly Rates Actual'!$A$3:$E$155,2,FALSE),IF(VLOOKUP('Monthly Rate Target'!A34,'Monthly Rates Actual'!$A$3:$E$155,2,FALSE)&gt;11.2,VLOOKUP('Monthly Rate Target'!A34,'Monthly Rates Actual'!$A$3:$E$155,2,FALSE)/2,5.5))</f>
        <v>5.5</v>
      </c>
      <c r="C34" s="38">
        <f>IF(VLOOKUP(A34,'Monthly Rates Actual'!$A$3:$E$155,3,FALSE)&lt;2.6,VLOOKUP(A34,'Monthly Rates Actual'!$A$3:$E$155,3,FALSE),IF(VLOOKUP(A34,'Monthly Rates Actual'!$A$3:$E$155,3,FALSE)&gt;7.7,VLOOKUP(A34,'Monthly Rates Actual'!$A$3:$E$155,3,FALSE)*0.33,2.6))</f>
        <v>1.203369434416366</v>
      </c>
      <c r="D34" s="38">
        <f>VLOOKUP(A34,'Monthly Rates Actual'!$A$3:$E$155,4,FALSE)</f>
        <v>0</v>
      </c>
      <c r="E34" s="38">
        <f>IF(VLOOKUP(A34,'Monthly Rates Actual'!$A$3:$E$155,5,FALSE)&gt;9.4,9.4,VLOOKUP(A34,'Monthly Rates Actual'!$A$3:$E$155,5,FALSE))</f>
        <v>7.564036444902871</v>
      </c>
      <c r="F34" s="39">
        <f t="shared" si="10"/>
        <v>5.5</v>
      </c>
      <c r="G34" s="39">
        <f t="shared" si="11"/>
        <v>1.203369434416366</v>
      </c>
      <c r="H34" s="39">
        <f t="shared" si="12"/>
        <v>0</v>
      </c>
      <c r="I34" s="39">
        <f t="shared" si="13"/>
        <v>7.564036444902871</v>
      </c>
      <c r="J34" s="39">
        <f t="shared" si="14"/>
        <v>5.5</v>
      </c>
      <c r="K34" s="39">
        <f t="shared" si="15"/>
        <v>1.203369434416366</v>
      </c>
      <c r="L34" s="39">
        <f t="shared" si="16"/>
        <v>0</v>
      </c>
      <c r="M34" s="39">
        <f t="shared" si="17"/>
        <v>7.564036444902871</v>
      </c>
      <c r="N34" s="39">
        <f t="shared" si="18"/>
        <v>5.5</v>
      </c>
      <c r="O34" s="39">
        <f t="shared" si="19"/>
        <v>1.203369434416366</v>
      </c>
      <c r="P34" s="39">
        <f t="shared" si="20"/>
        <v>0</v>
      </c>
      <c r="Q34" s="39">
        <f t="shared" si="21"/>
        <v>7.564036444902871</v>
      </c>
      <c r="R34" s="39">
        <f t="shared" si="22"/>
        <v>5.5</v>
      </c>
      <c r="S34" s="39">
        <f t="shared" si="23"/>
        <v>1.203369434416366</v>
      </c>
      <c r="T34" s="39">
        <f t="shared" si="24"/>
        <v>0</v>
      </c>
      <c r="U34" s="39">
        <f t="shared" si="25"/>
        <v>7.564036444902871</v>
      </c>
      <c r="V34" s="39">
        <f t="shared" si="26"/>
        <v>5.5</v>
      </c>
      <c r="W34" s="39">
        <f t="shared" si="27"/>
        <v>1.203369434416366</v>
      </c>
      <c r="X34" s="39">
        <f t="shared" si="28"/>
        <v>0</v>
      </c>
      <c r="Y34" s="39">
        <f t="shared" si="29"/>
        <v>7.564036444902871</v>
      </c>
      <c r="Z34" s="39">
        <f t="shared" si="30"/>
        <v>5.5</v>
      </c>
      <c r="AA34" s="39">
        <f t="shared" si="31"/>
        <v>1.203369434416366</v>
      </c>
      <c r="AB34" s="39">
        <f t="shared" si="32"/>
        <v>0</v>
      </c>
      <c r="AC34" s="39">
        <f t="shared" si="33"/>
        <v>7.564036444902871</v>
      </c>
      <c r="AD34" s="39">
        <f t="shared" si="6"/>
        <v>5.5</v>
      </c>
      <c r="AE34" s="39">
        <f t="shared" si="7"/>
        <v>1.203369434416366</v>
      </c>
      <c r="AF34" s="39">
        <f t="shared" si="8"/>
        <v>0</v>
      </c>
      <c r="AG34" s="39">
        <f t="shared" si="9"/>
        <v>7.564036444902871</v>
      </c>
    </row>
    <row r="35" spans="1:33" ht="15">
      <c r="A35" t="str">
        <f>'Monthly Data'!D35</f>
        <v>Derby UA</v>
      </c>
      <c r="B35" s="38">
        <f>IF(VLOOKUP(A35,'Monthly Rates Actual'!$A$3:$E$155,2,FALSE)&lt;5.5,VLOOKUP('Monthly Rate Target'!A35,'Monthly Rates Actual'!$A$3:$E$155,2,FALSE),IF(VLOOKUP('Monthly Rate Target'!A35,'Monthly Rates Actual'!$A$3:$E$155,2,FALSE)&gt;11.2,VLOOKUP('Monthly Rate Target'!A35,'Monthly Rates Actual'!$A$3:$E$155,2,FALSE)/2,5.5))</f>
        <v>4.246515679442509</v>
      </c>
      <c r="C35" s="38">
        <f>IF(VLOOKUP(A35,'Monthly Rates Actual'!$A$3:$E$155,3,FALSE)&lt;2.6,VLOOKUP(A35,'Monthly Rates Actual'!$A$3:$E$155,3,FALSE),IF(VLOOKUP(A35,'Monthly Rates Actual'!$A$3:$E$155,3,FALSE)&gt;7.7,VLOOKUP(A35,'Monthly Rates Actual'!$A$3:$E$155,3,FALSE)*0.33,2.6))</f>
        <v>0.8892276422764228</v>
      </c>
      <c r="D35" s="38">
        <f>VLOOKUP(A35,'Monthly Rates Actual'!$A$3:$E$155,4,FALSE)</f>
        <v>0</v>
      </c>
      <c r="E35" s="38">
        <f>IF(VLOOKUP(A35,'Monthly Rates Actual'!$A$3:$E$155,5,FALSE)&gt;9.4,9.4,VLOOKUP(A35,'Monthly Rates Actual'!$A$3:$E$155,5,FALSE))</f>
        <v>5.135743321718932</v>
      </c>
      <c r="F35" s="39">
        <f t="shared" si="10"/>
        <v>4.246515679442509</v>
      </c>
      <c r="G35" s="39">
        <f t="shared" si="11"/>
        <v>0.8892276422764228</v>
      </c>
      <c r="H35" s="39">
        <f t="shared" si="12"/>
        <v>0</v>
      </c>
      <c r="I35" s="39">
        <f t="shared" si="13"/>
        <v>5.135743321718932</v>
      </c>
      <c r="J35" s="39">
        <f t="shared" si="14"/>
        <v>4.246515679442509</v>
      </c>
      <c r="K35" s="39">
        <f t="shared" si="15"/>
        <v>0.8892276422764228</v>
      </c>
      <c r="L35" s="39">
        <f t="shared" si="16"/>
        <v>0</v>
      </c>
      <c r="M35" s="39">
        <f t="shared" si="17"/>
        <v>5.135743321718932</v>
      </c>
      <c r="N35" s="39">
        <f t="shared" si="18"/>
        <v>4.246515679442509</v>
      </c>
      <c r="O35" s="39">
        <f t="shared" si="19"/>
        <v>0.8892276422764228</v>
      </c>
      <c r="P35" s="39">
        <f t="shared" si="20"/>
        <v>0</v>
      </c>
      <c r="Q35" s="39">
        <f t="shared" si="21"/>
        <v>5.135743321718932</v>
      </c>
      <c r="R35" s="39">
        <f t="shared" si="22"/>
        <v>4.246515679442509</v>
      </c>
      <c r="S35" s="39">
        <f t="shared" si="23"/>
        <v>0.8892276422764228</v>
      </c>
      <c r="T35" s="39">
        <f t="shared" si="24"/>
        <v>0</v>
      </c>
      <c r="U35" s="39">
        <f t="shared" si="25"/>
        <v>5.135743321718932</v>
      </c>
      <c r="V35" s="39">
        <f t="shared" si="26"/>
        <v>4.246515679442509</v>
      </c>
      <c r="W35" s="39">
        <f t="shared" si="27"/>
        <v>0.8892276422764228</v>
      </c>
      <c r="X35" s="39">
        <f t="shared" si="28"/>
        <v>0</v>
      </c>
      <c r="Y35" s="39">
        <f t="shared" si="29"/>
        <v>5.135743321718932</v>
      </c>
      <c r="Z35" s="39">
        <f t="shared" si="30"/>
        <v>4.246515679442509</v>
      </c>
      <c r="AA35" s="39">
        <f t="shared" si="31"/>
        <v>0.8892276422764228</v>
      </c>
      <c r="AB35" s="39">
        <f t="shared" si="32"/>
        <v>0</v>
      </c>
      <c r="AC35" s="39">
        <f t="shared" si="33"/>
        <v>5.135743321718932</v>
      </c>
      <c r="AD35" s="39">
        <f t="shared" si="6"/>
        <v>4.246515679442509</v>
      </c>
      <c r="AE35" s="39">
        <f t="shared" si="7"/>
        <v>0.8892276422764228</v>
      </c>
      <c r="AF35" s="39">
        <f t="shared" si="8"/>
        <v>0</v>
      </c>
      <c r="AG35" s="39">
        <f t="shared" si="9"/>
        <v>5.135743321718932</v>
      </c>
    </row>
    <row r="36" spans="1:33" ht="15">
      <c r="A36" t="str">
        <f>'Monthly Data'!D36</f>
        <v>Derbyshire</v>
      </c>
      <c r="B36" s="38">
        <f>IF(VLOOKUP(A36,'Monthly Rates Actual'!$A$3:$E$155,2,FALSE)&lt;5.5,VLOOKUP('Monthly Rate Target'!A36,'Monthly Rates Actual'!$A$3:$E$155,2,FALSE),IF(VLOOKUP('Monthly Rate Target'!A36,'Monthly Rates Actual'!$A$3:$E$155,2,FALSE)&gt;11.2,VLOOKUP('Monthly Rate Target'!A36,'Monthly Rates Actual'!$A$3:$E$155,2,FALSE)/2,5.5))</f>
        <v>5.5</v>
      </c>
      <c r="C36" s="38">
        <f>IF(VLOOKUP(A36,'Monthly Rates Actual'!$A$3:$E$155,3,FALSE)&lt;2.6,VLOOKUP(A36,'Monthly Rates Actual'!$A$3:$E$155,3,FALSE),IF(VLOOKUP(A36,'Monthly Rates Actual'!$A$3:$E$155,3,FALSE)&gt;7.7,VLOOKUP(A36,'Monthly Rates Actual'!$A$3:$E$155,3,FALSE)*0.33,2.6))</f>
        <v>2.6</v>
      </c>
      <c r="D36" s="38">
        <f>VLOOKUP(A36,'Monthly Rates Actual'!$A$3:$E$155,4,FALSE)</f>
        <v>0.37249413039552104</v>
      </c>
      <c r="E36" s="38">
        <f>IF(VLOOKUP(A36,'Monthly Rates Actual'!$A$3:$E$155,5,FALSE)&gt;9.4,9.4,VLOOKUP(A36,'Monthly Rates Actual'!$A$3:$E$155,5,FALSE))</f>
        <v>9.363147914032869</v>
      </c>
      <c r="F36" s="39">
        <f t="shared" si="10"/>
        <v>5.5</v>
      </c>
      <c r="G36" s="39">
        <f t="shared" si="11"/>
        <v>2.6</v>
      </c>
      <c r="H36" s="39">
        <f t="shared" si="12"/>
        <v>0.37249413039552104</v>
      </c>
      <c r="I36" s="39">
        <f t="shared" si="13"/>
        <v>9.363147914032869</v>
      </c>
      <c r="J36" s="39">
        <f t="shared" si="14"/>
        <v>5.5</v>
      </c>
      <c r="K36" s="39">
        <f t="shared" si="15"/>
        <v>2.6</v>
      </c>
      <c r="L36" s="39">
        <f t="shared" si="16"/>
        <v>0.37249413039552104</v>
      </c>
      <c r="M36" s="39">
        <f t="shared" si="17"/>
        <v>9.363147914032869</v>
      </c>
      <c r="N36" s="39">
        <f t="shared" si="18"/>
        <v>5.5</v>
      </c>
      <c r="O36" s="39">
        <f t="shared" si="19"/>
        <v>2.6</v>
      </c>
      <c r="P36" s="39">
        <f t="shared" si="20"/>
        <v>0.37249413039552104</v>
      </c>
      <c r="Q36" s="39">
        <f t="shared" si="21"/>
        <v>9.363147914032869</v>
      </c>
      <c r="R36" s="39">
        <f t="shared" si="22"/>
        <v>5.5</v>
      </c>
      <c r="S36" s="39">
        <f t="shared" si="23"/>
        <v>2.6</v>
      </c>
      <c r="T36" s="39">
        <f t="shared" si="24"/>
        <v>0.37249413039552104</v>
      </c>
      <c r="U36" s="39">
        <f t="shared" si="25"/>
        <v>9.363147914032869</v>
      </c>
      <c r="V36" s="39">
        <f t="shared" si="26"/>
        <v>5.5</v>
      </c>
      <c r="W36" s="39">
        <f t="shared" si="27"/>
        <v>2.6</v>
      </c>
      <c r="X36" s="39">
        <f t="shared" si="28"/>
        <v>0.37249413039552104</v>
      </c>
      <c r="Y36" s="39">
        <f t="shared" si="29"/>
        <v>9.363147914032869</v>
      </c>
      <c r="Z36" s="39">
        <f t="shared" si="30"/>
        <v>5.5</v>
      </c>
      <c r="AA36" s="39">
        <f t="shared" si="31"/>
        <v>2.6</v>
      </c>
      <c r="AB36" s="39">
        <f t="shared" si="32"/>
        <v>0.37249413039552104</v>
      </c>
      <c r="AC36" s="39">
        <f t="shared" si="33"/>
        <v>9.363147914032869</v>
      </c>
      <c r="AD36" s="39">
        <f t="shared" si="6"/>
        <v>5.5</v>
      </c>
      <c r="AE36" s="39">
        <f t="shared" si="7"/>
        <v>2.6</v>
      </c>
      <c r="AF36" s="39">
        <f t="shared" si="8"/>
        <v>0.37249413039552104</v>
      </c>
      <c r="AG36" s="39">
        <f t="shared" si="9"/>
        <v>9.363147914032869</v>
      </c>
    </row>
    <row r="37" spans="1:33" ht="15">
      <c r="A37" t="str">
        <f>'Monthly Data'!D37</f>
        <v>Devon</v>
      </c>
      <c r="B37" s="38">
        <f>IF(VLOOKUP(A37,'Monthly Rates Actual'!$A$3:$E$155,2,FALSE)&lt;5.5,VLOOKUP('Monthly Rate Target'!A37,'Monthly Rates Actual'!$A$3:$E$155,2,FALSE),IF(VLOOKUP('Monthly Rate Target'!A37,'Monthly Rates Actual'!$A$3:$E$155,2,FALSE)&gt;11.2,VLOOKUP('Monthly Rate Target'!A37,'Monthly Rates Actual'!$A$3:$E$155,2,FALSE)/2,5.5))</f>
        <v>8.51743337599066</v>
      </c>
      <c r="C37" s="38">
        <f>IF(VLOOKUP(A37,'Monthly Rates Actual'!$A$3:$E$155,3,FALSE)&lt;2.6,VLOOKUP(A37,'Monthly Rates Actual'!$A$3:$E$155,3,FALSE),IF(VLOOKUP(A37,'Monthly Rates Actual'!$A$3:$E$155,3,FALSE)&gt;7.7,VLOOKUP(A37,'Monthly Rates Actual'!$A$3:$E$155,3,FALSE)*0.33,2.6))</f>
        <v>2.6</v>
      </c>
      <c r="D37" s="38">
        <f>VLOOKUP(A37,'Monthly Rates Actual'!$A$3:$E$155,4,FALSE)</f>
        <v>1.5210704743943781</v>
      </c>
      <c r="E37" s="38">
        <f>IF(VLOOKUP(A37,'Monthly Rates Actual'!$A$3:$E$155,5,FALSE)&gt;9.4,9.4,VLOOKUP(A37,'Monthly Rates Actual'!$A$3:$E$155,5,FALSE))</f>
        <v>9.4</v>
      </c>
      <c r="F37" s="39">
        <f t="shared" si="10"/>
        <v>8.51743337599066</v>
      </c>
      <c r="G37" s="39">
        <f t="shared" si="11"/>
        <v>2.6</v>
      </c>
      <c r="H37" s="39">
        <f t="shared" si="12"/>
        <v>1.5210704743943781</v>
      </c>
      <c r="I37" s="39">
        <f t="shared" si="13"/>
        <v>9.4</v>
      </c>
      <c r="J37" s="39">
        <f t="shared" si="14"/>
        <v>8.51743337599066</v>
      </c>
      <c r="K37" s="39">
        <f t="shared" si="15"/>
        <v>2.6</v>
      </c>
      <c r="L37" s="39">
        <f t="shared" si="16"/>
        <v>1.5210704743943781</v>
      </c>
      <c r="M37" s="39">
        <f t="shared" si="17"/>
        <v>9.4</v>
      </c>
      <c r="N37" s="39">
        <f t="shared" si="18"/>
        <v>8.51743337599066</v>
      </c>
      <c r="O37" s="39">
        <f t="shared" si="19"/>
        <v>2.6</v>
      </c>
      <c r="P37" s="39">
        <f t="shared" si="20"/>
        <v>1.5210704743943781</v>
      </c>
      <c r="Q37" s="39">
        <f t="shared" si="21"/>
        <v>9.4</v>
      </c>
      <c r="R37" s="39">
        <f t="shared" si="22"/>
        <v>8.51743337599066</v>
      </c>
      <c r="S37" s="39">
        <f t="shared" si="23"/>
        <v>2.6</v>
      </c>
      <c r="T37" s="39">
        <f t="shared" si="24"/>
        <v>1.5210704743943781</v>
      </c>
      <c r="U37" s="39">
        <f t="shared" si="25"/>
        <v>9.4</v>
      </c>
      <c r="V37" s="39">
        <f t="shared" si="26"/>
        <v>8.51743337599066</v>
      </c>
      <c r="W37" s="39">
        <f t="shared" si="27"/>
        <v>2.6</v>
      </c>
      <c r="X37" s="39">
        <f t="shared" si="28"/>
        <v>1.5210704743943781</v>
      </c>
      <c r="Y37" s="39">
        <f t="shared" si="29"/>
        <v>9.4</v>
      </c>
      <c r="Z37" s="39">
        <f t="shared" si="30"/>
        <v>8.51743337599066</v>
      </c>
      <c r="AA37" s="39">
        <f t="shared" si="31"/>
        <v>2.6</v>
      </c>
      <c r="AB37" s="39">
        <f t="shared" si="32"/>
        <v>1.5210704743943781</v>
      </c>
      <c r="AC37" s="39">
        <f t="shared" si="33"/>
        <v>9.4</v>
      </c>
      <c r="AD37" s="39">
        <f t="shared" si="6"/>
        <v>8.51743337599066</v>
      </c>
      <c r="AE37" s="39">
        <f t="shared" si="7"/>
        <v>2.6</v>
      </c>
      <c r="AF37" s="39">
        <f t="shared" si="8"/>
        <v>1.5210704743943781</v>
      </c>
      <c r="AG37" s="39">
        <f t="shared" si="9"/>
        <v>9.4</v>
      </c>
    </row>
    <row r="38" spans="1:33" ht="15">
      <c r="A38" t="str">
        <f>'Monthly Data'!D38</f>
        <v>Doncaster</v>
      </c>
      <c r="B38" s="38">
        <f>IF(VLOOKUP(A38,'Monthly Rates Actual'!$A$3:$E$155,2,FALSE)&lt;5.5,VLOOKUP('Monthly Rate Target'!A38,'Monthly Rates Actual'!$A$3:$E$155,2,FALSE),IF(VLOOKUP('Monthly Rate Target'!A38,'Monthly Rates Actual'!$A$3:$E$155,2,FALSE)&gt;11.2,VLOOKUP('Monthly Rate Target'!A38,'Monthly Rates Actual'!$A$3:$E$155,2,FALSE)/2,5.5))</f>
        <v>2.194152879084386</v>
      </c>
      <c r="C38" s="38">
        <f>IF(VLOOKUP(A38,'Monthly Rates Actual'!$A$3:$E$155,3,FALSE)&lt;2.6,VLOOKUP(A38,'Monthly Rates Actual'!$A$3:$E$155,3,FALSE),IF(VLOOKUP(A38,'Monthly Rates Actual'!$A$3:$E$155,3,FALSE)&gt;7.7,VLOOKUP(A38,'Monthly Rates Actual'!$A$3:$E$155,3,FALSE)*0.33,2.6))</f>
        <v>2.6</v>
      </c>
      <c r="D38" s="38">
        <f>VLOOKUP(A38,'Monthly Rates Actual'!$A$3:$E$155,4,FALSE)</f>
        <v>2.312755737413272</v>
      </c>
      <c r="E38" s="38">
        <f>IF(VLOOKUP(A38,'Monthly Rates Actual'!$A$3:$E$155,5,FALSE)&gt;9.4,9.4,VLOOKUP(A38,'Monthly Rates Actual'!$A$3:$E$155,5,FALSE))</f>
        <v>8.717310087173102</v>
      </c>
      <c r="F38" s="39">
        <f t="shared" si="10"/>
        <v>2.194152879084386</v>
      </c>
      <c r="G38" s="39">
        <f t="shared" si="11"/>
        <v>2.6</v>
      </c>
      <c r="H38" s="39">
        <f t="shared" si="12"/>
        <v>2.312755737413272</v>
      </c>
      <c r="I38" s="39">
        <f t="shared" si="13"/>
        <v>8.717310087173102</v>
      </c>
      <c r="J38" s="39">
        <f t="shared" si="14"/>
        <v>2.194152879084386</v>
      </c>
      <c r="K38" s="39">
        <f t="shared" si="15"/>
        <v>2.6</v>
      </c>
      <c r="L38" s="39">
        <f t="shared" si="16"/>
        <v>2.312755737413272</v>
      </c>
      <c r="M38" s="39">
        <f t="shared" si="17"/>
        <v>8.717310087173102</v>
      </c>
      <c r="N38" s="39">
        <f t="shared" si="18"/>
        <v>2.194152879084386</v>
      </c>
      <c r="O38" s="39">
        <f t="shared" si="19"/>
        <v>2.6</v>
      </c>
      <c r="P38" s="39">
        <f t="shared" si="20"/>
        <v>2.312755737413272</v>
      </c>
      <c r="Q38" s="39">
        <f t="shared" si="21"/>
        <v>8.717310087173102</v>
      </c>
      <c r="R38" s="39">
        <f t="shared" si="22"/>
        <v>2.194152879084386</v>
      </c>
      <c r="S38" s="39">
        <f t="shared" si="23"/>
        <v>2.6</v>
      </c>
      <c r="T38" s="39">
        <f t="shared" si="24"/>
        <v>2.312755737413272</v>
      </c>
      <c r="U38" s="39">
        <f t="shared" si="25"/>
        <v>8.717310087173102</v>
      </c>
      <c r="V38" s="39">
        <f t="shared" si="26"/>
        <v>2.194152879084386</v>
      </c>
      <c r="W38" s="39">
        <f t="shared" si="27"/>
        <v>2.6</v>
      </c>
      <c r="X38" s="39">
        <f t="shared" si="28"/>
        <v>2.312755737413272</v>
      </c>
      <c r="Y38" s="39">
        <f t="shared" si="29"/>
        <v>8.717310087173102</v>
      </c>
      <c r="Z38" s="39">
        <f t="shared" si="30"/>
        <v>2.194152879084386</v>
      </c>
      <c r="AA38" s="39">
        <f t="shared" si="31"/>
        <v>2.6</v>
      </c>
      <c r="AB38" s="39">
        <f t="shared" si="32"/>
        <v>2.312755737413272</v>
      </c>
      <c r="AC38" s="39">
        <f t="shared" si="33"/>
        <v>8.717310087173102</v>
      </c>
      <c r="AD38" s="39">
        <f t="shared" si="6"/>
        <v>2.194152879084386</v>
      </c>
      <c r="AE38" s="39">
        <f t="shared" si="7"/>
        <v>2.6</v>
      </c>
      <c r="AF38" s="39">
        <f t="shared" si="8"/>
        <v>2.312755737413272</v>
      </c>
      <c r="AG38" s="39">
        <f t="shared" si="9"/>
        <v>8.717310087173102</v>
      </c>
    </row>
    <row r="39" spans="1:33" ht="15">
      <c r="A39" t="str">
        <f>'Monthly Data'!D39</f>
        <v>Dorset</v>
      </c>
      <c r="B39" s="38">
        <f>IF(VLOOKUP(A39,'Monthly Rates Actual'!$A$3:$E$155,2,FALSE)&lt;5.5,VLOOKUP('Monthly Rate Target'!A39,'Monthly Rates Actual'!$A$3:$E$155,2,FALSE),IF(VLOOKUP('Monthly Rate Target'!A39,'Monthly Rates Actual'!$A$3:$E$155,2,FALSE)&gt;11.2,VLOOKUP('Monthly Rate Target'!A39,'Monthly Rates Actual'!$A$3:$E$155,2,FALSE)/2,5.5))</f>
        <v>5.988549933862434</v>
      </c>
      <c r="C39" s="38">
        <f>IF(VLOOKUP(A39,'Monthly Rates Actual'!$A$3:$E$155,3,FALSE)&lt;2.6,VLOOKUP(A39,'Monthly Rates Actual'!$A$3:$E$155,3,FALSE),IF(VLOOKUP(A39,'Monthly Rates Actual'!$A$3:$E$155,3,FALSE)&gt;7.7,VLOOKUP(A39,'Monthly Rates Actual'!$A$3:$E$155,3,FALSE)*0.33,2.6))</f>
        <v>2.6</v>
      </c>
      <c r="D39" s="38">
        <f>VLOOKUP(A39,'Monthly Rates Actual'!$A$3:$E$155,4,FALSE)</f>
        <v>0.992063492063492</v>
      </c>
      <c r="E39" s="38">
        <f>IF(VLOOKUP(A39,'Monthly Rates Actual'!$A$3:$E$155,5,FALSE)&gt;9.4,9.4,VLOOKUP(A39,'Monthly Rates Actual'!$A$3:$E$155,5,FALSE))</f>
        <v>9.4</v>
      </c>
      <c r="F39" s="39">
        <f t="shared" si="10"/>
        <v>5.988549933862434</v>
      </c>
      <c r="G39" s="39">
        <f t="shared" si="11"/>
        <v>2.6</v>
      </c>
      <c r="H39" s="39">
        <f t="shared" si="12"/>
        <v>0.992063492063492</v>
      </c>
      <c r="I39" s="39">
        <f t="shared" si="13"/>
        <v>9.4</v>
      </c>
      <c r="J39" s="39">
        <f t="shared" si="14"/>
        <v>5.988549933862434</v>
      </c>
      <c r="K39" s="39">
        <f t="shared" si="15"/>
        <v>2.6</v>
      </c>
      <c r="L39" s="39">
        <f t="shared" si="16"/>
        <v>0.992063492063492</v>
      </c>
      <c r="M39" s="39">
        <f t="shared" si="17"/>
        <v>9.4</v>
      </c>
      <c r="N39" s="39">
        <f t="shared" si="18"/>
        <v>5.988549933862434</v>
      </c>
      <c r="O39" s="39">
        <f t="shared" si="19"/>
        <v>2.6</v>
      </c>
      <c r="P39" s="39">
        <f t="shared" si="20"/>
        <v>0.992063492063492</v>
      </c>
      <c r="Q39" s="39">
        <f t="shared" si="21"/>
        <v>9.4</v>
      </c>
      <c r="R39" s="39">
        <f t="shared" si="22"/>
        <v>5.988549933862434</v>
      </c>
      <c r="S39" s="39">
        <f t="shared" si="23"/>
        <v>2.6</v>
      </c>
      <c r="T39" s="39">
        <f t="shared" si="24"/>
        <v>0.992063492063492</v>
      </c>
      <c r="U39" s="39">
        <f t="shared" si="25"/>
        <v>9.4</v>
      </c>
      <c r="V39" s="39">
        <f t="shared" si="26"/>
        <v>5.988549933862434</v>
      </c>
      <c r="W39" s="39">
        <f t="shared" si="27"/>
        <v>2.6</v>
      </c>
      <c r="X39" s="39">
        <f t="shared" si="28"/>
        <v>0.992063492063492</v>
      </c>
      <c r="Y39" s="39">
        <f t="shared" si="29"/>
        <v>9.4</v>
      </c>
      <c r="Z39" s="39">
        <f t="shared" si="30"/>
        <v>5.988549933862434</v>
      </c>
      <c r="AA39" s="39">
        <f t="shared" si="31"/>
        <v>2.6</v>
      </c>
      <c r="AB39" s="39">
        <f t="shared" si="32"/>
        <v>0.992063492063492</v>
      </c>
      <c r="AC39" s="39">
        <f t="shared" si="33"/>
        <v>9.4</v>
      </c>
      <c r="AD39" s="39">
        <f t="shared" si="6"/>
        <v>5.988549933862434</v>
      </c>
      <c r="AE39" s="39">
        <f t="shared" si="7"/>
        <v>2.6</v>
      </c>
      <c r="AF39" s="39">
        <f t="shared" si="8"/>
        <v>0.992063492063492</v>
      </c>
      <c r="AG39" s="39">
        <f t="shared" si="9"/>
        <v>9.4</v>
      </c>
    </row>
    <row r="40" spans="1:33" ht="15">
      <c r="A40" t="str">
        <f>'Monthly Data'!D40</f>
        <v>Dudley</v>
      </c>
      <c r="B40" s="38">
        <f>IF(VLOOKUP(A40,'Monthly Rates Actual'!$A$3:$E$155,2,FALSE)&lt;5.5,VLOOKUP('Monthly Rate Target'!A40,'Monthly Rates Actual'!$A$3:$E$155,2,FALSE),IF(VLOOKUP('Monthly Rate Target'!A40,'Monthly Rates Actual'!$A$3:$E$155,2,FALSE)&gt;11.2,VLOOKUP('Monthly Rate Target'!A40,'Monthly Rates Actual'!$A$3:$E$155,2,FALSE)/2,5.5))</f>
        <v>5.5</v>
      </c>
      <c r="C40" s="38">
        <f>IF(VLOOKUP(A40,'Monthly Rates Actual'!$A$3:$E$155,3,FALSE)&lt;2.6,VLOOKUP(A40,'Monthly Rates Actual'!$A$3:$E$155,3,FALSE),IF(VLOOKUP(A40,'Monthly Rates Actual'!$A$3:$E$155,3,FALSE)&gt;7.7,VLOOKUP(A40,'Monthly Rates Actual'!$A$3:$E$155,3,FALSE)*0.33,2.6))</f>
        <v>4.147437732608074</v>
      </c>
      <c r="D40" s="38">
        <f>VLOOKUP(A40,'Monthly Rates Actual'!$A$3:$E$155,4,FALSE)</f>
        <v>1.145147437732608</v>
      </c>
      <c r="E40" s="38">
        <f>IF(VLOOKUP(A40,'Monthly Rates Actual'!$A$3:$E$155,5,FALSE)&gt;9.4,9.4,VLOOKUP(A40,'Monthly Rates Actual'!$A$3:$E$155,5,FALSE))</f>
        <v>9.4</v>
      </c>
      <c r="F40" s="39">
        <f t="shared" si="10"/>
        <v>5.5</v>
      </c>
      <c r="G40" s="39">
        <f t="shared" si="11"/>
        <v>4.147437732608074</v>
      </c>
      <c r="H40" s="39">
        <f t="shared" si="12"/>
        <v>1.145147437732608</v>
      </c>
      <c r="I40" s="39">
        <f t="shared" si="13"/>
        <v>9.4</v>
      </c>
      <c r="J40" s="39">
        <f t="shared" si="14"/>
        <v>5.5</v>
      </c>
      <c r="K40" s="39">
        <f t="shared" si="15"/>
        <v>4.147437732608074</v>
      </c>
      <c r="L40" s="39">
        <f t="shared" si="16"/>
        <v>1.145147437732608</v>
      </c>
      <c r="M40" s="39">
        <f t="shared" si="17"/>
        <v>9.4</v>
      </c>
      <c r="N40" s="39">
        <f t="shared" si="18"/>
        <v>5.5</v>
      </c>
      <c r="O40" s="39">
        <f t="shared" si="19"/>
        <v>4.147437732608074</v>
      </c>
      <c r="P40" s="39">
        <f t="shared" si="20"/>
        <v>1.145147437732608</v>
      </c>
      <c r="Q40" s="39">
        <f t="shared" si="21"/>
        <v>9.4</v>
      </c>
      <c r="R40" s="39">
        <f t="shared" si="22"/>
        <v>5.5</v>
      </c>
      <c r="S40" s="39">
        <f t="shared" si="23"/>
        <v>4.147437732608074</v>
      </c>
      <c r="T40" s="39">
        <f t="shared" si="24"/>
        <v>1.145147437732608</v>
      </c>
      <c r="U40" s="39">
        <f t="shared" si="25"/>
        <v>9.4</v>
      </c>
      <c r="V40" s="39">
        <f t="shared" si="26"/>
        <v>5.5</v>
      </c>
      <c r="W40" s="39">
        <f t="shared" si="27"/>
        <v>4.147437732608074</v>
      </c>
      <c r="X40" s="39">
        <f t="shared" si="28"/>
        <v>1.145147437732608</v>
      </c>
      <c r="Y40" s="39">
        <f t="shared" si="29"/>
        <v>9.4</v>
      </c>
      <c r="Z40" s="39">
        <f t="shared" si="30"/>
        <v>5.5</v>
      </c>
      <c r="AA40" s="39">
        <f t="shared" si="31"/>
        <v>4.147437732608074</v>
      </c>
      <c r="AB40" s="39">
        <f t="shared" si="32"/>
        <v>1.145147437732608</v>
      </c>
      <c r="AC40" s="39">
        <f t="shared" si="33"/>
        <v>9.4</v>
      </c>
      <c r="AD40" s="39">
        <f t="shared" si="6"/>
        <v>5.5</v>
      </c>
      <c r="AE40" s="39">
        <f t="shared" si="7"/>
        <v>4.147437732608074</v>
      </c>
      <c r="AF40" s="39">
        <f t="shared" si="8"/>
        <v>1.145147437732608</v>
      </c>
      <c r="AG40" s="39">
        <f t="shared" si="9"/>
        <v>9.4</v>
      </c>
    </row>
    <row r="41" spans="1:33" ht="15">
      <c r="A41" t="str">
        <f>'Monthly Data'!D41</f>
        <v>Durham</v>
      </c>
      <c r="B41" s="38">
        <f>IF(VLOOKUP(A41,'Monthly Rates Actual'!$A$3:$E$155,2,FALSE)&lt;5.5,VLOOKUP('Monthly Rate Target'!A41,'Monthly Rates Actual'!$A$3:$E$155,2,FALSE),IF(VLOOKUP('Monthly Rate Target'!A41,'Monthly Rates Actual'!$A$3:$E$155,2,FALSE)&gt;11.2,VLOOKUP('Monthly Rate Target'!A41,'Monthly Rates Actual'!$A$3:$E$155,2,FALSE)/2,5.5))</f>
        <v>2.954322283547218</v>
      </c>
      <c r="C41" s="38">
        <f>IF(VLOOKUP(A41,'Monthly Rates Actual'!$A$3:$E$155,3,FALSE)&lt;2.6,VLOOKUP(A41,'Monthly Rates Actual'!$A$3:$E$155,3,FALSE),IF(VLOOKUP(A41,'Monthly Rates Actual'!$A$3:$E$155,3,FALSE)&gt;7.7,VLOOKUP(A41,'Monthly Rates Actual'!$A$3:$E$155,3,FALSE)*0.33,2.6))</f>
        <v>0.5163715166085395</v>
      </c>
      <c r="D41" s="38">
        <f>VLOOKUP(A41,'Monthly Rates Actual'!$A$3:$E$155,4,FALSE)</f>
        <v>0.2370229912301493</v>
      </c>
      <c r="E41" s="38">
        <f>IF(VLOOKUP(A41,'Monthly Rates Actual'!$A$3:$E$155,5,FALSE)&gt;9.4,9.4,VLOOKUP(A41,'Monthly Rates Actual'!$A$3:$E$155,5,FALSE))</f>
        <v>3.707716791385907</v>
      </c>
      <c r="F41" s="39">
        <f t="shared" si="10"/>
        <v>2.954322283547218</v>
      </c>
      <c r="G41" s="39">
        <f t="shared" si="11"/>
        <v>0.5163715166085395</v>
      </c>
      <c r="H41" s="39">
        <f t="shared" si="12"/>
        <v>0.2370229912301493</v>
      </c>
      <c r="I41" s="39">
        <f t="shared" si="13"/>
        <v>3.707716791385907</v>
      </c>
      <c r="J41" s="39">
        <f t="shared" si="14"/>
        <v>2.954322283547218</v>
      </c>
      <c r="K41" s="39">
        <f t="shared" si="15"/>
        <v>0.5163715166085395</v>
      </c>
      <c r="L41" s="39">
        <f t="shared" si="16"/>
        <v>0.2370229912301493</v>
      </c>
      <c r="M41" s="39">
        <f t="shared" si="17"/>
        <v>3.707716791385907</v>
      </c>
      <c r="N41" s="39">
        <f t="shared" si="18"/>
        <v>2.954322283547218</v>
      </c>
      <c r="O41" s="39">
        <f t="shared" si="19"/>
        <v>0.5163715166085395</v>
      </c>
      <c r="P41" s="39">
        <f t="shared" si="20"/>
        <v>0.2370229912301493</v>
      </c>
      <c r="Q41" s="39">
        <f t="shared" si="21"/>
        <v>3.707716791385907</v>
      </c>
      <c r="R41" s="39">
        <f t="shared" si="22"/>
        <v>2.954322283547218</v>
      </c>
      <c r="S41" s="39">
        <f t="shared" si="23"/>
        <v>0.5163715166085395</v>
      </c>
      <c r="T41" s="39">
        <f t="shared" si="24"/>
        <v>0.2370229912301493</v>
      </c>
      <c r="U41" s="39">
        <f t="shared" si="25"/>
        <v>3.707716791385907</v>
      </c>
      <c r="V41" s="39">
        <f t="shared" si="26"/>
        <v>2.954322283547218</v>
      </c>
      <c r="W41" s="39">
        <f t="shared" si="27"/>
        <v>0.5163715166085395</v>
      </c>
      <c r="X41" s="39">
        <f t="shared" si="28"/>
        <v>0.2370229912301493</v>
      </c>
      <c r="Y41" s="39">
        <f t="shared" si="29"/>
        <v>3.707716791385907</v>
      </c>
      <c r="Z41" s="39">
        <f t="shared" si="30"/>
        <v>2.954322283547218</v>
      </c>
      <c r="AA41" s="39">
        <f t="shared" si="31"/>
        <v>0.5163715166085395</v>
      </c>
      <c r="AB41" s="39">
        <f t="shared" si="32"/>
        <v>0.2370229912301493</v>
      </c>
      <c r="AC41" s="39">
        <f t="shared" si="33"/>
        <v>3.707716791385907</v>
      </c>
      <c r="AD41" s="39">
        <f t="shared" si="6"/>
        <v>2.954322283547218</v>
      </c>
      <c r="AE41" s="39">
        <f t="shared" si="7"/>
        <v>0.5163715166085395</v>
      </c>
      <c r="AF41" s="39">
        <f t="shared" si="8"/>
        <v>0.2370229912301493</v>
      </c>
      <c r="AG41" s="39">
        <f t="shared" si="9"/>
        <v>3.707716791385907</v>
      </c>
    </row>
    <row r="42" spans="1:33" ht="15">
      <c r="A42" t="str">
        <f>'Monthly Data'!D42</f>
        <v>Ealing</v>
      </c>
      <c r="B42" s="38">
        <f>IF(VLOOKUP(A42,'Monthly Rates Actual'!$A$3:$E$155,2,FALSE)&lt;5.5,VLOOKUP('Monthly Rate Target'!A42,'Monthly Rates Actual'!$A$3:$E$155,2,FALSE),IF(VLOOKUP('Monthly Rate Target'!A42,'Monthly Rates Actual'!$A$3:$E$155,2,FALSE)&gt;11.2,VLOOKUP('Monthly Rate Target'!A42,'Monthly Rates Actual'!$A$3:$E$155,2,FALSE)/2,5.5))</f>
        <v>5.5</v>
      </c>
      <c r="C42" s="38">
        <f>IF(VLOOKUP(A42,'Monthly Rates Actual'!$A$3:$E$155,3,FALSE)&lt;2.6,VLOOKUP(A42,'Monthly Rates Actual'!$A$3:$E$155,3,FALSE),IF(VLOOKUP(A42,'Monthly Rates Actual'!$A$3:$E$155,3,FALSE)&gt;7.7,VLOOKUP(A42,'Monthly Rates Actual'!$A$3:$E$155,3,FALSE)*0.33,2.6))</f>
        <v>4.53747744792521</v>
      </c>
      <c r="D42" s="38">
        <f>VLOOKUP(A42,'Monthly Rates Actual'!$A$3:$E$155,4,FALSE)</f>
        <v>0.8200754469411186</v>
      </c>
      <c r="E42" s="38">
        <f>IF(VLOOKUP(A42,'Monthly Rates Actual'!$A$3:$E$155,5,FALSE)&gt;9.4,9.4,VLOOKUP(A42,'Monthly Rates Actual'!$A$3:$E$155,5,FALSE))</f>
        <v>9.4</v>
      </c>
      <c r="F42" s="39">
        <f t="shared" si="10"/>
        <v>5.5</v>
      </c>
      <c r="G42" s="39">
        <f t="shared" si="11"/>
        <v>4.53747744792521</v>
      </c>
      <c r="H42" s="39">
        <f t="shared" si="12"/>
        <v>0.8200754469411186</v>
      </c>
      <c r="I42" s="39">
        <f t="shared" si="13"/>
        <v>9.4</v>
      </c>
      <c r="J42" s="39">
        <f t="shared" si="14"/>
        <v>5.5</v>
      </c>
      <c r="K42" s="39">
        <f t="shared" si="15"/>
        <v>4.53747744792521</v>
      </c>
      <c r="L42" s="39">
        <f t="shared" si="16"/>
        <v>0.8200754469411186</v>
      </c>
      <c r="M42" s="39">
        <f t="shared" si="17"/>
        <v>9.4</v>
      </c>
      <c r="N42" s="39">
        <f t="shared" si="18"/>
        <v>5.5</v>
      </c>
      <c r="O42" s="39">
        <f t="shared" si="19"/>
        <v>4.53747744792521</v>
      </c>
      <c r="P42" s="39">
        <f t="shared" si="20"/>
        <v>0.8200754469411186</v>
      </c>
      <c r="Q42" s="39">
        <f t="shared" si="21"/>
        <v>9.4</v>
      </c>
      <c r="R42" s="39">
        <f t="shared" si="22"/>
        <v>5.5</v>
      </c>
      <c r="S42" s="39">
        <f t="shared" si="23"/>
        <v>4.53747744792521</v>
      </c>
      <c r="T42" s="39">
        <f t="shared" si="24"/>
        <v>0.8200754469411186</v>
      </c>
      <c r="U42" s="39">
        <f t="shared" si="25"/>
        <v>9.4</v>
      </c>
      <c r="V42" s="39">
        <f t="shared" si="26"/>
        <v>5.5</v>
      </c>
      <c r="W42" s="39">
        <f t="shared" si="27"/>
        <v>4.53747744792521</v>
      </c>
      <c r="X42" s="39">
        <f t="shared" si="28"/>
        <v>0.8200754469411186</v>
      </c>
      <c r="Y42" s="39">
        <f t="shared" si="29"/>
        <v>9.4</v>
      </c>
      <c r="Z42" s="39">
        <f t="shared" si="30"/>
        <v>5.5</v>
      </c>
      <c r="AA42" s="39">
        <f t="shared" si="31"/>
        <v>4.53747744792521</v>
      </c>
      <c r="AB42" s="39">
        <f t="shared" si="32"/>
        <v>0.8200754469411186</v>
      </c>
      <c r="AC42" s="39">
        <f t="shared" si="33"/>
        <v>9.4</v>
      </c>
      <c r="AD42" s="39">
        <f t="shared" si="6"/>
        <v>5.5</v>
      </c>
      <c r="AE42" s="39">
        <f t="shared" si="7"/>
        <v>4.53747744792521</v>
      </c>
      <c r="AF42" s="39">
        <f t="shared" si="8"/>
        <v>0.8200754469411186</v>
      </c>
      <c r="AG42" s="39">
        <f t="shared" si="9"/>
        <v>9.4</v>
      </c>
    </row>
    <row r="43" spans="1:33" ht="15">
      <c r="A43" t="str">
        <f>'Monthly Data'!D43</f>
        <v>East Riding Of Yorkshire UA</v>
      </c>
      <c r="B43" s="38">
        <f>IF(VLOOKUP(A43,'Monthly Rates Actual'!$A$3:$E$155,2,FALSE)&lt;5.5,VLOOKUP('Monthly Rate Target'!A43,'Monthly Rates Actual'!$A$3:$E$155,2,FALSE),IF(VLOOKUP('Monthly Rate Target'!A43,'Monthly Rates Actual'!$A$3:$E$155,2,FALSE)&gt;11.2,VLOOKUP('Monthly Rate Target'!A43,'Monthly Rates Actual'!$A$3:$E$155,2,FALSE)/2,5.5))</f>
        <v>5.5</v>
      </c>
      <c r="C43" s="38">
        <f>IF(VLOOKUP(A43,'Monthly Rates Actual'!$A$3:$E$155,3,FALSE)&lt;2.6,VLOOKUP(A43,'Monthly Rates Actual'!$A$3:$E$155,3,FALSE),IF(VLOOKUP(A43,'Monthly Rates Actual'!$A$3:$E$155,3,FALSE)&gt;7.7,VLOOKUP(A43,'Monthly Rates Actual'!$A$3:$E$155,3,FALSE)*0.33,2.6))</f>
        <v>2.6</v>
      </c>
      <c r="D43" s="38">
        <f>VLOOKUP(A43,'Monthly Rates Actual'!$A$3:$E$155,4,FALSE)</f>
        <v>0</v>
      </c>
      <c r="E43" s="38">
        <f>IF(VLOOKUP(A43,'Monthly Rates Actual'!$A$3:$E$155,5,FALSE)&gt;9.4,9.4,VLOOKUP(A43,'Monthly Rates Actual'!$A$3:$E$155,5,FALSE))</f>
        <v>9.4</v>
      </c>
      <c r="F43" s="39">
        <f t="shared" si="10"/>
        <v>5.5</v>
      </c>
      <c r="G43" s="39">
        <f t="shared" si="11"/>
        <v>2.6</v>
      </c>
      <c r="H43" s="39">
        <f t="shared" si="12"/>
        <v>0</v>
      </c>
      <c r="I43" s="39">
        <f t="shared" si="13"/>
        <v>9.4</v>
      </c>
      <c r="J43" s="39">
        <f t="shared" si="14"/>
        <v>5.5</v>
      </c>
      <c r="K43" s="39">
        <f t="shared" si="15"/>
        <v>2.6</v>
      </c>
      <c r="L43" s="39">
        <f t="shared" si="16"/>
        <v>0</v>
      </c>
      <c r="M43" s="39">
        <f t="shared" si="17"/>
        <v>9.4</v>
      </c>
      <c r="N43" s="39">
        <f t="shared" si="18"/>
        <v>5.5</v>
      </c>
      <c r="O43" s="39">
        <f t="shared" si="19"/>
        <v>2.6</v>
      </c>
      <c r="P43" s="39">
        <f t="shared" si="20"/>
        <v>0</v>
      </c>
      <c r="Q43" s="39">
        <f t="shared" si="21"/>
        <v>9.4</v>
      </c>
      <c r="R43" s="39">
        <f t="shared" si="22"/>
        <v>5.5</v>
      </c>
      <c r="S43" s="39">
        <f t="shared" si="23"/>
        <v>2.6</v>
      </c>
      <c r="T43" s="39">
        <f t="shared" si="24"/>
        <v>0</v>
      </c>
      <c r="U43" s="39">
        <f t="shared" si="25"/>
        <v>9.4</v>
      </c>
      <c r="V43" s="39">
        <f t="shared" si="26"/>
        <v>5.5</v>
      </c>
      <c r="W43" s="39">
        <f t="shared" si="27"/>
        <v>2.6</v>
      </c>
      <c r="X43" s="39">
        <f t="shared" si="28"/>
        <v>0</v>
      </c>
      <c r="Y43" s="39">
        <f t="shared" si="29"/>
        <v>9.4</v>
      </c>
      <c r="Z43" s="39">
        <f t="shared" si="30"/>
        <v>5.5</v>
      </c>
      <c r="AA43" s="39">
        <f t="shared" si="31"/>
        <v>2.6</v>
      </c>
      <c r="AB43" s="39">
        <f t="shared" si="32"/>
        <v>0</v>
      </c>
      <c r="AC43" s="39">
        <f t="shared" si="33"/>
        <v>9.4</v>
      </c>
      <c r="AD43" s="39">
        <f t="shared" si="6"/>
        <v>5.5</v>
      </c>
      <c r="AE43" s="39">
        <f t="shared" si="7"/>
        <v>2.6</v>
      </c>
      <c r="AF43" s="39">
        <f t="shared" si="8"/>
        <v>0</v>
      </c>
      <c r="AG43" s="39">
        <f t="shared" si="9"/>
        <v>9.4</v>
      </c>
    </row>
    <row r="44" spans="1:33" ht="15">
      <c r="A44" t="str">
        <f>'Monthly Data'!D44</f>
        <v>East Sussex</v>
      </c>
      <c r="B44" s="38">
        <f>IF(VLOOKUP(A44,'Monthly Rates Actual'!$A$3:$E$155,2,FALSE)&lt;5.5,VLOOKUP('Monthly Rate Target'!A44,'Monthly Rates Actual'!$A$3:$E$155,2,FALSE),IF(VLOOKUP('Monthly Rate Target'!A44,'Monthly Rates Actual'!$A$3:$E$155,2,FALSE)&gt;11.2,VLOOKUP('Monthly Rate Target'!A44,'Monthly Rates Actual'!$A$3:$E$155,2,FALSE)/2,5.5))</f>
        <v>7.3141951960689235</v>
      </c>
      <c r="C44" s="38">
        <f>IF(VLOOKUP(A44,'Monthly Rates Actual'!$A$3:$E$155,3,FALSE)&lt;2.6,VLOOKUP(A44,'Monthly Rates Actual'!$A$3:$E$155,3,FALSE),IF(VLOOKUP(A44,'Monthly Rates Actual'!$A$3:$E$155,3,FALSE)&gt;7.7,VLOOKUP(A44,'Monthly Rates Actual'!$A$3:$E$155,3,FALSE)*0.33,2.6))</f>
        <v>2.8537484240131903</v>
      </c>
      <c r="D44" s="38">
        <f>VLOOKUP(A44,'Monthly Rates Actual'!$A$3:$E$155,4,FALSE)</f>
        <v>0.6950505932175994</v>
      </c>
      <c r="E44" s="38">
        <f>IF(VLOOKUP(A44,'Monthly Rates Actual'!$A$3:$E$155,5,FALSE)&gt;9.4,9.4,VLOOKUP(A44,'Monthly Rates Actual'!$A$3:$E$155,5,FALSE))</f>
        <v>9.4</v>
      </c>
      <c r="F44" s="39">
        <f t="shared" si="10"/>
        <v>7.3141951960689235</v>
      </c>
      <c r="G44" s="39">
        <f t="shared" si="11"/>
        <v>2.8537484240131903</v>
      </c>
      <c r="H44" s="39">
        <f t="shared" si="12"/>
        <v>0.6950505932175994</v>
      </c>
      <c r="I44" s="39">
        <f t="shared" si="13"/>
        <v>9.4</v>
      </c>
      <c r="J44" s="39">
        <f t="shared" si="14"/>
        <v>7.3141951960689235</v>
      </c>
      <c r="K44" s="39">
        <f t="shared" si="15"/>
        <v>2.8537484240131903</v>
      </c>
      <c r="L44" s="39">
        <f t="shared" si="16"/>
        <v>0.6950505932175994</v>
      </c>
      <c r="M44" s="39">
        <f t="shared" si="17"/>
        <v>9.4</v>
      </c>
      <c r="N44" s="39">
        <f t="shared" si="18"/>
        <v>7.3141951960689235</v>
      </c>
      <c r="O44" s="39">
        <f t="shared" si="19"/>
        <v>2.8537484240131903</v>
      </c>
      <c r="P44" s="39">
        <f t="shared" si="20"/>
        <v>0.6950505932175994</v>
      </c>
      <c r="Q44" s="39">
        <f t="shared" si="21"/>
        <v>9.4</v>
      </c>
      <c r="R44" s="39">
        <f t="shared" si="22"/>
        <v>7.3141951960689235</v>
      </c>
      <c r="S44" s="39">
        <f t="shared" si="23"/>
        <v>2.8537484240131903</v>
      </c>
      <c r="T44" s="39">
        <f t="shared" si="24"/>
        <v>0.6950505932175994</v>
      </c>
      <c r="U44" s="39">
        <f t="shared" si="25"/>
        <v>9.4</v>
      </c>
      <c r="V44" s="39">
        <f t="shared" si="26"/>
        <v>7.3141951960689235</v>
      </c>
      <c r="W44" s="39">
        <f t="shared" si="27"/>
        <v>2.8537484240131903</v>
      </c>
      <c r="X44" s="39">
        <f t="shared" si="28"/>
        <v>0.6950505932175994</v>
      </c>
      <c r="Y44" s="39">
        <f t="shared" si="29"/>
        <v>9.4</v>
      </c>
      <c r="Z44" s="39">
        <f t="shared" si="30"/>
        <v>7.3141951960689235</v>
      </c>
      <c r="AA44" s="39">
        <f t="shared" si="31"/>
        <v>2.8537484240131903</v>
      </c>
      <c r="AB44" s="39">
        <f t="shared" si="32"/>
        <v>0.6950505932175994</v>
      </c>
      <c r="AC44" s="39">
        <f t="shared" si="33"/>
        <v>9.4</v>
      </c>
      <c r="AD44" s="39">
        <f t="shared" si="6"/>
        <v>7.3141951960689235</v>
      </c>
      <c r="AE44" s="39">
        <f t="shared" si="7"/>
        <v>2.8537484240131903</v>
      </c>
      <c r="AF44" s="39">
        <f t="shared" si="8"/>
        <v>0.6950505932175994</v>
      </c>
      <c r="AG44" s="39">
        <f t="shared" si="9"/>
        <v>9.4</v>
      </c>
    </row>
    <row r="45" spans="1:33" ht="15">
      <c r="A45" t="str">
        <f>'Monthly Data'!D45</f>
        <v>Enfield</v>
      </c>
      <c r="B45" s="38">
        <f>IF(VLOOKUP(A45,'Monthly Rates Actual'!$A$3:$E$155,2,FALSE)&lt;5.5,VLOOKUP('Monthly Rate Target'!A45,'Monthly Rates Actual'!$A$3:$E$155,2,FALSE),IF(VLOOKUP('Monthly Rate Target'!A45,'Monthly Rates Actual'!$A$3:$E$155,2,FALSE)&gt;11.2,VLOOKUP('Monthly Rate Target'!A45,'Monthly Rates Actual'!$A$3:$E$155,2,FALSE)/2,5.5))</f>
        <v>5.5</v>
      </c>
      <c r="C45" s="38">
        <f>IF(VLOOKUP(A45,'Monthly Rates Actual'!$A$3:$E$155,3,FALSE)&lt;2.6,VLOOKUP(A45,'Monthly Rates Actual'!$A$3:$E$155,3,FALSE),IF(VLOOKUP(A45,'Monthly Rates Actual'!$A$3:$E$155,3,FALSE)&gt;7.7,VLOOKUP(A45,'Monthly Rates Actual'!$A$3:$E$155,3,FALSE)*0.33,2.6))</f>
        <v>2.0049619201477036</v>
      </c>
      <c r="D45" s="38">
        <f>VLOOKUP(A45,'Monthly Rates Actual'!$A$3:$E$155,4,FALSE)</f>
        <v>0</v>
      </c>
      <c r="E45" s="38">
        <f>IF(VLOOKUP(A45,'Monthly Rates Actual'!$A$3:$E$155,5,FALSE)&gt;9.4,9.4,VLOOKUP(A45,'Monthly Rates Actual'!$A$3:$E$155,5,FALSE))</f>
        <v>9.4</v>
      </c>
      <c r="F45" s="39">
        <f t="shared" si="10"/>
        <v>5.5</v>
      </c>
      <c r="G45" s="39">
        <f t="shared" si="11"/>
        <v>2.0049619201477036</v>
      </c>
      <c r="H45" s="39">
        <f t="shared" si="12"/>
        <v>0</v>
      </c>
      <c r="I45" s="39">
        <f t="shared" si="13"/>
        <v>9.4</v>
      </c>
      <c r="J45" s="39">
        <f t="shared" si="14"/>
        <v>5.5</v>
      </c>
      <c r="K45" s="39">
        <f t="shared" si="15"/>
        <v>2.0049619201477036</v>
      </c>
      <c r="L45" s="39">
        <f t="shared" si="16"/>
        <v>0</v>
      </c>
      <c r="M45" s="39">
        <f t="shared" si="17"/>
        <v>9.4</v>
      </c>
      <c r="N45" s="39">
        <f t="shared" si="18"/>
        <v>5.5</v>
      </c>
      <c r="O45" s="39">
        <f t="shared" si="19"/>
        <v>2.0049619201477036</v>
      </c>
      <c r="P45" s="39">
        <f t="shared" si="20"/>
        <v>0</v>
      </c>
      <c r="Q45" s="39">
        <f t="shared" si="21"/>
        <v>9.4</v>
      </c>
      <c r="R45" s="39">
        <f t="shared" si="22"/>
        <v>5.5</v>
      </c>
      <c r="S45" s="39">
        <f t="shared" si="23"/>
        <v>2.0049619201477036</v>
      </c>
      <c r="T45" s="39">
        <f t="shared" si="24"/>
        <v>0</v>
      </c>
      <c r="U45" s="39">
        <f t="shared" si="25"/>
        <v>9.4</v>
      </c>
      <c r="V45" s="39">
        <f t="shared" si="26"/>
        <v>5.5</v>
      </c>
      <c r="W45" s="39">
        <f t="shared" si="27"/>
        <v>2.0049619201477036</v>
      </c>
      <c r="X45" s="39">
        <f t="shared" si="28"/>
        <v>0</v>
      </c>
      <c r="Y45" s="39">
        <f t="shared" si="29"/>
        <v>9.4</v>
      </c>
      <c r="Z45" s="39">
        <f t="shared" si="30"/>
        <v>5.5</v>
      </c>
      <c r="AA45" s="39">
        <f t="shared" si="31"/>
        <v>2.0049619201477036</v>
      </c>
      <c r="AB45" s="39">
        <f t="shared" si="32"/>
        <v>0</v>
      </c>
      <c r="AC45" s="39">
        <f t="shared" si="33"/>
        <v>9.4</v>
      </c>
      <c r="AD45" s="39">
        <f t="shared" si="6"/>
        <v>5.5</v>
      </c>
      <c r="AE45" s="39">
        <f t="shared" si="7"/>
        <v>2.0049619201477036</v>
      </c>
      <c r="AF45" s="39">
        <f t="shared" si="8"/>
        <v>0</v>
      </c>
      <c r="AG45" s="39">
        <f t="shared" si="9"/>
        <v>9.4</v>
      </c>
    </row>
    <row r="46" spans="1:33" ht="15">
      <c r="A46" t="str">
        <f>'Monthly Data'!D46</f>
        <v>Essex</v>
      </c>
      <c r="B46" s="38">
        <f>IF(VLOOKUP(A46,'Monthly Rates Actual'!$A$3:$E$155,2,FALSE)&lt;5.5,VLOOKUP('Monthly Rate Target'!A46,'Monthly Rates Actual'!$A$3:$E$155,2,FALSE),IF(VLOOKUP('Monthly Rate Target'!A46,'Monthly Rates Actual'!$A$3:$E$155,2,FALSE)&gt;11.2,VLOOKUP('Monthly Rate Target'!A46,'Monthly Rates Actual'!$A$3:$E$155,2,FALSE)/2,5.5))</f>
        <v>5.5</v>
      </c>
      <c r="C46" s="38">
        <f>IF(VLOOKUP(A46,'Monthly Rates Actual'!$A$3:$E$155,3,FALSE)&lt;2.6,VLOOKUP(A46,'Monthly Rates Actual'!$A$3:$E$155,3,FALSE),IF(VLOOKUP(A46,'Monthly Rates Actual'!$A$3:$E$155,3,FALSE)&gt;7.7,VLOOKUP(A46,'Monthly Rates Actual'!$A$3:$E$155,3,FALSE)*0.33,2.6))</f>
        <v>2.6</v>
      </c>
      <c r="D46" s="38">
        <f>VLOOKUP(A46,'Monthly Rates Actual'!$A$3:$E$155,4,FALSE)</f>
        <v>0.5311482742340283</v>
      </c>
      <c r="E46" s="38">
        <f>IF(VLOOKUP(A46,'Monthly Rates Actual'!$A$3:$E$155,5,FALSE)&gt;9.4,9.4,VLOOKUP(A46,'Monthly Rates Actual'!$A$3:$E$155,5,FALSE))</f>
        <v>9.4</v>
      </c>
      <c r="F46" s="39">
        <f t="shared" si="10"/>
        <v>5.5</v>
      </c>
      <c r="G46" s="39">
        <f t="shared" si="11"/>
        <v>2.6</v>
      </c>
      <c r="H46" s="39">
        <f t="shared" si="12"/>
        <v>0.5311482742340283</v>
      </c>
      <c r="I46" s="39">
        <f t="shared" si="13"/>
        <v>9.4</v>
      </c>
      <c r="J46" s="39">
        <f t="shared" si="14"/>
        <v>5.5</v>
      </c>
      <c r="K46" s="39">
        <f t="shared" si="15"/>
        <v>2.6</v>
      </c>
      <c r="L46" s="39">
        <f t="shared" si="16"/>
        <v>0.5311482742340283</v>
      </c>
      <c r="M46" s="39">
        <f t="shared" si="17"/>
        <v>9.4</v>
      </c>
      <c r="N46" s="39">
        <f t="shared" si="18"/>
        <v>5.5</v>
      </c>
      <c r="O46" s="39">
        <f t="shared" si="19"/>
        <v>2.6</v>
      </c>
      <c r="P46" s="39">
        <f t="shared" si="20"/>
        <v>0.5311482742340283</v>
      </c>
      <c r="Q46" s="39">
        <f t="shared" si="21"/>
        <v>9.4</v>
      </c>
      <c r="R46" s="39">
        <f t="shared" si="22"/>
        <v>5.5</v>
      </c>
      <c r="S46" s="39">
        <f t="shared" si="23"/>
        <v>2.6</v>
      </c>
      <c r="T46" s="39">
        <f t="shared" si="24"/>
        <v>0.5311482742340283</v>
      </c>
      <c r="U46" s="39">
        <f t="shared" si="25"/>
        <v>9.4</v>
      </c>
      <c r="V46" s="39">
        <f t="shared" si="26"/>
        <v>5.5</v>
      </c>
      <c r="W46" s="39">
        <f t="shared" si="27"/>
        <v>2.6</v>
      </c>
      <c r="X46" s="39">
        <f t="shared" si="28"/>
        <v>0.5311482742340283</v>
      </c>
      <c r="Y46" s="39">
        <f t="shared" si="29"/>
        <v>9.4</v>
      </c>
      <c r="Z46" s="39">
        <f t="shared" si="30"/>
        <v>5.5</v>
      </c>
      <c r="AA46" s="39">
        <f t="shared" si="31"/>
        <v>2.6</v>
      </c>
      <c r="AB46" s="39">
        <f t="shared" si="32"/>
        <v>0.5311482742340283</v>
      </c>
      <c r="AC46" s="39">
        <f t="shared" si="33"/>
        <v>9.4</v>
      </c>
      <c r="AD46" s="39">
        <f t="shared" si="6"/>
        <v>5.5</v>
      </c>
      <c r="AE46" s="39">
        <f t="shared" si="7"/>
        <v>2.6</v>
      </c>
      <c r="AF46" s="39">
        <f t="shared" si="8"/>
        <v>0.5311482742340283</v>
      </c>
      <c r="AG46" s="39">
        <f t="shared" si="9"/>
        <v>9.4</v>
      </c>
    </row>
    <row r="47" spans="1:33" ht="15">
      <c r="A47" t="str">
        <f>'Monthly Data'!D47</f>
        <v>Gateshead</v>
      </c>
      <c r="B47" s="38">
        <f>IF(VLOOKUP(A47,'Monthly Rates Actual'!$A$3:$E$155,2,FALSE)&lt;5.5,VLOOKUP('Monthly Rate Target'!A47,'Monthly Rates Actual'!$A$3:$E$155,2,FALSE),IF(VLOOKUP('Monthly Rate Target'!A47,'Monthly Rates Actual'!$A$3:$E$155,2,FALSE)&gt;11.2,VLOOKUP('Monthly Rate Target'!A47,'Monthly Rates Actual'!$A$3:$E$155,2,FALSE)/2,5.5))</f>
        <v>5.5</v>
      </c>
      <c r="C47" s="38">
        <f>IF(VLOOKUP(A47,'Monthly Rates Actual'!$A$3:$E$155,3,FALSE)&lt;2.6,VLOOKUP(A47,'Monthly Rates Actual'!$A$3:$E$155,3,FALSE),IF(VLOOKUP(A47,'Monthly Rates Actual'!$A$3:$E$155,3,FALSE)&gt;7.7,VLOOKUP(A47,'Monthly Rates Actual'!$A$3:$E$155,3,FALSE)*0.33,2.6))</f>
        <v>2.6</v>
      </c>
      <c r="D47" s="38">
        <f>VLOOKUP(A47,'Monthly Rates Actual'!$A$3:$E$155,4,FALSE)</f>
        <v>0</v>
      </c>
      <c r="E47" s="38">
        <f>IF(VLOOKUP(A47,'Monthly Rates Actual'!$A$3:$E$155,5,FALSE)&gt;9.4,9.4,VLOOKUP(A47,'Monthly Rates Actual'!$A$3:$E$155,5,FALSE))</f>
        <v>9.4</v>
      </c>
      <c r="F47" s="39">
        <f t="shared" si="10"/>
        <v>5.5</v>
      </c>
      <c r="G47" s="39">
        <f t="shared" si="11"/>
        <v>2.6</v>
      </c>
      <c r="H47" s="39">
        <f t="shared" si="12"/>
        <v>0</v>
      </c>
      <c r="I47" s="39">
        <f t="shared" si="13"/>
        <v>9.4</v>
      </c>
      <c r="J47" s="39">
        <f t="shared" si="14"/>
        <v>5.5</v>
      </c>
      <c r="K47" s="39">
        <f t="shared" si="15"/>
        <v>2.6</v>
      </c>
      <c r="L47" s="39">
        <f t="shared" si="16"/>
        <v>0</v>
      </c>
      <c r="M47" s="39">
        <f t="shared" si="17"/>
        <v>9.4</v>
      </c>
      <c r="N47" s="39">
        <f t="shared" si="18"/>
        <v>5.5</v>
      </c>
      <c r="O47" s="39">
        <f t="shared" si="19"/>
        <v>2.6</v>
      </c>
      <c r="P47" s="39">
        <f t="shared" si="20"/>
        <v>0</v>
      </c>
      <c r="Q47" s="39">
        <f t="shared" si="21"/>
        <v>9.4</v>
      </c>
      <c r="R47" s="39">
        <f t="shared" si="22"/>
        <v>5.5</v>
      </c>
      <c r="S47" s="39">
        <f t="shared" si="23"/>
        <v>2.6</v>
      </c>
      <c r="T47" s="39">
        <f t="shared" si="24"/>
        <v>0</v>
      </c>
      <c r="U47" s="39">
        <f t="shared" si="25"/>
        <v>9.4</v>
      </c>
      <c r="V47" s="39">
        <f t="shared" si="26"/>
        <v>5.5</v>
      </c>
      <c r="W47" s="39">
        <f t="shared" si="27"/>
        <v>2.6</v>
      </c>
      <c r="X47" s="39">
        <f t="shared" si="28"/>
        <v>0</v>
      </c>
      <c r="Y47" s="39">
        <f t="shared" si="29"/>
        <v>9.4</v>
      </c>
      <c r="Z47" s="39">
        <f t="shared" si="30"/>
        <v>5.5</v>
      </c>
      <c r="AA47" s="39">
        <f t="shared" si="31"/>
        <v>2.6</v>
      </c>
      <c r="AB47" s="39">
        <f t="shared" si="32"/>
        <v>0</v>
      </c>
      <c r="AC47" s="39">
        <f t="shared" si="33"/>
        <v>9.4</v>
      </c>
      <c r="AD47" s="39">
        <f t="shared" si="6"/>
        <v>5.5</v>
      </c>
      <c r="AE47" s="39">
        <f t="shared" si="7"/>
        <v>2.6</v>
      </c>
      <c r="AF47" s="39">
        <f t="shared" si="8"/>
        <v>0</v>
      </c>
      <c r="AG47" s="39">
        <f t="shared" si="9"/>
        <v>9.4</v>
      </c>
    </row>
    <row r="48" spans="1:33" ht="15">
      <c r="A48" t="str">
        <f>'Monthly Data'!D48</f>
        <v>Gloucestershire</v>
      </c>
      <c r="B48" s="38">
        <f>IF(VLOOKUP(A48,'Monthly Rates Actual'!$A$3:$E$155,2,FALSE)&lt;5.5,VLOOKUP('Monthly Rate Target'!A48,'Monthly Rates Actual'!$A$3:$E$155,2,FALSE),IF(VLOOKUP('Monthly Rate Target'!A48,'Monthly Rates Actual'!$A$3:$E$155,2,FALSE)&gt;11.2,VLOOKUP('Monthly Rate Target'!A48,'Monthly Rates Actual'!$A$3:$E$155,2,FALSE)/2,5.5))</f>
        <v>7.807108350586612</v>
      </c>
      <c r="C48" s="38">
        <f>IF(VLOOKUP(A48,'Monthly Rates Actual'!$A$3:$E$155,3,FALSE)&lt;2.6,VLOOKUP(A48,'Monthly Rates Actual'!$A$3:$E$155,3,FALSE),IF(VLOOKUP(A48,'Monthly Rates Actual'!$A$3:$E$155,3,FALSE)&gt;7.7,VLOOKUP(A48,'Monthly Rates Actual'!$A$3:$E$155,3,FALSE)*0.33,2.6))</f>
        <v>1.96256038647343</v>
      </c>
      <c r="D48" s="38">
        <f>VLOOKUP(A48,'Monthly Rates Actual'!$A$3:$E$155,4,FALSE)</f>
        <v>0.13658845180584311</v>
      </c>
      <c r="E48" s="38">
        <f>IF(VLOOKUP(A48,'Monthly Rates Actual'!$A$3:$E$155,5,FALSE)&gt;9.4,9.4,VLOOKUP(A48,'Monthly Rates Actual'!$A$3:$E$155,5,FALSE))</f>
        <v>9.4</v>
      </c>
      <c r="F48" s="39">
        <f t="shared" si="10"/>
        <v>7.807108350586612</v>
      </c>
      <c r="G48" s="39">
        <f t="shared" si="11"/>
        <v>1.96256038647343</v>
      </c>
      <c r="H48" s="39">
        <f t="shared" si="12"/>
        <v>0.13658845180584311</v>
      </c>
      <c r="I48" s="39">
        <f t="shared" si="13"/>
        <v>9.4</v>
      </c>
      <c r="J48" s="39">
        <f t="shared" si="14"/>
        <v>7.807108350586612</v>
      </c>
      <c r="K48" s="39">
        <f t="shared" si="15"/>
        <v>1.96256038647343</v>
      </c>
      <c r="L48" s="39">
        <f t="shared" si="16"/>
        <v>0.13658845180584311</v>
      </c>
      <c r="M48" s="39">
        <f t="shared" si="17"/>
        <v>9.4</v>
      </c>
      <c r="N48" s="39">
        <f t="shared" si="18"/>
        <v>7.807108350586612</v>
      </c>
      <c r="O48" s="39">
        <f t="shared" si="19"/>
        <v>1.96256038647343</v>
      </c>
      <c r="P48" s="39">
        <f t="shared" si="20"/>
        <v>0.13658845180584311</v>
      </c>
      <c r="Q48" s="39">
        <f t="shared" si="21"/>
        <v>9.4</v>
      </c>
      <c r="R48" s="39">
        <f t="shared" si="22"/>
        <v>7.807108350586612</v>
      </c>
      <c r="S48" s="39">
        <f t="shared" si="23"/>
        <v>1.96256038647343</v>
      </c>
      <c r="T48" s="39">
        <f t="shared" si="24"/>
        <v>0.13658845180584311</v>
      </c>
      <c r="U48" s="39">
        <f t="shared" si="25"/>
        <v>9.4</v>
      </c>
      <c r="V48" s="39">
        <f t="shared" si="26"/>
        <v>7.807108350586612</v>
      </c>
      <c r="W48" s="39">
        <f t="shared" si="27"/>
        <v>1.96256038647343</v>
      </c>
      <c r="X48" s="39">
        <f t="shared" si="28"/>
        <v>0.13658845180584311</v>
      </c>
      <c r="Y48" s="39">
        <f t="shared" si="29"/>
        <v>9.4</v>
      </c>
      <c r="Z48" s="39">
        <f t="shared" si="30"/>
        <v>7.807108350586612</v>
      </c>
      <c r="AA48" s="39">
        <f t="shared" si="31"/>
        <v>1.96256038647343</v>
      </c>
      <c r="AB48" s="39">
        <f t="shared" si="32"/>
        <v>0.13658845180584311</v>
      </c>
      <c r="AC48" s="39">
        <f t="shared" si="33"/>
        <v>9.4</v>
      </c>
      <c r="AD48" s="39">
        <f t="shared" si="6"/>
        <v>7.807108350586612</v>
      </c>
      <c r="AE48" s="39">
        <f t="shared" si="7"/>
        <v>1.96256038647343</v>
      </c>
      <c r="AF48" s="39">
        <f t="shared" si="8"/>
        <v>0.13658845180584311</v>
      </c>
      <c r="AG48" s="39">
        <f t="shared" si="9"/>
        <v>9.4</v>
      </c>
    </row>
    <row r="49" spans="1:33" ht="15">
      <c r="A49" t="str">
        <f>'Monthly Data'!D49</f>
        <v>Greenwich</v>
      </c>
      <c r="B49" s="38">
        <f>IF(VLOOKUP(A49,'Monthly Rates Actual'!$A$3:$E$155,2,FALSE)&lt;5.5,VLOOKUP('Monthly Rate Target'!A49,'Monthly Rates Actual'!$A$3:$E$155,2,FALSE),IF(VLOOKUP('Monthly Rate Target'!A49,'Monthly Rates Actual'!$A$3:$E$155,2,FALSE)&gt;11.2,VLOOKUP('Monthly Rate Target'!A49,'Monthly Rates Actual'!$A$3:$E$155,2,FALSE)/2,5.5))</f>
        <v>1.0256927629808985</v>
      </c>
      <c r="C49" s="38">
        <f>IF(VLOOKUP(A49,'Monthly Rates Actual'!$A$3:$E$155,3,FALSE)&lt;2.6,VLOOKUP(A49,'Monthly Rates Actual'!$A$3:$E$155,3,FALSE),IF(VLOOKUP(A49,'Monthly Rates Actual'!$A$3:$E$155,3,FALSE)&gt;7.7,VLOOKUP(A49,'Monthly Rates Actual'!$A$3:$E$155,3,FALSE)*0.33,2.6))</f>
        <v>2.6</v>
      </c>
      <c r="D49" s="38">
        <f>VLOOKUP(A49,'Monthly Rates Actual'!$A$3:$E$155,4,FALSE)</f>
        <v>0</v>
      </c>
      <c r="E49" s="38">
        <f>IF(VLOOKUP(A49,'Monthly Rates Actual'!$A$3:$E$155,5,FALSE)&gt;9.4,9.4,VLOOKUP(A49,'Monthly Rates Actual'!$A$3:$E$155,5,FALSE))</f>
        <v>3.732849071832123</v>
      </c>
      <c r="F49" s="39">
        <f t="shared" si="10"/>
        <v>1.0256927629808985</v>
      </c>
      <c r="G49" s="39">
        <f t="shared" si="11"/>
        <v>2.6</v>
      </c>
      <c r="H49" s="39">
        <f t="shared" si="12"/>
        <v>0</v>
      </c>
      <c r="I49" s="39">
        <f t="shared" si="13"/>
        <v>3.732849071832123</v>
      </c>
      <c r="J49" s="39">
        <f t="shared" si="14"/>
        <v>1.0256927629808985</v>
      </c>
      <c r="K49" s="39">
        <f t="shared" si="15"/>
        <v>2.6</v>
      </c>
      <c r="L49" s="39">
        <f t="shared" si="16"/>
        <v>0</v>
      </c>
      <c r="M49" s="39">
        <f t="shared" si="17"/>
        <v>3.732849071832123</v>
      </c>
      <c r="N49" s="39">
        <f t="shared" si="18"/>
        <v>1.0256927629808985</v>
      </c>
      <c r="O49" s="39">
        <f t="shared" si="19"/>
        <v>2.6</v>
      </c>
      <c r="P49" s="39">
        <f t="shared" si="20"/>
        <v>0</v>
      </c>
      <c r="Q49" s="39">
        <f t="shared" si="21"/>
        <v>3.732849071832123</v>
      </c>
      <c r="R49" s="39">
        <f t="shared" si="22"/>
        <v>1.0256927629808985</v>
      </c>
      <c r="S49" s="39">
        <f t="shared" si="23"/>
        <v>2.6</v>
      </c>
      <c r="T49" s="39">
        <f t="shared" si="24"/>
        <v>0</v>
      </c>
      <c r="U49" s="39">
        <f t="shared" si="25"/>
        <v>3.732849071832123</v>
      </c>
      <c r="V49" s="39">
        <f t="shared" si="26"/>
        <v>1.0256927629808985</v>
      </c>
      <c r="W49" s="39">
        <f t="shared" si="27"/>
        <v>2.6</v>
      </c>
      <c r="X49" s="39">
        <f t="shared" si="28"/>
        <v>0</v>
      </c>
      <c r="Y49" s="39">
        <f t="shared" si="29"/>
        <v>3.732849071832123</v>
      </c>
      <c r="Z49" s="39">
        <f t="shared" si="30"/>
        <v>1.0256927629808985</v>
      </c>
      <c r="AA49" s="39">
        <f t="shared" si="31"/>
        <v>2.6</v>
      </c>
      <c r="AB49" s="39">
        <f t="shared" si="32"/>
        <v>0</v>
      </c>
      <c r="AC49" s="39">
        <f t="shared" si="33"/>
        <v>3.732849071832123</v>
      </c>
      <c r="AD49" s="39">
        <f t="shared" si="6"/>
        <v>1.0256927629808985</v>
      </c>
      <c r="AE49" s="39">
        <f t="shared" si="7"/>
        <v>2.6</v>
      </c>
      <c r="AF49" s="39">
        <f t="shared" si="8"/>
        <v>0</v>
      </c>
      <c r="AG49" s="39">
        <f t="shared" si="9"/>
        <v>3.732849071832123</v>
      </c>
    </row>
    <row r="50" spans="1:33" ht="15">
      <c r="A50" t="str">
        <f>'Monthly Data'!D50</f>
        <v>Hackney</v>
      </c>
      <c r="B50" s="38">
        <f>IF(VLOOKUP(A50,'Monthly Rates Actual'!$A$3:$E$155,2,FALSE)&lt;5.5,VLOOKUP('Monthly Rate Target'!A50,'Monthly Rates Actual'!$A$3:$E$155,2,FALSE),IF(VLOOKUP('Monthly Rate Target'!A50,'Monthly Rates Actual'!$A$3:$E$155,2,FALSE)&gt;11.2,VLOOKUP('Monthly Rate Target'!A50,'Monthly Rates Actual'!$A$3:$E$155,2,FALSE)/2,5.5))</f>
        <v>3.8065913243554172</v>
      </c>
      <c r="C50" s="38">
        <f>IF(VLOOKUP(A50,'Monthly Rates Actual'!$A$3:$E$155,3,FALSE)&lt;2.6,VLOOKUP(A50,'Monthly Rates Actual'!$A$3:$E$155,3,FALSE),IF(VLOOKUP(A50,'Monthly Rates Actual'!$A$3:$E$155,3,FALSE)&gt;7.7,VLOOKUP(A50,'Monthly Rates Actual'!$A$3:$E$155,3,FALSE)*0.33,2.6))</f>
        <v>2.6</v>
      </c>
      <c r="D50" s="38">
        <f>VLOOKUP(A50,'Monthly Rates Actual'!$A$3:$E$155,4,FALSE)</f>
        <v>0</v>
      </c>
      <c r="E50" s="38">
        <f>IF(VLOOKUP(A50,'Monthly Rates Actual'!$A$3:$E$155,5,FALSE)&gt;9.4,9.4,VLOOKUP(A50,'Monthly Rates Actual'!$A$3:$E$155,5,FALSE))</f>
        <v>9.4</v>
      </c>
      <c r="F50" s="39">
        <f t="shared" si="10"/>
        <v>3.8065913243554172</v>
      </c>
      <c r="G50" s="39">
        <f t="shared" si="11"/>
        <v>2.6</v>
      </c>
      <c r="H50" s="39">
        <f t="shared" si="12"/>
        <v>0</v>
      </c>
      <c r="I50" s="39">
        <f t="shared" si="13"/>
        <v>9.4</v>
      </c>
      <c r="J50" s="39">
        <f t="shared" si="14"/>
        <v>3.8065913243554172</v>
      </c>
      <c r="K50" s="39">
        <f t="shared" si="15"/>
        <v>2.6</v>
      </c>
      <c r="L50" s="39">
        <f t="shared" si="16"/>
        <v>0</v>
      </c>
      <c r="M50" s="39">
        <f t="shared" si="17"/>
        <v>9.4</v>
      </c>
      <c r="N50" s="39">
        <f t="shared" si="18"/>
        <v>3.8065913243554172</v>
      </c>
      <c r="O50" s="39">
        <f t="shared" si="19"/>
        <v>2.6</v>
      </c>
      <c r="P50" s="39">
        <f t="shared" si="20"/>
        <v>0</v>
      </c>
      <c r="Q50" s="39">
        <f t="shared" si="21"/>
        <v>9.4</v>
      </c>
      <c r="R50" s="39">
        <f t="shared" si="22"/>
        <v>3.8065913243554172</v>
      </c>
      <c r="S50" s="39">
        <f t="shared" si="23"/>
        <v>2.6</v>
      </c>
      <c r="T50" s="39">
        <f t="shared" si="24"/>
        <v>0</v>
      </c>
      <c r="U50" s="39">
        <f t="shared" si="25"/>
        <v>9.4</v>
      </c>
      <c r="V50" s="39">
        <f t="shared" si="26"/>
        <v>3.8065913243554172</v>
      </c>
      <c r="W50" s="39">
        <f t="shared" si="27"/>
        <v>2.6</v>
      </c>
      <c r="X50" s="39">
        <f t="shared" si="28"/>
        <v>0</v>
      </c>
      <c r="Y50" s="39">
        <f t="shared" si="29"/>
        <v>9.4</v>
      </c>
      <c r="Z50" s="39">
        <f t="shared" si="30"/>
        <v>3.8065913243554172</v>
      </c>
      <c r="AA50" s="39">
        <f t="shared" si="31"/>
        <v>2.6</v>
      </c>
      <c r="AB50" s="39">
        <f t="shared" si="32"/>
        <v>0</v>
      </c>
      <c r="AC50" s="39">
        <f t="shared" si="33"/>
        <v>9.4</v>
      </c>
      <c r="AD50" s="39">
        <f t="shared" si="6"/>
        <v>3.8065913243554172</v>
      </c>
      <c r="AE50" s="39">
        <f t="shared" si="7"/>
        <v>2.6</v>
      </c>
      <c r="AF50" s="39">
        <f t="shared" si="8"/>
        <v>0</v>
      </c>
      <c r="AG50" s="39">
        <f t="shared" si="9"/>
        <v>9.4</v>
      </c>
    </row>
    <row r="51" spans="1:33" ht="15">
      <c r="A51" t="str">
        <f>'Monthly Data'!D51</f>
        <v>Halton UA</v>
      </c>
      <c r="B51" s="38">
        <f>IF(VLOOKUP(A51,'Monthly Rates Actual'!$A$3:$E$155,2,FALSE)&lt;5.5,VLOOKUP('Monthly Rate Target'!A51,'Monthly Rates Actual'!$A$3:$E$155,2,FALSE),IF(VLOOKUP('Monthly Rate Target'!A51,'Monthly Rates Actual'!$A$3:$E$155,2,FALSE)&gt;11.2,VLOOKUP('Monthly Rate Target'!A51,'Monthly Rates Actual'!$A$3:$E$155,2,FALSE)/2,5.5))</f>
        <v>7.552158794552303</v>
      </c>
      <c r="C51" s="38">
        <f>IF(VLOOKUP(A51,'Monthly Rates Actual'!$A$3:$E$155,3,FALSE)&lt;2.6,VLOOKUP(A51,'Monthly Rates Actual'!$A$3:$E$155,3,FALSE),IF(VLOOKUP(A51,'Monthly Rates Actual'!$A$3:$E$155,3,FALSE)&gt;7.7,VLOOKUP(A51,'Monthly Rates Actual'!$A$3:$E$155,3,FALSE)*0.33,2.6))</f>
        <v>2.6</v>
      </c>
      <c r="D51" s="38">
        <f>VLOOKUP(A51,'Monthly Rates Actual'!$A$3:$E$155,4,FALSE)</f>
        <v>0.4346566212691973</v>
      </c>
      <c r="E51" s="38">
        <f>IF(VLOOKUP(A51,'Monthly Rates Actual'!$A$3:$E$155,5,FALSE)&gt;9.4,9.4,VLOOKUP(A51,'Monthly Rates Actual'!$A$3:$E$155,5,FALSE))</f>
        <v>9.4</v>
      </c>
      <c r="F51" s="39">
        <f t="shared" si="10"/>
        <v>7.552158794552303</v>
      </c>
      <c r="G51" s="39">
        <f t="shared" si="11"/>
        <v>2.6</v>
      </c>
      <c r="H51" s="39">
        <f t="shared" si="12"/>
        <v>0.4346566212691973</v>
      </c>
      <c r="I51" s="39">
        <f t="shared" si="13"/>
        <v>9.4</v>
      </c>
      <c r="J51" s="39">
        <f t="shared" si="14"/>
        <v>7.552158794552303</v>
      </c>
      <c r="K51" s="39">
        <f t="shared" si="15"/>
        <v>2.6</v>
      </c>
      <c r="L51" s="39">
        <f t="shared" si="16"/>
        <v>0.4346566212691973</v>
      </c>
      <c r="M51" s="39">
        <f t="shared" si="17"/>
        <v>9.4</v>
      </c>
      <c r="N51" s="39">
        <f t="shared" si="18"/>
        <v>7.552158794552303</v>
      </c>
      <c r="O51" s="39">
        <f t="shared" si="19"/>
        <v>2.6</v>
      </c>
      <c r="P51" s="39">
        <f t="shared" si="20"/>
        <v>0.4346566212691973</v>
      </c>
      <c r="Q51" s="39">
        <f t="shared" si="21"/>
        <v>9.4</v>
      </c>
      <c r="R51" s="39">
        <f t="shared" si="22"/>
        <v>7.552158794552303</v>
      </c>
      <c r="S51" s="39">
        <f t="shared" si="23"/>
        <v>2.6</v>
      </c>
      <c r="T51" s="39">
        <f t="shared" si="24"/>
        <v>0.4346566212691973</v>
      </c>
      <c r="U51" s="39">
        <f t="shared" si="25"/>
        <v>9.4</v>
      </c>
      <c r="V51" s="39">
        <f t="shared" si="26"/>
        <v>7.552158794552303</v>
      </c>
      <c r="W51" s="39">
        <f t="shared" si="27"/>
        <v>2.6</v>
      </c>
      <c r="X51" s="39">
        <f t="shared" si="28"/>
        <v>0.4346566212691973</v>
      </c>
      <c r="Y51" s="39">
        <f t="shared" si="29"/>
        <v>9.4</v>
      </c>
      <c r="Z51" s="39">
        <f t="shared" si="30"/>
        <v>7.552158794552303</v>
      </c>
      <c r="AA51" s="39">
        <f t="shared" si="31"/>
        <v>2.6</v>
      </c>
      <c r="AB51" s="39">
        <f t="shared" si="32"/>
        <v>0.4346566212691973</v>
      </c>
      <c r="AC51" s="39">
        <f t="shared" si="33"/>
        <v>9.4</v>
      </c>
      <c r="AD51" s="39">
        <f t="shared" si="6"/>
        <v>7.552158794552303</v>
      </c>
      <c r="AE51" s="39">
        <f t="shared" si="7"/>
        <v>2.6</v>
      </c>
      <c r="AF51" s="39">
        <f t="shared" si="8"/>
        <v>0.4346566212691973</v>
      </c>
      <c r="AG51" s="39">
        <f t="shared" si="9"/>
        <v>9.4</v>
      </c>
    </row>
    <row r="52" spans="1:33" ht="15">
      <c r="A52" t="str">
        <f>'Monthly Data'!D52</f>
        <v>Hammersmith &amp; Fulham</v>
      </c>
      <c r="B52" s="38">
        <f>IF(VLOOKUP(A52,'Monthly Rates Actual'!$A$3:$E$155,2,FALSE)&lt;5.5,VLOOKUP('Monthly Rate Target'!A52,'Monthly Rates Actual'!$A$3:$E$155,2,FALSE),IF(VLOOKUP('Monthly Rate Target'!A52,'Monthly Rates Actual'!$A$3:$E$155,2,FALSE)&gt;11.2,VLOOKUP('Monthly Rate Target'!A52,'Monthly Rates Actual'!$A$3:$E$155,2,FALSE)/2,5.5))</f>
        <v>5.5</v>
      </c>
      <c r="C52" s="38">
        <f>IF(VLOOKUP(A52,'Monthly Rates Actual'!$A$3:$E$155,3,FALSE)&lt;2.6,VLOOKUP(A52,'Monthly Rates Actual'!$A$3:$E$155,3,FALSE),IF(VLOOKUP(A52,'Monthly Rates Actual'!$A$3:$E$155,3,FALSE)&gt;7.7,VLOOKUP(A52,'Monthly Rates Actual'!$A$3:$E$155,3,FALSE)*0.33,2.6))</f>
        <v>2.6</v>
      </c>
      <c r="D52" s="38">
        <f>VLOOKUP(A52,'Monthly Rates Actual'!$A$3:$E$155,4,FALSE)</f>
        <v>1.4078245406046235</v>
      </c>
      <c r="E52" s="38">
        <f>IF(VLOOKUP(A52,'Monthly Rates Actual'!$A$3:$E$155,5,FALSE)&gt;9.4,9.4,VLOOKUP(A52,'Monthly Rates Actual'!$A$3:$E$155,5,FALSE))</f>
        <v>9.4</v>
      </c>
      <c r="F52" s="39">
        <f t="shared" si="10"/>
        <v>5.5</v>
      </c>
      <c r="G52" s="39">
        <f t="shared" si="11"/>
        <v>2.6</v>
      </c>
      <c r="H52" s="39">
        <f t="shared" si="12"/>
        <v>1.4078245406046235</v>
      </c>
      <c r="I52" s="39">
        <f t="shared" si="13"/>
        <v>9.4</v>
      </c>
      <c r="J52" s="39">
        <f t="shared" si="14"/>
        <v>5.5</v>
      </c>
      <c r="K52" s="39">
        <f t="shared" si="15"/>
        <v>2.6</v>
      </c>
      <c r="L52" s="39">
        <f t="shared" si="16"/>
        <v>1.4078245406046235</v>
      </c>
      <c r="M52" s="39">
        <f t="shared" si="17"/>
        <v>9.4</v>
      </c>
      <c r="N52" s="39">
        <f t="shared" si="18"/>
        <v>5.5</v>
      </c>
      <c r="O52" s="39">
        <f t="shared" si="19"/>
        <v>2.6</v>
      </c>
      <c r="P52" s="39">
        <f t="shared" si="20"/>
        <v>1.4078245406046235</v>
      </c>
      <c r="Q52" s="39">
        <f t="shared" si="21"/>
        <v>9.4</v>
      </c>
      <c r="R52" s="39">
        <f t="shared" si="22"/>
        <v>5.5</v>
      </c>
      <c r="S52" s="39">
        <f t="shared" si="23"/>
        <v>2.6</v>
      </c>
      <c r="T52" s="39">
        <f t="shared" si="24"/>
        <v>1.4078245406046235</v>
      </c>
      <c r="U52" s="39">
        <f t="shared" si="25"/>
        <v>9.4</v>
      </c>
      <c r="V52" s="39">
        <f t="shared" si="26"/>
        <v>5.5</v>
      </c>
      <c r="W52" s="39">
        <f t="shared" si="27"/>
        <v>2.6</v>
      </c>
      <c r="X52" s="39">
        <f t="shared" si="28"/>
        <v>1.4078245406046235</v>
      </c>
      <c r="Y52" s="39">
        <f t="shared" si="29"/>
        <v>9.4</v>
      </c>
      <c r="Z52" s="39">
        <f t="shared" si="30"/>
        <v>5.5</v>
      </c>
      <c r="AA52" s="39">
        <f t="shared" si="31"/>
        <v>2.6</v>
      </c>
      <c r="AB52" s="39">
        <f t="shared" si="32"/>
        <v>1.4078245406046235</v>
      </c>
      <c r="AC52" s="39">
        <f t="shared" si="33"/>
        <v>9.4</v>
      </c>
      <c r="AD52" s="39">
        <f t="shared" si="6"/>
        <v>5.5</v>
      </c>
      <c r="AE52" s="39">
        <f t="shared" si="7"/>
        <v>2.6</v>
      </c>
      <c r="AF52" s="39">
        <f t="shared" si="8"/>
        <v>1.4078245406046235</v>
      </c>
      <c r="AG52" s="39">
        <f t="shared" si="9"/>
        <v>9.4</v>
      </c>
    </row>
    <row r="53" spans="1:33" ht="15">
      <c r="A53" t="str">
        <f>'Monthly Data'!D53</f>
        <v>Hampshire</v>
      </c>
      <c r="B53" s="38">
        <f>IF(VLOOKUP(A53,'Monthly Rates Actual'!$A$3:$E$155,2,FALSE)&lt;5.5,VLOOKUP('Monthly Rate Target'!A53,'Monthly Rates Actual'!$A$3:$E$155,2,FALSE),IF(VLOOKUP('Monthly Rate Target'!A53,'Monthly Rates Actual'!$A$3:$E$155,2,FALSE)&gt;11.2,VLOOKUP('Monthly Rate Target'!A53,'Monthly Rates Actual'!$A$3:$E$155,2,FALSE)/2,5.5))</f>
        <v>5.5</v>
      </c>
      <c r="C53" s="38">
        <f>IF(VLOOKUP(A53,'Monthly Rates Actual'!$A$3:$E$155,3,FALSE)&lt;2.6,VLOOKUP(A53,'Monthly Rates Actual'!$A$3:$E$155,3,FALSE),IF(VLOOKUP(A53,'Monthly Rates Actual'!$A$3:$E$155,3,FALSE)&gt;7.7,VLOOKUP(A53,'Monthly Rates Actual'!$A$3:$E$155,3,FALSE)*0.33,2.6))</f>
        <v>3.8498250079541836</v>
      </c>
      <c r="D53" s="38">
        <f>VLOOKUP(A53,'Monthly Rates Actual'!$A$3:$E$155,4,FALSE)</f>
        <v>1.511294941139039</v>
      </c>
      <c r="E53" s="38">
        <f>IF(VLOOKUP(A53,'Monthly Rates Actual'!$A$3:$E$155,5,FALSE)&gt;9.4,9.4,VLOOKUP(A53,'Monthly Rates Actual'!$A$3:$E$155,5,FALSE))</f>
        <v>9.4</v>
      </c>
      <c r="F53" s="39">
        <f t="shared" si="10"/>
        <v>5.5</v>
      </c>
      <c r="G53" s="39">
        <f t="shared" si="11"/>
        <v>3.8498250079541836</v>
      </c>
      <c r="H53" s="39">
        <f t="shared" si="12"/>
        <v>1.511294941139039</v>
      </c>
      <c r="I53" s="39">
        <f t="shared" si="13"/>
        <v>9.4</v>
      </c>
      <c r="J53" s="39">
        <f t="shared" si="14"/>
        <v>5.5</v>
      </c>
      <c r="K53" s="39">
        <f t="shared" si="15"/>
        <v>3.8498250079541836</v>
      </c>
      <c r="L53" s="39">
        <f t="shared" si="16"/>
        <v>1.511294941139039</v>
      </c>
      <c r="M53" s="39">
        <f t="shared" si="17"/>
        <v>9.4</v>
      </c>
      <c r="N53" s="39">
        <f t="shared" si="18"/>
        <v>5.5</v>
      </c>
      <c r="O53" s="39">
        <f t="shared" si="19"/>
        <v>3.8498250079541836</v>
      </c>
      <c r="P53" s="39">
        <f t="shared" si="20"/>
        <v>1.511294941139039</v>
      </c>
      <c r="Q53" s="39">
        <f t="shared" si="21"/>
        <v>9.4</v>
      </c>
      <c r="R53" s="39">
        <f t="shared" si="22"/>
        <v>5.5</v>
      </c>
      <c r="S53" s="39">
        <f t="shared" si="23"/>
        <v>3.8498250079541836</v>
      </c>
      <c r="T53" s="39">
        <f t="shared" si="24"/>
        <v>1.511294941139039</v>
      </c>
      <c r="U53" s="39">
        <f t="shared" si="25"/>
        <v>9.4</v>
      </c>
      <c r="V53" s="39">
        <f t="shared" si="26"/>
        <v>5.5</v>
      </c>
      <c r="W53" s="39">
        <f t="shared" si="27"/>
        <v>3.8498250079541836</v>
      </c>
      <c r="X53" s="39">
        <f t="shared" si="28"/>
        <v>1.511294941139039</v>
      </c>
      <c r="Y53" s="39">
        <f t="shared" si="29"/>
        <v>9.4</v>
      </c>
      <c r="Z53" s="39">
        <f t="shared" si="30"/>
        <v>5.5</v>
      </c>
      <c r="AA53" s="39">
        <f t="shared" si="31"/>
        <v>3.8498250079541836</v>
      </c>
      <c r="AB53" s="39">
        <f t="shared" si="32"/>
        <v>1.511294941139039</v>
      </c>
      <c r="AC53" s="39">
        <f t="shared" si="33"/>
        <v>9.4</v>
      </c>
      <c r="AD53" s="39">
        <f t="shared" si="6"/>
        <v>5.5</v>
      </c>
      <c r="AE53" s="39">
        <f t="shared" si="7"/>
        <v>3.8498250079541836</v>
      </c>
      <c r="AF53" s="39">
        <f t="shared" si="8"/>
        <v>1.511294941139039</v>
      </c>
      <c r="AG53" s="39">
        <f t="shared" si="9"/>
        <v>9.4</v>
      </c>
    </row>
    <row r="54" spans="1:33" ht="15">
      <c r="A54" t="str">
        <f>'Monthly Data'!D54</f>
        <v>Haringey</v>
      </c>
      <c r="B54" s="38">
        <f>IF(VLOOKUP(A54,'Monthly Rates Actual'!$A$3:$E$155,2,FALSE)&lt;5.5,VLOOKUP('Monthly Rate Target'!A54,'Monthly Rates Actual'!$A$3:$E$155,2,FALSE),IF(VLOOKUP('Monthly Rate Target'!A54,'Monthly Rates Actual'!$A$3:$E$155,2,FALSE)&gt;11.2,VLOOKUP('Monthly Rate Target'!A54,'Monthly Rates Actual'!$A$3:$E$155,2,FALSE)/2,5.5))</f>
        <v>5.5</v>
      </c>
      <c r="C54" s="38">
        <f>IF(VLOOKUP(A54,'Monthly Rates Actual'!$A$3:$E$155,3,FALSE)&lt;2.6,VLOOKUP(A54,'Monthly Rates Actual'!$A$3:$E$155,3,FALSE),IF(VLOOKUP(A54,'Monthly Rates Actual'!$A$3:$E$155,3,FALSE)&gt;7.7,VLOOKUP(A54,'Monthly Rates Actual'!$A$3:$E$155,3,FALSE)*0.33,2.6))</f>
        <v>2.6</v>
      </c>
      <c r="D54" s="38">
        <f>VLOOKUP(A54,'Monthly Rates Actual'!$A$3:$E$155,4,FALSE)</f>
        <v>0.42791310072416067</v>
      </c>
      <c r="E54" s="38">
        <f>IF(VLOOKUP(A54,'Monthly Rates Actual'!$A$3:$E$155,5,FALSE)&gt;9.4,9.4,VLOOKUP(A54,'Monthly Rates Actual'!$A$3:$E$155,5,FALSE))</f>
        <v>9.13429888084266</v>
      </c>
      <c r="F54" s="39">
        <f t="shared" si="10"/>
        <v>5.5</v>
      </c>
      <c r="G54" s="39">
        <f t="shared" si="11"/>
        <v>2.6</v>
      </c>
      <c r="H54" s="39">
        <f t="shared" si="12"/>
        <v>0.42791310072416067</v>
      </c>
      <c r="I54" s="39">
        <f t="shared" si="13"/>
        <v>9.13429888084266</v>
      </c>
      <c r="J54" s="39">
        <f t="shared" si="14"/>
        <v>5.5</v>
      </c>
      <c r="K54" s="39">
        <f t="shared" si="15"/>
        <v>2.6</v>
      </c>
      <c r="L54" s="39">
        <f t="shared" si="16"/>
        <v>0.42791310072416067</v>
      </c>
      <c r="M54" s="39">
        <f t="shared" si="17"/>
        <v>9.13429888084266</v>
      </c>
      <c r="N54" s="39">
        <f t="shared" si="18"/>
        <v>5.5</v>
      </c>
      <c r="O54" s="39">
        <f t="shared" si="19"/>
        <v>2.6</v>
      </c>
      <c r="P54" s="39">
        <f t="shared" si="20"/>
        <v>0.42791310072416067</v>
      </c>
      <c r="Q54" s="39">
        <f t="shared" si="21"/>
        <v>9.13429888084266</v>
      </c>
      <c r="R54" s="39">
        <f t="shared" si="22"/>
        <v>5.5</v>
      </c>
      <c r="S54" s="39">
        <f t="shared" si="23"/>
        <v>2.6</v>
      </c>
      <c r="T54" s="39">
        <f t="shared" si="24"/>
        <v>0.42791310072416067</v>
      </c>
      <c r="U54" s="39">
        <f t="shared" si="25"/>
        <v>9.13429888084266</v>
      </c>
      <c r="V54" s="39">
        <f t="shared" si="26"/>
        <v>5.5</v>
      </c>
      <c r="W54" s="39">
        <f t="shared" si="27"/>
        <v>2.6</v>
      </c>
      <c r="X54" s="39">
        <f t="shared" si="28"/>
        <v>0.42791310072416067</v>
      </c>
      <c r="Y54" s="39">
        <f t="shared" si="29"/>
        <v>9.13429888084266</v>
      </c>
      <c r="Z54" s="39">
        <f t="shared" si="30"/>
        <v>5.5</v>
      </c>
      <c r="AA54" s="39">
        <f t="shared" si="31"/>
        <v>2.6</v>
      </c>
      <c r="AB54" s="39">
        <f t="shared" si="32"/>
        <v>0.42791310072416067</v>
      </c>
      <c r="AC54" s="39">
        <f t="shared" si="33"/>
        <v>9.13429888084266</v>
      </c>
      <c r="AD54" s="39">
        <f t="shared" si="6"/>
        <v>5.5</v>
      </c>
      <c r="AE54" s="39">
        <f t="shared" si="7"/>
        <v>2.6</v>
      </c>
      <c r="AF54" s="39">
        <f t="shared" si="8"/>
        <v>0.42791310072416067</v>
      </c>
      <c r="AG54" s="39">
        <f t="shared" si="9"/>
        <v>9.13429888084266</v>
      </c>
    </row>
    <row r="55" spans="1:33" ht="15">
      <c r="A55" t="str">
        <f>'Monthly Data'!D55</f>
        <v>Harrow</v>
      </c>
      <c r="B55" s="38">
        <f>IF(VLOOKUP(A55,'Monthly Rates Actual'!$A$3:$E$155,2,FALSE)&lt;5.5,VLOOKUP('Monthly Rate Target'!A55,'Monthly Rates Actual'!$A$3:$E$155,2,FALSE),IF(VLOOKUP('Monthly Rate Target'!A55,'Monthly Rates Actual'!$A$3:$E$155,2,FALSE)&gt;11.2,VLOOKUP('Monthly Rate Target'!A55,'Monthly Rates Actual'!$A$3:$E$155,2,FALSE)/2,5.5))</f>
        <v>5.5</v>
      </c>
      <c r="C55" s="38">
        <f>IF(VLOOKUP(A55,'Monthly Rates Actual'!$A$3:$E$155,3,FALSE)&lt;2.6,VLOOKUP(A55,'Monthly Rates Actual'!$A$3:$E$155,3,FALSE),IF(VLOOKUP(A55,'Monthly Rates Actual'!$A$3:$E$155,3,FALSE)&gt;7.7,VLOOKUP(A55,'Monthly Rates Actual'!$A$3:$E$155,3,FALSE)*0.33,2.6))</f>
        <v>1.4927601134497688</v>
      </c>
      <c r="D55" s="38">
        <f>VLOOKUP(A55,'Monthly Rates Actual'!$A$3:$E$155,4,FALSE)</f>
        <v>1.4741006120316467</v>
      </c>
      <c r="E55" s="38">
        <f>IF(VLOOKUP(A55,'Monthly Rates Actual'!$A$3:$E$155,5,FALSE)&gt;9.4,9.4,VLOOKUP(A55,'Monthly Rates Actual'!$A$3:$E$155,5,FALSE))</f>
        <v>9.4</v>
      </c>
      <c r="F55" s="39">
        <f t="shared" si="10"/>
        <v>5.5</v>
      </c>
      <c r="G55" s="39">
        <f t="shared" si="11"/>
        <v>1.4927601134497688</v>
      </c>
      <c r="H55" s="39">
        <f t="shared" si="12"/>
        <v>1.4741006120316467</v>
      </c>
      <c r="I55" s="39">
        <f t="shared" si="13"/>
        <v>9.4</v>
      </c>
      <c r="J55" s="39">
        <f t="shared" si="14"/>
        <v>5.5</v>
      </c>
      <c r="K55" s="39">
        <f t="shared" si="15"/>
        <v>1.4927601134497688</v>
      </c>
      <c r="L55" s="39">
        <f t="shared" si="16"/>
        <v>1.4741006120316467</v>
      </c>
      <c r="M55" s="39">
        <f t="shared" si="17"/>
        <v>9.4</v>
      </c>
      <c r="N55" s="39">
        <f t="shared" si="18"/>
        <v>5.5</v>
      </c>
      <c r="O55" s="39">
        <f t="shared" si="19"/>
        <v>1.4927601134497688</v>
      </c>
      <c r="P55" s="39">
        <f t="shared" si="20"/>
        <v>1.4741006120316467</v>
      </c>
      <c r="Q55" s="39">
        <f t="shared" si="21"/>
        <v>9.4</v>
      </c>
      <c r="R55" s="39">
        <f t="shared" si="22"/>
        <v>5.5</v>
      </c>
      <c r="S55" s="39">
        <f t="shared" si="23"/>
        <v>1.4927601134497688</v>
      </c>
      <c r="T55" s="39">
        <f t="shared" si="24"/>
        <v>1.4741006120316467</v>
      </c>
      <c r="U55" s="39">
        <f t="shared" si="25"/>
        <v>9.4</v>
      </c>
      <c r="V55" s="39">
        <f t="shared" si="26"/>
        <v>5.5</v>
      </c>
      <c r="W55" s="39">
        <f t="shared" si="27"/>
        <v>1.4927601134497688</v>
      </c>
      <c r="X55" s="39">
        <f t="shared" si="28"/>
        <v>1.4741006120316467</v>
      </c>
      <c r="Y55" s="39">
        <f t="shared" si="29"/>
        <v>9.4</v>
      </c>
      <c r="Z55" s="39">
        <f t="shared" si="30"/>
        <v>5.5</v>
      </c>
      <c r="AA55" s="39">
        <f t="shared" si="31"/>
        <v>1.4927601134497688</v>
      </c>
      <c r="AB55" s="39">
        <f t="shared" si="32"/>
        <v>1.4741006120316467</v>
      </c>
      <c r="AC55" s="39">
        <f t="shared" si="33"/>
        <v>9.4</v>
      </c>
      <c r="AD55" s="39">
        <f t="shared" si="6"/>
        <v>5.5</v>
      </c>
      <c r="AE55" s="39">
        <f t="shared" si="7"/>
        <v>1.4927601134497688</v>
      </c>
      <c r="AF55" s="39">
        <f t="shared" si="8"/>
        <v>1.4741006120316467</v>
      </c>
      <c r="AG55" s="39">
        <f t="shared" si="9"/>
        <v>9.4</v>
      </c>
    </row>
    <row r="56" spans="1:33" ht="15">
      <c r="A56" t="str">
        <f>'Monthly Data'!D56</f>
        <v>Hartlepool UA</v>
      </c>
      <c r="B56" s="38">
        <f>IF(VLOOKUP(A56,'Monthly Rates Actual'!$A$3:$E$155,2,FALSE)&lt;5.5,VLOOKUP('Monthly Rate Target'!A56,'Monthly Rates Actual'!$A$3:$E$155,2,FALSE),IF(VLOOKUP('Monthly Rate Target'!A56,'Monthly Rates Actual'!$A$3:$E$155,2,FALSE)&gt;11.2,VLOOKUP('Monthly Rate Target'!A56,'Monthly Rates Actual'!$A$3:$E$155,2,FALSE)/2,5.5))</f>
        <v>7.432299843014129</v>
      </c>
      <c r="C56" s="38">
        <f>IF(VLOOKUP(A56,'Monthly Rates Actual'!$A$3:$E$155,3,FALSE)&lt;2.6,VLOOKUP(A56,'Monthly Rates Actual'!$A$3:$E$155,3,FALSE),IF(VLOOKUP(A56,'Monthly Rates Actual'!$A$3:$E$155,3,FALSE)&gt;7.7,VLOOKUP(A56,'Monthly Rates Actual'!$A$3:$E$155,3,FALSE)*0.33,2.6))</f>
        <v>0.24529042386185246</v>
      </c>
      <c r="D56" s="38">
        <f>VLOOKUP(A56,'Monthly Rates Actual'!$A$3:$E$155,4,FALSE)</f>
        <v>0</v>
      </c>
      <c r="E56" s="38">
        <f>IF(VLOOKUP(A56,'Monthly Rates Actual'!$A$3:$E$155,5,FALSE)&gt;9.4,9.4,VLOOKUP(A56,'Monthly Rates Actual'!$A$3:$E$155,5,FALSE))</f>
        <v>9.4</v>
      </c>
      <c r="F56" s="39">
        <f t="shared" si="10"/>
        <v>7.432299843014129</v>
      </c>
      <c r="G56" s="39">
        <f t="shared" si="11"/>
        <v>0.24529042386185246</v>
      </c>
      <c r="H56" s="39">
        <f t="shared" si="12"/>
        <v>0</v>
      </c>
      <c r="I56" s="39">
        <f t="shared" si="13"/>
        <v>9.4</v>
      </c>
      <c r="J56" s="39">
        <f t="shared" si="14"/>
        <v>7.432299843014129</v>
      </c>
      <c r="K56" s="39">
        <f t="shared" si="15"/>
        <v>0.24529042386185246</v>
      </c>
      <c r="L56" s="39">
        <f t="shared" si="16"/>
        <v>0</v>
      </c>
      <c r="M56" s="39">
        <f t="shared" si="17"/>
        <v>9.4</v>
      </c>
      <c r="N56" s="39">
        <f t="shared" si="18"/>
        <v>7.432299843014129</v>
      </c>
      <c r="O56" s="39">
        <f t="shared" si="19"/>
        <v>0.24529042386185246</v>
      </c>
      <c r="P56" s="39">
        <f t="shared" si="20"/>
        <v>0</v>
      </c>
      <c r="Q56" s="39">
        <f t="shared" si="21"/>
        <v>9.4</v>
      </c>
      <c r="R56" s="39">
        <f t="shared" si="22"/>
        <v>7.432299843014129</v>
      </c>
      <c r="S56" s="39">
        <f t="shared" si="23"/>
        <v>0.24529042386185246</v>
      </c>
      <c r="T56" s="39">
        <f t="shared" si="24"/>
        <v>0</v>
      </c>
      <c r="U56" s="39">
        <f t="shared" si="25"/>
        <v>9.4</v>
      </c>
      <c r="V56" s="39">
        <f t="shared" si="26"/>
        <v>7.432299843014129</v>
      </c>
      <c r="W56" s="39">
        <f t="shared" si="27"/>
        <v>0.24529042386185246</v>
      </c>
      <c r="X56" s="39">
        <f t="shared" si="28"/>
        <v>0</v>
      </c>
      <c r="Y56" s="39">
        <f t="shared" si="29"/>
        <v>9.4</v>
      </c>
      <c r="Z56" s="39">
        <f t="shared" si="30"/>
        <v>7.432299843014129</v>
      </c>
      <c r="AA56" s="39">
        <f t="shared" si="31"/>
        <v>0.24529042386185246</v>
      </c>
      <c r="AB56" s="39">
        <f t="shared" si="32"/>
        <v>0</v>
      </c>
      <c r="AC56" s="39">
        <f t="shared" si="33"/>
        <v>9.4</v>
      </c>
      <c r="AD56" s="39">
        <f t="shared" si="6"/>
        <v>7.432299843014129</v>
      </c>
      <c r="AE56" s="39">
        <f t="shared" si="7"/>
        <v>0.24529042386185246</v>
      </c>
      <c r="AF56" s="39">
        <f t="shared" si="8"/>
        <v>0</v>
      </c>
      <c r="AG56" s="39">
        <f t="shared" si="9"/>
        <v>9.4</v>
      </c>
    </row>
    <row r="57" spans="1:33" ht="15">
      <c r="A57" t="str">
        <f>'Monthly Data'!D57</f>
        <v>Havering</v>
      </c>
      <c r="B57" s="38">
        <f>IF(VLOOKUP(A57,'Monthly Rates Actual'!$A$3:$E$155,2,FALSE)&lt;5.5,VLOOKUP('Monthly Rate Target'!A57,'Monthly Rates Actual'!$A$3:$E$155,2,FALSE),IF(VLOOKUP('Monthly Rate Target'!A57,'Monthly Rates Actual'!$A$3:$E$155,2,FALSE)&gt;11.2,VLOOKUP('Monthly Rate Target'!A57,'Monthly Rates Actual'!$A$3:$E$155,2,FALSE)/2,5.5))</f>
        <v>5.107215299913069</v>
      </c>
      <c r="C57" s="38">
        <f>IF(VLOOKUP(A57,'Monthly Rates Actual'!$A$3:$E$155,3,FALSE)&lt;2.6,VLOOKUP(A57,'Monthly Rates Actual'!$A$3:$E$155,3,FALSE),IF(VLOOKUP(A57,'Monthly Rates Actual'!$A$3:$E$155,3,FALSE)&gt;7.7,VLOOKUP(A57,'Monthly Rates Actual'!$A$3:$E$155,3,FALSE)*0.33,2.6))</f>
        <v>1.4307447116777747</v>
      </c>
      <c r="D57" s="38">
        <f>VLOOKUP(A57,'Monthly Rates Actual'!$A$3:$E$155,4,FALSE)</f>
        <v>0.07244277021153289</v>
      </c>
      <c r="E57" s="38">
        <f>IF(VLOOKUP(A57,'Monthly Rates Actual'!$A$3:$E$155,5,FALSE)&gt;9.4,9.4,VLOOKUP(A57,'Monthly Rates Actual'!$A$3:$E$155,5,FALSE))</f>
        <v>6.610402781802376</v>
      </c>
      <c r="F57" s="39">
        <f t="shared" si="10"/>
        <v>5.107215299913069</v>
      </c>
      <c r="G57" s="39">
        <f t="shared" si="11"/>
        <v>1.4307447116777747</v>
      </c>
      <c r="H57" s="39">
        <f t="shared" si="12"/>
        <v>0.07244277021153289</v>
      </c>
      <c r="I57" s="39">
        <f t="shared" si="13"/>
        <v>6.610402781802376</v>
      </c>
      <c r="J57" s="39">
        <f t="shared" si="14"/>
        <v>5.107215299913069</v>
      </c>
      <c r="K57" s="39">
        <f t="shared" si="15"/>
        <v>1.4307447116777747</v>
      </c>
      <c r="L57" s="39">
        <f t="shared" si="16"/>
        <v>0.07244277021153289</v>
      </c>
      <c r="M57" s="39">
        <f t="shared" si="17"/>
        <v>6.610402781802376</v>
      </c>
      <c r="N57" s="39">
        <f t="shared" si="18"/>
        <v>5.107215299913069</v>
      </c>
      <c r="O57" s="39">
        <f t="shared" si="19"/>
        <v>1.4307447116777747</v>
      </c>
      <c r="P57" s="39">
        <f t="shared" si="20"/>
        <v>0.07244277021153289</v>
      </c>
      <c r="Q57" s="39">
        <f t="shared" si="21"/>
        <v>6.610402781802376</v>
      </c>
      <c r="R57" s="39">
        <f t="shared" si="22"/>
        <v>5.107215299913069</v>
      </c>
      <c r="S57" s="39">
        <f t="shared" si="23"/>
        <v>1.4307447116777747</v>
      </c>
      <c r="T57" s="39">
        <f t="shared" si="24"/>
        <v>0.07244277021153289</v>
      </c>
      <c r="U57" s="39">
        <f t="shared" si="25"/>
        <v>6.610402781802376</v>
      </c>
      <c r="V57" s="39">
        <f t="shared" si="26"/>
        <v>5.107215299913069</v>
      </c>
      <c r="W57" s="39">
        <f t="shared" si="27"/>
        <v>1.4307447116777747</v>
      </c>
      <c r="X57" s="39">
        <f t="shared" si="28"/>
        <v>0.07244277021153289</v>
      </c>
      <c r="Y57" s="39">
        <f t="shared" si="29"/>
        <v>6.610402781802376</v>
      </c>
      <c r="Z57" s="39">
        <f t="shared" si="30"/>
        <v>5.107215299913069</v>
      </c>
      <c r="AA57" s="39">
        <f t="shared" si="31"/>
        <v>1.4307447116777747</v>
      </c>
      <c r="AB57" s="39">
        <f t="shared" si="32"/>
        <v>0.07244277021153289</v>
      </c>
      <c r="AC57" s="39">
        <f t="shared" si="33"/>
        <v>6.610402781802376</v>
      </c>
      <c r="AD57" s="39">
        <f t="shared" si="6"/>
        <v>5.107215299913069</v>
      </c>
      <c r="AE57" s="39">
        <f t="shared" si="7"/>
        <v>1.4307447116777747</v>
      </c>
      <c r="AF57" s="39">
        <f t="shared" si="8"/>
        <v>0.07244277021153289</v>
      </c>
      <c r="AG57" s="39">
        <f t="shared" si="9"/>
        <v>6.610402781802376</v>
      </c>
    </row>
    <row r="58" spans="1:33" ht="15">
      <c r="A58" t="str">
        <f>'Monthly Data'!D58</f>
        <v>Herefordshire UA</v>
      </c>
      <c r="B58" s="38">
        <f>IF(VLOOKUP(A58,'Monthly Rates Actual'!$A$3:$E$155,2,FALSE)&lt;5.5,VLOOKUP('Monthly Rate Target'!A58,'Monthly Rates Actual'!$A$3:$E$155,2,FALSE),IF(VLOOKUP('Monthly Rate Target'!A58,'Monthly Rates Actual'!$A$3:$E$155,2,FALSE)&gt;11.2,VLOOKUP('Monthly Rate Target'!A58,'Monthly Rates Actual'!$A$3:$E$155,2,FALSE)/2,5.5))</f>
        <v>5.5</v>
      </c>
      <c r="C58" s="38">
        <f>IF(VLOOKUP(A58,'Monthly Rates Actual'!$A$3:$E$155,3,FALSE)&lt;2.6,VLOOKUP(A58,'Monthly Rates Actual'!$A$3:$E$155,3,FALSE),IF(VLOOKUP(A58,'Monthly Rates Actual'!$A$3:$E$155,3,FALSE)&gt;7.7,VLOOKUP(A58,'Monthly Rates Actual'!$A$3:$E$155,3,FALSE)*0.33,2.6))</f>
        <v>2.7138663684651947</v>
      </c>
      <c r="D58" s="38">
        <f>VLOOKUP(A58,'Monthly Rates Actual'!$A$3:$E$155,4,FALSE)</f>
        <v>0</v>
      </c>
      <c r="E58" s="38">
        <f>IF(VLOOKUP(A58,'Monthly Rates Actual'!$A$3:$E$155,5,FALSE)&gt;9.4,9.4,VLOOKUP(A58,'Monthly Rates Actual'!$A$3:$E$155,5,FALSE))</f>
        <v>9.4</v>
      </c>
      <c r="F58" s="39">
        <f t="shared" si="10"/>
        <v>5.5</v>
      </c>
      <c r="G58" s="39">
        <f t="shared" si="11"/>
        <v>2.7138663684651947</v>
      </c>
      <c r="H58" s="39">
        <f t="shared" si="12"/>
        <v>0</v>
      </c>
      <c r="I58" s="39">
        <f t="shared" si="13"/>
        <v>9.4</v>
      </c>
      <c r="J58" s="39">
        <f t="shared" si="14"/>
        <v>5.5</v>
      </c>
      <c r="K58" s="39">
        <f t="shared" si="15"/>
        <v>2.7138663684651947</v>
      </c>
      <c r="L58" s="39">
        <f t="shared" si="16"/>
        <v>0</v>
      </c>
      <c r="M58" s="39">
        <f t="shared" si="17"/>
        <v>9.4</v>
      </c>
      <c r="N58" s="39">
        <f t="shared" si="18"/>
        <v>5.5</v>
      </c>
      <c r="O58" s="39">
        <f t="shared" si="19"/>
        <v>2.7138663684651947</v>
      </c>
      <c r="P58" s="39">
        <f t="shared" si="20"/>
        <v>0</v>
      </c>
      <c r="Q58" s="39">
        <f t="shared" si="21"/>
        <v>9.4</v>
      </c>
      <c r="R58" s="39">
        <f t="shared" si="22"/>
        <v>5.5</v>
      </c>
      <c r="S58" s="39">
        <f t="shared" si="23"/>
        <v>2.7138663684651947</v>
      </c>
      <c r="T58" s="39">
        <f t="shared" si="24"/>
        <v>0</v>
      </c>
      <c r="U58" s="39">
        <f t="shared" si="25"/>
        <v>9.4</v>
      </c>
      <c r="V58" s="39">
        <f t="shared" si="26"/>
        <v>5.5</v>
      </c>
      <c r="W58" s="39">
        <f t="shared" si="27"/>
        <v>2.7138663684651947</v>
      </c>
      <c r="X58" s="39">
        <f t="shared" si="28"/>
        <v>0</v>
      </c>
      <c r="Y58" s="39">
        <f t="shared" si="29"/>
        <v>9.4</v>
      </c>
      <c r="Z58" s="39">
        <f t="shared" si="30"/>
        <v>5.5</v>
      </c>
      <c r="AA58" s="39">
        <f t="shared" si="31"/>
        <v>2.7138663684651947</v>
      </c>
      <c r="AB58" s="39">
        <f t="shared" si="32"/>
        <v>0</v>
      </c>
      <c r="AC58" s="39">
        <f t="shared" si="33"/>
        <v>9.4</v>
      </c>
      <c r="AD58" s="39">
        <f t="shared" si="6"/>
        <v>5.5</v>
      </c>
      <c r="AE58" s="39">
        <f t="shared" si="7"/>
        <v>2.7138663684651947</v>
      </c>
      <c r="AF58" s="39">
        <f t="shared" si="8"/>
        <v>0</v>
      </c>
      <c r="AG58" s="39">
        <f t="shared" si="9"/>
        <v>9.4</v>
      </c>
    </row>
    <row r="59" spans="1:33" ht="15">
      <c r="A59" t="str">
        <f>'Monthly Data'!D59</f>
        <v>Hertfordshire</v>
      </c>
      <c r="B59" s="38">
        <f>IF(VLOOKUP(A59,'Monthly Rates Actual'!$A$3:$E$155,2,FALSE)&lt;5.5,VLOOKUP('Monthly Rate Target'!A59,'Monthly Rates Actual'!$A$3:$E$155,2,FALSE),IF(VLOOKUP('Monthly Rate Target'!A59,'Monthly Rates Actual'!$A$3:$E$155,2,FALSE)&gt;11.2,VLOOKUP('Monthly Rate Target'!A59,'Monthly Rates Actual'!$A$3:$E$155,2,FALSE)/2,5.5))</f>
        <v>7.467139873427661</v>
      </c>
      <c r="C59" s="38">
        <f>IF(VLOOKUP(A59,'Monthly Rates Actual'!$A$3:$E$155,3,FALSE)&lt;2.6,VLOOKUP(A59,'Monthly Rates Actual'!$A$3:$E$155,3,FALSE),IF(VLOOKUP(A59,'Monthly Rates Actual'!$A$3:$E$155,3,FALSE)&gt;7.7,VLOOKUP(A59,'Monthly Rates Actual'!$A$3:$E$155,3,FALSE)*0.33,2.6))</f>
        <v>2.6</v>
      </c>
      <c r="D59" s="38">
        <f>VLOOKUP(A59,'Monthly Rates Actual'!$A$3:$E$155,4,FALSE)</f>
        <v>0.28659369650905325</v>
      </c>
      <c r="E59" s="38">
        <f>IF(VLOOKUP(A59,'Monthly Rates Actual'!$A$3:$E$155,5,FALSE)&gt;9.4,9.4,VLOOKUP(A59,'Monthly Rates Actual'!$A$3:$E$155,5,FALSE))</f>
        <v>9.4</v>
      </c>
      <c r="F59" s="39">
        <f t="shared" si="10"/>
        <v>7.467139873427661</v>
      </c>
      <c r="G59" s="39">
        <f t="shared" si="11"/>
        <v>2.6</v>
      </c>
      <c r="H59" s="39">
        <f t="shared" si="12"/>
        <v>0.28659369650905325</v>
      </c>
      <c r="I59" s="39">
        <f t="shared" si="13"/>
        <v>9.4</v>
      </c>
      <c r="J59" s="39">
        <f t="shared" si="14"/>
        <v>7.467139873427661</v>
      </c>
      <c r="K59" s="39">
        <f t="shared" si="15"/>
        <v>2.6</v>
      </c>
      <c r="L59" s="39">
        <f t="shared" si="16"/>
        <v>0.28659369650905325</v>
      </c>
      <c r="M59" s="39">
        <f t="shared" si="17"/>
        <v>9.4</v>
      </c>
      <c r="N59" s="39">
        <f t="shared" si="18"/>
        <v>7.467139873427661</v>
      </c>
      <c r="O59" s="39">
        <f t="shared" si="19"/>
        <v>2.6</v>
      </c>
      <c r="P59" s="39">
        <f t="shared" si="20"/>
        <v>0.28659369650905325</v>
      </c>
      <c r="Q59" s="39">
        <f t="shared" si="21"/>
        <v>9.4</v>
      </c>
      <c r="R59" s="39">
        <f t="shared" si="22"/>
        <v>7.467139873427661</v>
      </c>
      <c r="S59" s="39">
        <f t="shared" si="23"/>
        <v>2.6</v>
      </c>
      <c r="T59" s="39">
        <f t="shared" si="24"/>
        <v>0.28659369650905325</v>
      </c>
      <c r="U59" s="39">
        <f t="shared" si="25"/>
        <v>9.4</v>
      </c>
      <c r="V59" s="39">
        <f t="shared" si="26"/>
        <v>7.467139873427661</v>
      </c>
      <c r="W59" s="39">
        <f t="shared" si="27"/>
        <v>2.6</v>
      </c>
      <c r="X59" s="39">
        <f t="shared" si="28"/>
        <v>0.28659369650905325</v>
      </c>
      <c r="Y59" s="39">
        <f t="shared" si="29"/>
        <v>9.4</v>
      </c>
      <c r="Z59" s="39">
        <f t="shared" si="30"/>
        <v>7.467139873427661</v>
      </c>
      <c r="AA59" s="39">
        <f t="shared" si="31"/>
        <v>2.6</v>
      </c>
      <c r="AB59" s="39">
        <f t="shared" si="32"/>
        <v>0.28659369650905325</v>
      </c>
      <c r="AC59" s="39">
        <f t="shared" si="33"/>
        <v>9.4</v>
      </c>
      <c r="AD59" s="39">
        <f t="shared" si="6"/>
        <v>7.467139873427661</v>
      </c>
      <c r="AE59" s="39">
        <f t="shared" si="7"/>
        <v>2.6</v>
      </c>
      <c r="AF59" s="39">
        <f t="shared" si="8"/>
        <v>0.28659369650905325</v>
      </c>
      <c r="AG59" s="39">
        <f t="shared" si="9"/>
        <v>9.4</v>
      </c>
    </row>
    <row r="60" spans="1:33" ht="15">
      <c r="A60" t="str">
        <f>'Monthly Data'!D60</f>
        <v>Hillingdon</v>
      </c>
      <c r="B60" s="38">
        <f>IF(VLOOKUP(A60,'Monthly Rates Actual'!$A$3:$E$155,2,FALSE)&lt;5.5,VLOOKUP('Monthly Rate Target'!A60,'Monthly Rates Actual'!$A$3:$E$155,2,FALSE),IF(VLOOKUP('Monthly Rate Target'!A60,'Monthly Rates Actual'!$A$3:$E$155,2,FALSE)&gt;11.2,VLOOKUP('Monthly Rate Target'!A60,'Monthly Rates Actual'!$A$3:$E$155,2,FALSE)/2,5.5))</f>
        <v>5.5</v>
      </c>
      <c r="C60" s="38">
        <f>IF(VLOOKUP(A60,'Monthly Rates Actual'!$A$3:$E$155,3,FALSE)&lt;2.6,VLOOKUP(A60,'Monthly Rates Actual'!$A$3:$E$155,3,FALSE),IF(VLOOKUP(A60,'Monthly Rates Actual'!$A$3:$E$155,3,FALSE)&gt;7.7,VLOOKUP(A60,'Monthly Rates Actual'!$A$3:$E$155,3,FALSE)*0.33,2.6))</f>
        <v>2.6</v>
      </c>
      <c r="D60" s="38">
        <f>VLOOKUP(A60,'Monthly Rates Actual'!$A$3:$E$155,4,FALSE)</f>
        <v>1.7361111111111112</v>
      </c>
      <c r="E60" s="38">
        <f>IF(VLOOKUP(A60,'Monthly Rates Actual'!$A$3:$E$155,5,FALSE)&gt;9.4,9.4,VLOOKUP(A60,'Monthly Rates Actual'!$A$3:$E$155,5,FALSE))</f>
        <v>9.4</v>
      </c>
      <c r="F60" s="39">
        <f t="shared" si="10"/>
        <v>5.5</v>
      </c>
      <c r="G60" s="39">
        <f t="shared" si="11"/>
        <v>2.6</v>
      </c>
      <c r="H60" s="39">
        <f t="shared" si="12"/>
        <v>1.7361111111111112</v>
      </c>
      <c r="I60" s="39">
        <f t="shared" si="13"/>
        <v>9.4</v>
      </c>
      <c r="J60" s="39">
        <f t="shared" si="14"/>
        <v>5.5</v>
      </c>
      <c r="K60" s="39">
        <f t="shared" si="15"/>
        <v>2.6</v>
      </c>
      <c r="L60" s="39">
        <f t="shared" si="16"/>
        <v>1.7361111111111112</v>
      </c>
      <c r="M60" s="39">
        <f t="shared" si="17"/>
        <v>9.4</v>
      </c>
      <c r="N60" s="39">
        <f t="shared" si="18"/>
        <v>5.5</v>
      </c>
      <c r="O60" s="39">
        <f t="shared" si="19"/>
        <v>2.6</v>
      </c>
      <c r="P60" s="39">
        <f t="shared" si="20"/>
        <v>1.7361111111111112</v>
      </c>
      <c r="Q60" s="39">
        <f t="shared" si="21"/>
        <v>9.4</v>
      </c>
      <c r="R60" s="39">
        <f t="shared" si="22"/>
        <v>5.5</v>
      </c>
      <c r="S60" s="39">
        <f t="shared" si="23"/>
        <v>2.6</v>
      </c>
      <c r="T60" s="39">
        <f t="shared" si="24"/>
        <v>1.7361111111111112</v>
      </c>
      <c r="U60" s="39">
        <f t="shared" si="25"/>
        <v>9.4</v>
      </c>
      <c r="V60" s="39">
        <f t="shared" si="26"/>
        <v>5.5</v>
      </c>
      <c r="W60" s="39">
        <f t="shared" si="27"/>
        <v>2.6</v>
      </c>
      <c r="X60" s="39">
        <f t="shared" si="28"/>
        <v>1.7361111111111112</v>
      </c>
      <c r="Y60" s="39">
        <f t="shared" si="29"/>
        <v>9.4</v>
      </c>
      <c r="Z60" s="39">
        <f t="shared" si="30"/>
        <v>5.5</v>
      </c>
      <c r="AA60" s="39">
        <f t="shared" si="31"/>
        <v>2.6</v>
      </c>
      <c r="AB60" s="39">
        <f t="shared" si="32"/>
        <v>1.7361111111111112</v>
      </c>
      <c r="AC60" s="39">
        <f t="shared" si="33"/>
        <v>9.4</v>
      </c>
      <c r="AD60" s="39">
        <f t="shared" si="6"/>
        <v>5.5</v>
      </c>
      <c r="AE60" s="39">
        <f t="shared" si="7"/>
        <v>2.6</v>
      </c>
      <c r="AF60" s="39">
        <f t="shared" si="8"/>
        <v>1.7361111111111112</v>
      </c>
      <c r="AG60" s="39">
        <f t="shared" si="9"/>
        <v>9.4</v>
      </c>
    </row>
    <row r="61" spans="1:33" ht="15">
      <c r="A61" t="str">
        <f>'Monthly Data'!D61</f>
        <v>Hounslow</v>
      </c>
      <c r="B61" s="38">
        <f>IF(VLOOKUP(A61,'Monthly Rates Actual'!$A$3:$E$155,2,FALSE)&lt;5.5,VLOOKUP('Monthly Rate Target'!A61,'Monthly Rates Actual'!$A$3:$E$155,2,FALSE),IF(VLOOKUP('Monthly Rate Target'!A61,'Monthly Rates Actual'!$A$3:$E$155,2,FALSE)&gt;11.2,VLOOKUP('Monthly Rate Target'!A61,'Monthly Rates Actual'!$A$3:$E$155,2,FALSE)/2,5.5))</f>
        <v>2.9604130808950084</v>
      </c>
      <c r="C61" s="38">
        <f>IF(VLOOKUP(A61,'Monthly Rates Actual'!$A$3:$E$155,3,FALSE)&lt;2.6,VLOOKUP(A61,'Monthly Rates Actual'!$A$3:$E$155,3,FALSE),IF(VLOOKUP(A61,'Monthly Rates Actual'!$A$3:$E$155,3,FALSE)&gt;7.7,VLOOKUP(A61,'Monthly Rates Actual'!$A$3:$E$155,3,FALSE)*0.33,2.6))</f>
        <v>2.6</v>
      </c>
      <c r="D61" s="38">
        <f>VLOOKUP(A61,'Monthly Rates Actual'!$A$3:$E$155,4,FALSE)</f>
        <v>0.48192771084337344</v>
      </c>
      <c r="E61" s="38">
        <f>IF(VLOOKUP(A61,'Monthly Rates Actual'!$A$3:$E$155,5,FALSE)&gt;9.4,9.4,VLOOKUP(A61,'Monthly Rates Actual'!$A$3:$E$155,5,FALSE))</f>
        <v>6.798623063683304</v>
      </c>
      <c r="F61" s="39">
        <f t="shared" si="10"/>
        <v>2.9604130808950084</v>
      </c>
      <c r="G61" s="39">
        <f t="shared" si="11"/>
        <v>2.6</v>
      </c>
      <c r="H61" s="39">
        <f t="shared" si="12"/>
        <v>0.48192771084337344</v>
      </c>
      <c r="I61" s="39">
        <f t="shared" si="13"/>
        <v>6.798623063683304</v>
      </c>
      <c r="J61" s="39">
        <f t="shared" si="14"/>
        <v>2.9604130808950084</v>
      </c>
      <c r="K61" s="39">
        <f t="shared" si="15"/>
        <v>2.6</v>
      </c>
      <c r="L61" s="39">
        <f t="shared" si="16"/>
        <v>0.48192771084337344</v>
      </c>
      <c r="M61" s="39">
        <f t="shared" si="17"/>
        <v>6.798623063683304</v>
      </c>
      <c r="N61" s="39">
        <f t="shared" si="18"/>
        <v>2.9604130808950084</v>
      </c>
      <c r="O61" s="39">
        <f t="shared" si="19"/>
        <v>2.6</v>
      </c>
      <c r="P61" s="39">
        <f t="shared" si="20"/>
        <v>0.48192771084337344</v>
      </c>
      <c r="Q61" s="39">
        <f t="shared" si="21"/>
        <v>6.798623063683304</v>
      </c>
      <c r="R61" s="39">
        <f t="shared" si="22"/>
        <v>2.9604130808950084</v>
      </c>
      <c r="S61" s="39">
        <f t="shared" si="23"/>
        <v>2.6</v>
      </c>
      <c r="T61" s="39">
        <f t="shared" si="24"/>
        <v>0.48192771084337344</v>
      </c>
      <c r="U61" s="39">
        <f t="shared" si="25"/>
        <v>6.798623063683304</v>
      </c>
      <c r="V61" s="39">
        <f t="shared" si="26"/>
        <v>2.9604130808950084</v>
      </c>
      <c r="W61" s="39">
        <f t="shared" si="27"/>
        <v>2.6</v>
      </c>
      <c r="X61" s="39">
        <f t="shared" si="28"/>
        <v>0.48192771084337344</v>
      </c>
      <c r="Y61" s="39">
        <f t="shared" si="29"/>
        <v>6.798623063683304</v>
      </c>
      <c r="Z61" s="39">
        <f t="shared" si="30"/>
        <v>2.9604130808950084</v>
      </c>
      <c r="AA61" s="39">
        <f t="shared" si="31"/>
        <v>2.6</v>
      </c>
      <c r="AB61" s="39">
        <f t="shared" si="32"/>
        <v>0.48192771084337344</v>
      </c>
      <c r="AC61" s="39">
        <f t="shared" si="33"/>
        <v>6.798623063683304</v>
      </c>
      <c r="AD61" s="39">
        <f t="shared" si="6"/>
        <v>2.9604130808950084</v>
      </c>
      <c r="AE61" s="39">
        <f t="shared" si="7"/>
        <v>2.6</v>
      </c>
      <c r="AF61" s="39">
        <f t="shared" si="8"/>
        <v>0.48192771084337344</v>
      </c>
      <c r="AG61" s="39">
        <f t="shared" si="9"/>
        <v>6.798623063683304</v>
      </c>
    </row>
    <row r="62" spans="1:33" ht="15">
      <c r="A62" t="str">
        <f>'Monthly Data'!D62</f>
        <v>Isle Of Wight UA</v>
      </c>
      <c r="B62" s="38">
        <f>IF(VLOOKUP(A62,'Monthly Rates Actual'!$A$3:$E$155,2,FALSE)&lt;5.5,VLOOKUP('Monthly Rate Target'!A62,'Monthly Rates Actual'!$A$3:$E$155,2,FALSE),IF(VLOOKUP('Monthly Rate Target'!A62,'Monthly Rates Actual'!$A$3:$E$155,2,FALSE)&gt;11.2,VLOOKUP('Monthly Rate Target'!A62,'Monthly Rates Actual'!$A$3:$E$155,2,FALSE)/2,5.5))</f>
        <v>4.144851657940664</v>
      </c>
      <c r="C62" s="38">
        <f>IF(VLOOKUP(A62,'Monthly Rates Actual'!$A$3:$E$155,3,FALSE)&lt;2.6,VLOOKUP(A62,'Monthly Rates Actual'!$A$3:$E$155,3,FALSE),IF(VLOOKUP(A62,'Monthly Rates Actual'!$A$3:$E$155,3,FALSE)&gt;7.7,VLOOKUP(A62,'Monthly Rates Actual'!$A$3:$E$155,3,FALSE)*0.33,2.6))</f>
        <v>4.535340314136127</v>
      </c>
      <c r="D62" s="38">
        <f>VLOOKUP(A62,'Monthly Rates Actual'!$A$3:$E$155,4,FALSE)</f>
        <v>0</v>
      </c>
      <c r="E62" s="38">
        <f>IF(VLOOKUP(A62,'Monthly Rates Actual'!$A$3:$E$155,5,FALSE)&gt;9.4,9.4,VLOOKUP(A62,'Monthly Rates Actual'!$A$3:$E$155,5,FALSE))</f>
        <v>9.4</v>
      </c>
      <c r="F62" s="39">
        <f t="shared" si="10"/>
        <v>4.144851657940664</v>
      </c>
      <c r="G62" s="39">
        <f t="shared" si="11"/>
        <v>4.535340314136127</v>
      </c>
      <c r="H62" s="39">
        <f t="shared" si="12"/>
        <v>0</v>
      </c>
      <c r="I62" s="39">
        <f t="shared" si="13"/>
        <v>9.4</v>
      </c>
      <c r="J62" s="39">
        <f t="shared" si="14"/>
        <v>4.144851657940664</v>
      </c>
      <c r="K62" s="39">
        <f t="shared" si="15"/>
        <v>4.535340314136127</v>
      </c>
      <c r="L62" s="39">
        <f t="shared" si="16"/>
        <v>0</v>
      </c>
      <c r="M62" s="39">
        <f t="shared" si="17"/>
        <v>9.4</v>
      </c>
      <c r="N62" s="39">
        <f t="shared" si="18"/>
        <v>4.144851657940664</v>
      </c>
      <c r="O62" s="39">
        <f t="shared" si="19"/>
        <v>4.535340314136127</v>
      </c>
      <c r="P62" s="39">
        <f t="shared" si="20"/>
        <v>0</v>
      </c>
      <c r="Q62" s="39">
        <f t="shared" si="21"/>
        <v>9.4</v>
      </c>
      <c r="R62" s="39">
        <f t="shared" si="22"/>
        <v>4.144851657940664</v>
      </c>
      <c r="S62" s="39">
        <f t="shared" si="23"/>
        <v>4.535340314136127</v>
      </c>
      <c r="T62" s="39">
        <f t="shared" si="24"/>
        <v>0</v>
      </c>
      <c r="U62" s="39">
        <f t="shared" si="25"/>
        <v>9.4</v>
      </c>
      <c r="V62" s="39">
        <f t="shared" si="26"/>
        <v>4.144851657940664</v>
      </c>
      <c r="W62" s="39">
        <f t="shared" si="27"/>
        <v>4.535340314136127</v>
      </c>
      <c r="X62" s="39">
        <f t="shared" si="28"/>
        <v>0</v>
      </c>
      <c r="Y62" s="39">
        <f t="shared" si="29"/>
        <v>9.4</v>
      </c>
      <c r="Z62" s="39">
        <f t="shared" si="30"/>
        <v>4.144851657940664</v>
      </c>
      <c r="AA62" s="39">
        <f t="shared" si="31"/>
        <v>4.535340314136127</v>
      </c>
      <c r="AB62" s="39">
        <f t="shared" si="32"/>
        <v>0</v>
      </c>
      <c r="AC62" s="39">
        <f t="shared" si="33"/>
        <v>9.4</v>
      </c>
      <c r="AD62" s="39">
        <f t="shared" si="6"/>
        <v>4.144851657940664</v>
      </c>
      <c r="AE62" s="39">
        <f t="shared" si="7"/>
        <v>4.535340314136127</v>
      </c>
      <c r="AF62" s="39">
        <f t="shared" si="8"/>
        <v>0</v>
      </c>
      <c r="AG62" s="39">
        <f t="shared" si="9"/>
        <v>9.4</v>
      </c>
    </row>
    <row r="63" spans="1:33" ht="15">
      <c r="A63" t="str">
        <f>'Monthly Data'!D63</f>
        <v>Islington</v>
      </c>
      <c r="B63" s="38">
        <f>IF(VLOOKUP(A63,'Monthly Rates Actual'!$A$3:$E$155,2,FALSE)&lt;5.5,VLOOKUP('Monthly Rate Target'!A63,'Monthly Rates Actual'!$A$3:$E$155,2,FALSE),IF(VLOOKUP('Monthly Rate Target'!A63,'Monthly Rates Actual'!$A$3:$E$155,2,FALSE)&gt;11.2,VLOOKUP('Monthly Rate Target'!A63,'Monthly Rates Actual'!$A$3:$E$155,2,FALSE)/2,5.5))</f>
        <v>5.5</v>
      </c>
      <c r="C63" s="38">
        <f>IF(VLOOKUP(A63,'Monthly Rates Actual'!$A$3:$E$155,3,FALSE)&lt;2.6,VLOOKUP(A63,'Monthly Rates Actual'!$A$3:$E$155,3,FALSE),IF(VLOOKUP(A63,'Monthly Rates Actual'!$A$3:$E$155,3,FALSE)&gt;7.7,VLOOKUP(A63,'Monthly Rates Actual'!$A$3:$E$155,3,FALSE)*0.33,2.6))</f>
        <v>2.5483630952380953</v>
      </c>
      <c r="D63" s="38">
        <f>VLOOKUP(A63,'Monthly Rates Actual'!$A$3:$E$155,4,FALSE)</f>
        <v>0.3348214285714286</v>
      </c>
      <c r="E63" s="38">
        <f>IF(VLOOKUP(A63,'Monthly Rates Actual'!$A$3:$E$155,5,FALSE)&gt;9.4,9.4,VLOOKUP(A63,'Monthly Rates Actual'!$A$3:$E$155,5,FALSE))</f>
        <v>9.300595238095239</v>
      </c>
      <c r="F63" s="39">
        <f t="shared" si="10"/>
        <v>5.5</v>
      </c>
      <c r="G63" s="39">
        <f t="shared" si="11"/>
        <v>2.5483630952380953</v>
      </c>
      <c r="H63" s="39">
        <f t="shared" si="12"/>
        <v>0.3348214285714286</v>
      </c>
      <c r="I63" s="39">
        <f t="shared" si="13"/>
        <v>9.300595238095239</v>
      </c>
      <c r="J63" s="39">
        <f t="shared" si="14"/>
        <v>5.5</v>
      </c>
      <c r="K63" s="39">
        <f t="shared" si="15"/>
        <v>2.5483630952380953</v>
      </c>
      <c r="L63" s="39">
        <f t="shared" si="16"/>
        <v>0.3348214285714286</v>
      </c>
      <c r="M63" s="39">
        <f t="shared" si="17"/>
        <v>9.300595238095239</v>
      </c>
      <c r="N63" s="39">
        <f t="shared" si="18"/>
        <v>5.5</v>
      </c>
      <c r="O63" s="39">
        <f t="shared" si="19"/>
        <v>2.5483630952380953</v>
      </c>
      <c r="P63" s="39">
        <f t="shared" si="20"/>
        <v>0.3348214285714286</v>
      </c>
      <c r="Q63" s="39">
        <f t="shared" si="21"/>
        <v>9.300595238095239</v>
      </c>
      <c r="R63" s="39">
        <f t="shared" si="22"/>
        <v>5.5</v>
      </c>
      <c r="S63" s="39">
        <f t="shared" si="23"/>
        <v>2.5483630952380953</v>
      </c>
      <c r="T63" s="39">
        <f t="shared" si="24"/>
        <v>0.3348214285714286</v>
      </c>
      <c r="U63" s="39">
        <f t="shared" si="25"/>
        <v>9.300595238095239</v>
      </c>
      <c r="V63" s="39">
        <f t="shared" si="26"/>
        <v>5.5</v>
      </c>
      <c r="W63" s="39">
        <f t="shared" si="27"/>
        <v>2.5483630952380953</v>
      </c>
      <c r="X63" s="39">
        <f t="shared" si="28"/>
        <v>0.3348214285714286</v>
      </c>
      <c r="Y63" s="39">
        <f t="shared" si="29"/>
        <v>9.300595238095239</v>
      </c>
      <c r="Z63" s="39">
        <f t="shared" si="30"/>
        <v>5.5</v>
      </c>
      <c r="AA63" s="39">
        <f t="shared" si="31"/>
        <v>2.5483630952380953</v>
      </c>
      <c r="AB63" s="39">
        <f t="shared" si="32"/>
        <v>0.3348214285714286</v>
      </c>
      <c r="AC63" s="39">
        <f t="shared" si="33"/>
        <v>9.300595238095239</v>
      </c>
      <c r="AD63" s="39">
        <f t="shared" si="6"/>
        <v>5.5</v>
      </c>
      <c r="AE63" s="39">
        <f t="shared" si="7"/>
        <v>2.5483630952380953</v>
      </c>
      <c r="AF63" s="39">
        <f t="shared" si="8"/>
        <v>0.3348214285714286</v>
      </c>
      <c r="AG63" s="39">
        <f t="shared" si="9"/>
        <v>9.300595238095239</v>
      </c>
    </row>
    <row r="64" spans="1:33" ht="15">
      <c r="A64" t="str">
        <f>'Monthly Data'!D64</f>
        <v>Kensington &amp; Chelsea</v>
      </c>
      <c r="B64" s="38">
        <f>IF(VLOOKUP(A64,'Monthly Rates Actual'!$A$3:$E$155,2,FALSE)&lt;5.5,VLOOKUP('Monthly Rate Target'!A64,'Monthly Rates Actual'!$A$3:$E$155,2,FALSE),IF(VLOOKUP('Monthly Rate Target'!A64,'Monthly Rates Actual'!$A$3:$E$155,2,FALSE)&gt;11.2,VLOOKUP('Monthly Rate Target'!A64,'Monthly Rates Actual'!$A$3:$E$155,2,FALSE)/2,5.5))</f>
        <v>3.3151326053042123</v>
      </c>
      <c r="C64" s="38">
        <f>IF(VLOOKUP(A64,'Monthly Rates Actual'!$A$3:$E$155,3,FALSE)&lt;2.6,VLOOKUP(A64,'Monthly Rates Actual'!$A$3:$E$155,3,FALSE),IF(VLOOKUP(A64,'Monthly Rates Actual'!$A$3:$E$155,3,FALSE)&gt;7.7,VLOOKUP(A64,'Monthly Rates Actual'!$A$3:$E$155,3,FALSE)*0.33,2.6))</f>
        <v>2.6</v>
      </c>
      <c r="D64" s="38">
        <f>VLOOKUP(A64,'Monthly Rates Actual'!$A$3:$E$155,4,FALSE)</f>
        <v>1.4486293737463785</v>
      </c>
      <c r="E64" s="38">
        <f>IF(VLOOKUP(A64,'Monthly Rates Actual'!$A$3:$E$155,5,FALSE)&gt;9.4,9.4,VLOOKUP(A64,'Monthly Rates Actual'!$A$3:$E$155,5,FALSE))</f>
        <v>7.633162469355917</v>
      </c>
      <c r="F64" s="39">
        <f t="shared" si="10"/>
        <v>3.3151326053042123</v>
      </c>
      <c r="G64" s="39">
        <f t="shared" si="11"/>
        <v>2.6</v>
      </c>
      <c r="H64" s="39">
        <f t="shared" si="12"/>
        <v>1.4486293737463785</v>
      </c>
      <c r="I64" s="39">
        <f t="shared" si="13"/>
        <v>7.633162469355917</v>
      </c>
      <c r="J64" s="39">
        <f t="shared" si="14"/>
        <v>3.3151326053042123</v>
      </c>
      <c r="K64" s="39">
        <f t="shared" si="15"/>
        <v>2.6</v>
      </c>
      <c r="L64" s="39">
        <f t="shared" si="16"/>
        <v>1.4486293737463785</v>
      </c>
      <c r="M64" s="39">
        <f t="shared" si="17"/>
        <v>7.633162469355917</v>
      </c>
      <c r="N64" s="39">
        <f t="shared" si="18"/>
        <v>3.3151326053042123</v>
      </c>
      <c r="O64" s="39">
        <f t="shared" si="19"/>
        <v>2.6</v>
      </c>
      <c r="P64" s="39">
        <f t="shared" si="20"/>
        <v>1.4486293737463785</v>
      </c>
      <c r="Q64" s="39">
        <f t="shared" si="21"/>
        <v>7.633162469355917</v>
      </c>
      <c r="R64" s="39">
        <f t="shared" si="22"/>
        <v>3.3151326053042123</v>
      </c>
      <c r="S64" s="39">
        <f t="shared" si="23"/>
        <v>2.6</v>
      </c>
      <c r="T64" s="39">
        <f t="shared" si="24"/>
        <v>1.4486293737463785</v>
      </c>
      <c r="U64" s="39">
        <f t="shared" si="25"/>
        <v>7.633162469355917</v>
      </c>
      <c r="V64" s="39">
        <f t="shared" si="26"/>
        <v>3.3151326053042123</v>
      </c>
      <c r="W64" s="39">
        <f t="shared" si="27"/>
        <v>2.6</v>
      </c>
      <c r="X64" s="39">
        <f t="shared" si="28"/>
        <v>1.4486293737463785</v>
      </c>
      <c r="Y64" s="39">
        <f t="shared" si="29"/>
        <v>7.633162469355917</v>
      </c>
      <c r="Z64" s="39">
        <f t="shared" si="30"/>
        <v>3.3151326053042123</v>
      </c>
      <c r="AA64" s="39">
        <f t="shared" si="31"/>
        <v>2.6</v>
      </c>
      <c r="AB64" s="39">
        <f t="shared" si="32"/>
        <v>1.4486293737463785</v>
      </c>
      <c r="AC64" s="39">
        <f t="shared" si="33"/>
        <v>7.633162469355917</v>
      </c>
      <c r="AD64" s="39">
        <f t="shared" si="6"/>
        <v>3.3151326053042123</v>
      </c>
      <c r="AE64" s="39">
        <f t="shared" si="7"/>
        <v>2.6</v>
      </c>
      <c r="AF64" s="39">
        <f t="shared" si="8"/>
        <v>1.4486293737463785</v>
      </c>
      <c r="AG64" s="39">
        <f t="shared" si="9"/>
        <v>7.633162469355917</v>
      </c>
    </row>
    <row r="65" spans="1:33" ht="15">
      <c r="A65" t="str">
        <f>'Monthly Data'!D65</f>
        <v>Kent</v>
      </c>
      <c r="B65" s="38">
        <f>IF(VLOOKUP(A65,'Monthly Rates Actual'!$A$3:$E$155,2,FALSE)&lt;5.5,VLOOKUP('Monthly Rate Target'!A65,'Monthly Rates Actual'!$A$3:$E$155,2,FALSE),IF(VLOOKUP('Monthly Rate Target'!A65,'Monthly Rates Actual'!$A$3:$E$155,2,FALSE)&gt;11.2,VLOOKUP('Monthly Rate Target'!A65,'Monthly Rates Actual'!$A$3:$E$155,2,FALSE)/2,5.5))</f>
        <v>5.5</v>
      </c>
      <c r="C65" s="38">
        <f>IF(VLOOKUP(A65,'Monthly Rates Actual'!$A$3:$E$155,3,FALSE)&lt;2.6,VLOOKUP(A65,'Monthly Rates Actual'!$A$3:$E$155,3,FALSE),IF(VLOOKUP(A65,'Monthly Rates Actual'!$A$3:$E$155,3,FALSE)&gt;7.7,VLOOKUP(A65,'Monthly Rates Actual'!$A$3:$E$155,3,FALSE)*0.33,2.6))</f>
        <v>2.6</v>
      </c>
      <c r="D65" s="38">
        <f>VLOOKUP(A65,'Monthly Rates Actual'!$A$3:$E$155,4,FALSE)</f>
        <v>0.5199962182093222</v>
      </c>
      <c r="E65" s="38">
        <f>IF(VLOOKUP(A65,'Monthly Rates Actual'!$A$3:$E$155,5,FALSE)&gt;9.4,9.4,VLOOKUP(A65,'Monthly Rates Actual'!$A$3:$E$155,5,FALSE))</f>
        <v>9.4</v>
      </c>
      <c r="F65" s="39">
        <f t="shared" si="10"/>
        <v>5.5</v>
      </c>
      <c r="G65" s="39">
        <f t="shared" si="11"/>
        <v>2.6</v>
      </c>
      <c r="H65" s="39">
        <f t="shared" si="12"/>
        <v>0.5199962182093222</v>
      </c>
      <c r="I65" s="39">
        <f t="shared" si="13"/>
        <v>9.4</v>
      </c>
      <c r="J65" s="39">
        <f t="shared" si="14"/>
        <v>5.5</v>
      </c>
      <c r="K65" s="39">
        <f t="shared" si="15"/>
        <v>2.6</v>
      </c>
      <c r="L65" s="39">
        <f t="shared" si="16"/>
        <v>0.5199962182093222</v>
      </c>
      <c r="M65" s="39">
        <f t="shared" si="17"/>
        <v>9.4</v>
      </c>
      <c r="N65" s="39">
        <f t="shared" si="18"/>
        <v>5.5</v>
      </c>
      <c r="O65" s="39">
        <f t="shared" si="19"/>
        <v>2.6</v>
      </c>
      <c r="P65" s="39">
        <f t="shared" si="20"/>
        <v>0.5199962182093222</v>
      </c>
      <c r="Q65" s="39">
        <f t="shared" si="21"/>
        <v>9.4</v>
      </c>
      <c r="R65" s="39">
        <f t="shared" si="22"/>
        <v>5.5</v>
      </c>
      <c r="S65" s="39">
        <f t="shared" si="23"/>
        <v>2.6</v>
      </c>
      <c r="T65" s="39">
        <f t="shared" si="24"/>
        <v>0.5199962182093222</v>
      </c>
      <c r="U65" s="39">
        <f t="shared" si="25"/>
        <v>9.4</v>
      </c>
      <c r="V65" s="39">
        <f t="shared" si="26"/>
        <v>5.5</v>
      </c>
      <c r="W65" s="39">
        <f t="shared" si="27"/>
        <v>2.6</v>
      </c>
      <c r="X65" s="39">
        <f t="shared" si="28"/>
        <v>0.5199962182093222</v>
      </c>
      <c r="Y65" s="39">
        <f t="shared" si="29"/>
        <v>9.4</v>
      </c>
      <c r="Z65" s="39">
        <f t="shared" si="30"/>
        <v>5.5</v>
      </c>
      <c r="AA65" s="39">
        <f t="shared" si="31"/>
        <v>2.6</v>
      </c>
      <c r="AB65" s="39">
        <f t="shared" si="32"/>
        <v>0.5199962182093222</v>
      </c>
      <c r="AC65" s="39">
        <f t="shared" si="33"/>
        <v>9.4</v>
      </c>
      <c r="AD65" s="39">
        <f t="shared" si="6"/>
        <v>5.5</v>
      </c>
      <c r="AE65" s="39">
        <f t="shared" si="7"/>
        <v>2.6</v>
      </c>
      <c r="AF65" s="39">
        <f t="shared" si="8"/>
        <v>0.5199962182093222</v>
      </c>
      <c r="AG65" s="39">
        <f t="shared" si="9"/>
        <v>9.4</v>
      </c>
    </row>
    <row r="66" spans="1:33" ht="15">
      <c r="A66" t="str">
        <f>'Monthly Data'!D66</f>
        <v>Kingston Upon Hull UA</v>
      </c>
      <c r="B66" s="38">
        <f>IF(VLOOKUP(A66,'Monthly Rates Actual'!$A$3:$E$155,2,FALSE)&lt;5.5,VLOOKUP('Monthly Rate Target'!A66,'Monthly Rates Actual'!$A$3:$E$155,2,FALSE),IF(VLOOKUP('Monthly Rate Target'!A66,'Monthly Rates Actual'!$A$3:$E$155,2,FALSE)&gt;11.2,VLOOKUP('Monthly Rate Target'!A66,'Monthly Rates Actual'!$A$3:$E$155,2,FALSE)/2,5.5))</f>
        <v>3.410521897299567</v>
      </c>
      <c r="C66" s="38">
        <f>IF(VLOOKUP(A66,'Monthly Rates Actual'!$A$3:$E$155,3,FALSE)&lt;2.6,VLOOKUP(A66,'Monthly Rates Actual'!$A$3:$E$155,3,FALSE),IF(VLOOKUP(A66,'Monthly Rates Actual'!$A$3:$E$155,3,FALSE)&gt;7.7,VLOOKUP(A66,'Monthly Rates Actual'!$A$3:$E$155,3,FALSE)*0.33,2.6))</f>
        <v>2.6</v>
      </c>
      <c r="D66" s="38">
        <f>VLOOKUP(A66,'Monthly Rates Actual'!$A$3:$E$155,4,FALSE)</f>
        <v>0.01748985588358752</v>
      </c>
      <c r="E66" s="38">
        <f>IF(VLOOKUP(A66,'Monthly Rates Actual'!$A$3:$E$155,5,FALSE)&gt;9.4,9.4,VLOOKUP(A66,'Monthly Rates Actual'!$A$3:$E$155,5,FALSE))</f>
        <v>7.8354554358472095</v>
      </c>
      <c r="F66" s="39">
        <f t="shared" si="10"/>
        <v>3.410521897299567</v>
      </c>
      <c r="G66" s="39">
        <f t="shared" si="11"/>
        <v>2.6</v>
      </c>
      <c r="H66" s="39">
        <f t="shared" si="12"/>
        <v>0.01748985588358752</v>
      </c>
      <c r="I66" s="39">
        <f t="shared" si="13"/>
        <v>7.8354554358472095</v>
      </c>
      <c r="J66" s="39">
        <f t="shared" si="14"/>
        <v>3.410521897299567</v>
      </c>
      <c r="K66" s="39">
        <f t="shared" si="15"/>
        <v>2.6</v>
      </c>
      <c r="L66" s="39">
        <f t="shared" si="16"/>
        <v>0.01748985588358752</v>
      </c>
      <c r="M66" s="39">
        <f t="shared" si="17"/>
        <v>7.8354554358472095</v>
      </c>
      <c r="N66" s="39">
        <f t="shared" si="18"/>
        <v>3.410521897299567</v>
      </c>
      <c r="O66" s="39">
        <f t="shared" si="19"/>
        <v>2.6</v>
      </c>
      <c r="P66" s="39">
        <f t="shared" si="20"/>
        <v>0.01748985588358752</v>
      </c>
      <c r="Q66" s="39">
        <f t="shared" si="21"/>
        <v>7.8354554358472095</v>
      </c>
      <c r="R66" s="39">
        <f t="shared" si="22"/>
        <v>3.410521897299567</v>
      </c>
      <c r="S66" s="39">
        <f t="shared" si="23"/>
        <v>2.6</v>
      </c>
      <c r="T66" s="39">
        <f t="shared" si="24"/>
        <v>0.01748985588358752</v>
      </c>
      <c r="U66" s="39">
        <f t="shared" si="25"/>
        <v>7.8354554358472095</v>
      </c>
      <c r="V66" s="39">
        <f t="shared" si="26"/>
        <v>3.410521897299567</v>
      </c>
      <c r="W66" s="39">
        <f t="shared" si="27"/>
        <v>2.6</v>
      </c>
      <c r="X66" s="39">
        <f t="shared" si="28"/>
        <v>0.01748985588358752</v>
      </c>
      <c r="Y66" s="39">
        <f t="shared" si="29"/>
        <v>7.8354554358472095</v>
      </c>
      <c r="Z66" s="39">
        <f t="shared" si="30"/>
        <v>3.410521897299567</v>
      </c>
      <c r="AA66" s="39">
        <f t="shared" si="31"/>
        <v>2.6</v>
      </c>
      <c r="AB66" s="39">
        <f t="shared" si="32"/>
        <v>0.01748985588358752</v>
      </c>
      <c r="AC66" s="39">
        <f t="shared" si="33"/>
        <v>7.8354554358472095</v>
      </c>
      <c r="AD66" s="39">
        <f t="shared" si="6"/>
        <v>3.410521897299567</v>
      </c>
      <c r="AE66" s="39">
        <f t="shared" si="7"/>
        <v>2.6</v>
      </c>
      <c r="AF66" s="39">
        <f t="shared" si="8"/>
        <v>0.01748985588358752</v>
      </c>
      <c r="AG66" s="39">
        <f t="shared" si="9"/>
        <v>7.8354554358472095</v>
      </c>
    </row>
    <row r="67" spans="1:33" ht="15">
      <c r="A67" t="str">
        <f>'Monthly Data'!D67</f>
        <v>Kingston Upon Thames</v>
      </c>
      <c r="B67" s="38">
        <f>IF(VLOOKUP(A67,'Monthly Rates Actual'!$A$3:$E$155,2,FALSE)&lt;5.5,VLOOKUP('Monthly Rate Target'!A67,'Monthly Rates Actual'!$A$3:$E$155,2,FALSE),IF(VLOOKUP('Monthly Rate Target'!A67,'Monthly Rates Actual'!$A$3:$E$155,2,FALSE)&gt;11.2,VLOOKUP('Monthly Rate Target'!A67,'Monthly Rates Actual'!$A$3:$E$155,2,FALSE)/2,5.5))</f>
        <v>5.5</v>
      </c>
      <c r="C67" s="38">
        <f>IF(VLOOKUP(A67,'Monthly Rates Actual'!$A$3:$E$155,3,FALSE)&lt;2.6,VLOOKUP(A67,'Monthly Rates Actual'!$A$3:$E$155,3,FALSE),IF(VLOOKUP(A67,'Monthly Rates Actual'!$A$3:$E$155,3,FALSE)&gt;7.7,VLOOKUP(A67,'Monthly Rates Actual'!$A$3:$E$155,3,FALSE)*0.33,2.6))</f>
        <v>0.8028592147518906</v>
      </c>
      <c r="D67" s="38">
        <f>VLOOKUP(A67,'Monthly Rates Actual'!$A$3:$E$155,4,FALSE)</f>
        <v>0</v>
      </c>
      <c r="E67" s="38">
        <f>IF(VLOOKUP(A67,'Monthly Rates Actual'!$A$3:$E$155,5,FALSE)&gt;9.4,9.4,VLOOKUP(A67,'Monthly Rates Actual'!$A$3:$E$155,5,FALSE))</f>
        <v>8.209882937946752</v>
      </c>
      <c r="F67" s="39">
        <f t="shared" si="10"/>
        <v>5.5</v>
      </c>
      <c r="G67" s="39">
        <f t="shared" si="11"/>
        <v>0.8028592147518906</v>
      </c>
      <c r="H67" s="39">
        <f t="shared" si="12"/>
        <v>0</v>
      </c>
      <c r="I67" s="39">
        <f t="shared" si="13"/>
        <v>8.209882937946752</v>
      </c>
      <c r="J67" s="39">
        <f t="shared" si="14"/>
        <v>5.5</v>
      </c>
      <c r="K67" s="39">
        <f t="shared" si="15"/>
        <v>0.8028592147518906</v>
      </c>
      <c r="L67" s="39">
        <f t="shared" si="16"/>
        <v>0</v>
      </c>
      <c r="M67" s="39">
        <f t="shared" si="17"/>
        <v>8.209882937946752</v>
      </c>
      <c r="N67" s="39">
        <f t="shared" si="18"/>
        <v>5.5</v>
      </c>
      <c r="O67" s="39">
        <f t="shared" si="19"/>
        <v>0.8028592147518906</v>
      </c>
      <c r="P67" s="39">
        <f t="shared" si="20"/>
        <v>0</v>
      </c>
      <c r="Q67" s="39">
        <f t="shared" si="21"/>
        <v>8.209882937946752</v>
      </c>
      <c r="R67" s="39">
        <f t="shared" si="22"/>
        <v>5.5</v>
      </c>
      <c r="S67" s="39">
        <f t="shared" si="23"/>
        <v>0.8028592147518906</v>
      </c>
      <c r="T67" s="39">
        <f t="shared" si="24"/>
        <v>0</v>
      </c>
      <c r="U67" s="39">
        <f t="shared" si="25"/>
        <v>8.209882937946752</v>
      </c>
      <c r="V67" s="39">
        <f t="shared" si="26"/>
        <v>5.5</v>
      </c>
      <c r="W67" s="39">
        <f t="shared" si="27"/>
        <v>0.8028592147518906</v>
      </c>
      <c r="X67" s="39">
        <f t="shared" si="28"/>
        <v>0</v>
      </c>
      <c r="Y67" s="39">
        <f t="shared" si="29"/>
        <v>8.209882937946752</v>
      </c>
      <c r="Z67" s="39">
        <f t="shared" si="30"/>
        <v>5.5</v>
      </c>
      <c r="AA67" s="39">
        <f t="shared" si="31"/>
        <v>0.8028592147518906</v>
      </c>
      <c r="AB67" s="39">
        <f t="shared" si="32"/>
        <v>0</v>
      </c>
      <c r="AC67" s="39">
        <f t="shared" si="33"/>
        <v>8.209882937946752</v>
      </c>
      <c r="AD67" s="39">
        <f t="shared" si="6"/>
        <v>5.5</v>
      </c>
      <c r="AE67" s="39">
        <f t="shared" si="7"/>
        <v>0.8028592147518906</v>
      </c>
      <c r="AF67" s="39">
        <f t="shared" si="8"/>
        <v>0</v>
      </c>
      <c r="AG67" s="39">
        <f t="shared" si="9"/>
        <v>8.209882937946752</v>
      </c>
    </row>
    <row r="68" spans="1:33" ht="15">
      <c r="A68" t="str">
        <f>'Monthly Data'!D68</f>
        <v>Kirklees</v>
      </c>
      <c r="B68" s="38">
        <f>IF(VLOOKUP(A68,'Monthly Rates Actual'!$A$3:$E$155,2,FALSE)&lt;5.5,VLOOKUP('Monthly Rate Target'!A68,'Monthly Rates Actual'!$A$3:$E$155,2,FALSE),IF(VLOOKUP('Monthly Rate Target'!A68,'Monthly Rates Actual'!$A$3:$E$155,2,FALSE)&gt;11.2,VLOOKUP('Monthly Rate Target'!A68,'Monthly Rates Actual'!$A$3:$E$155,2,FALSE)/2,5.5))</f>
        <v>5.5</v>
      </c>
      <c r="C68" s="38">
        <f>IF(VLOOKUP(A68,'Monthly Rates Actual'!$A$3:$E$155,3,FALSE)&lt;2.6,VLOOKUP(A68,'Monthly Rates Actual'!$A$3:$E$155,3,FALSE),IF(VLOOKUP(A68,'Monthly Rates Actual'!$A$3:$E$155,3,FALSE)&gt;7.7,VLOOKUP(A68,'Monthly Rates Actual'!$A$3:$E$155,3,FALSE)*0.33,2.6))</f>
        <v>1.2577685705830128</v>
      </c>
      <c r="D68" s="38">
        <f>VLOOKUP(A68,'Monthly Rates Actual'!$A$3:$E$155,4,FALSE)</f>
        <v>1.4585887625248384</v>
      </c>
      <c r="E68" s="38">
        <f>IF(VLOOKUP(A68,'Monthly Rates Actual'!$A$3:$E$155,5,FALSE)&gt;9.4,9.4,VLOOKUP(A68,'Monthly Rates Actual'!$A$3:$E$155,5,FALSE))</f>
        <v>8.371031158838202</v>
      </c>
      <c r="F68" s="39">
        <f aca="true" t="shared" si="34" ref="F68:F131">B68</f>
        <v>5.5</v>
      </c>
      <c r="G68" s="39">
        <f aca="true" t="shared" si="35" ref="G68:G131">C68</f>
        <v>1.2577685705830128</v>
      </c>
      <c r="H68" s="39">
        <f aca="true" t="shared" si="36" ref="H68:H131">D68</f>
        <v>1.4585887625248384</v>
      </c>
      <c r="I68" s="39">
        <f aca="true" t="shared" si="37" ref="I68:I131">E68</f>
        <v>8.371031158838202</v>
      </c>
      <c r="J68" s="39">
        <f aca="true" t="shared" si="38" ref="J68:J131">F68</f>
        <v>5.5</v>
      </c>
      <c r="K68" s="39">
        <f aca="true" t="shared" si="39" ref="K68:K131">G68</f>
        <v>1.2577685705830128</v>
      </c>
      <c r="L68" s="39">
        <f aca="true" t="shared" si="40" ref="L68:L131">H68</f>
        <v>1.4585887625248384</v>
      </c>
      <c r="M68" s="39">
        <f aca="true" t="shared" si="41" ref="M68:M131">I68</f>
        <v>8.371031158838202</v>
      </c>
      <c r="N68" s="39">
        <f aca="true" t="shared" si="42" ref="N68:N131">J68</f>
        <v>5.5</v>
      </c>
      <c r="O68" s="39">
        <f aca="true" t="shared" si="43" ref="O68:O131">K68</f>
        <v>1.2577685705830128</v>
      </c>
      <c r="P68" s="39">
        <f aca="true" t="shared" si="44" ref="P68:P131">L68</f>
        <v>1.4585887625248384</v>
      </c>
      <c r="Q68" s="39">
        <f aca="true" t="shared" si="45" ref="Q68:Q131">M68</f>
        <v>8.371031158838202</v>
      </c>
      <c r="R68" s="39">
        <f aca="true" t="shared" si="46" ref="R68:R131">N68</f>
        <v>5.5</v>
      </c>
      <c r="S68" s="39">
        <f aca="true" t="shared" si="47" ref="S68:S131">O68</f>
        <v>1.2577685705830128</v>
      </c>
      <c r="T68" s="39">
        <f aca="true" t="shared" si="48" ref="T68:T131">P68</f>
        <v>1.4585887625248384</v>
      </c>
      <c r="U68" s="39">
        <f aca="true" t="shared" si="49" ref="U68:U131">Q68</f>
        <v>8.371031158838202</v>
      </c>
      <c r="V68" s="39">
        <f aca="true" t="shared" si="50" ref="V68:V131">R68</f>
        <v>5.5</v>
      </c>
      <c r="W68" s="39">
        <f aca="true" t="shared" si="51" ref="W68:W131">S68</f>
        <v>1.2577685705830128</v>
      </c>
      <c r="X68" s="39">
        <f aca="true" t="shared" si="52" ref="X68:X131">T68</f>
        <v>1.4585887625248384</v>
      </c>
      <c r="Y68" s="39">
        <f aca="true" t="shared" si="53" ref="Y68:Y131">U68</f>
        <v>8.371031158838202</v>
      </c>
      <c r="Z68" s="39">
        <f t="shared" si="30"/>
        <v>5.5</v>
      </c>
      <c r="AA68" s="39">
        <f t="shared" si="31"/>
        <v>1.2577685705830128</v>
      </c>
      <c r="AB68" s="39">
        <f t="shared" si="32"/>
        <v>1.4585887625248384</v>
      </c>
      <c r="AC68" s="39">
        <f t="shared" si="33"/>
        <v>8.371031158838202</v>
      </c>
      <c r="AD68" s="39">
        <f aca="true" t="shared" si="54" ref="AD68:AD131">Z68</f>
        <v>5.5</v>
      </c>
      <c r="AE68" s="39">
        <f aca="true" t="shared" si="55" ref="AE68:AE131">AA68</f>
        <v>1.2577685705830128</v>
      </c>
      <c r="AF68" s="39">
        <f aca="true" t="shared" si="56" ref="AF68:AF131">AB68</f>
        <v>1.4585887625248384</v>
      </c>
      <c r="AG68" s="39">
        <f aca="true" t="shared" si="57" ref="AG68:AG131">AC68</f>
        <v>8.371031158838202</v>
      </c>
    </row>
    <row r="69" spans="1:33" ht="15">
      <c r="A69" t="str">
        <f>'Monthly Data'!D69</f>
        <v>Knowsley</v>
      </c>
      <c r="B69" s="38">
        <f>IF(VLOOKUP(A69,'Monthly Rates Actual'!$A$3:$E$155,2,FALSE)&lt;5.5,VLOOKUP('Monthly Rate Target'!A69,'Monthly Rates Actual'!$A$3:$E$155,2,FALSE),IF(VLOOKUP('Monthly Rate Target'!A69,'Monthly Rates Actual'!$A$3:$E$155,2,FALSE)&gt;11.2,VLOOKUP('Monthly Rate Target'!A69,'Monthly Rates Actual'!$A$3:$E$155,2,FALSE)/2,5.5))</f>
        <v>4.681299603174604</v>
      </c>
      <c r="C69" s="38">
        <f>IF(VLOOKUP(A69,'Monthly Rates Actual'!$A$3:$E$155,3,FALSE)&lt;2.6,VLOOKUP(A69,'Monthly Rates Actual'!$A$3:$E$155,3,FALSE),IF(VLOOKUP(A69,'Monthly Rates Actual'!$A$3:$E$155,3,FALSE)&gt;7.7,VLOOKUP(A69,'Monthly Rates Actual'!$A$3:$E$155,3,FALSE)*0.33,2.6))</f>
        <v>2.6</v>
      </c>
      <c r="D69" s="38">
        <f>VLOOKUP(A69,'Monthly Rates Actual'!$A$3:$E$155,4,FALSE)</f>
        <v>0.8680555555555556</v>
      </c>
      <c r="E69" s="38">
        <f>IF(VLOOKUP(A69,'Monthly Rates Actual'!$A$3:$E$155,5,FALSE)&gt;9.4,9.4,VLOOKUP(A69,'Monthly Rates Actual'!$A$3:$E$155,5,FALSE))</f>
        <v>9.4</v>
      </c>
      <c r="F69" s="39">
        <f t="shared" si="34"/>
        <v>4.681299603174604</v>
      </c>
      <c r="G69" s="39">
        <f t="shared" si="35"/>
        <v>2.6</v>
      </c>
      <c r="H69" s="39">
        <f t="shared" si="36"/>
        <v>0.8680555555555556</v>
      </c>
      <c r="I69" s="39">
        <f t="shared" si="37"/>
        <v>9.4</v>
      </c>
      <c r="J69" s="39">
        <f t="shared" si="38"/>
        <v>4.681299603174604</v>
      </c>
      <c r="K69" s="39">
        <f t="shared" si="39"/>
        <v>2.6</v>
      </c>
      <c r="L69" s="39">
        <f t="shared" si="40"/>
        <v>0.8680555555555556</v>
      </c>
      <c r="M69" s="39">
        <f t="shared" si="41"/>
        <v>9.4</v>
      </c>
      <c r="N69" s="39">
        <f t="shared" si="42"/>
        <v>4.681299603174604</v>
      </c>
      <c r="O69" s="39">
        <f t="shared" si="43"/>
        <v>2.6</v>
      </c>
      <c r="P69" s="39">
        <f t="shared" si="44"/>
        <v>0.8680555555555556</v>
      </c>
      <c r="Q69" s="39">
        <f t="shared" si="45"/>
        <v>9.4</v>
      </c>
      <c r="R69" s="39">
        <f t="shared" si="46"/>
        <v>4.681299603174604</v>
      </c>
      <c r="S69" s="39">
        <f t="shared" si="47"/>
        <v>2.6</v>
      </c>
      <c r="T69" s="39">
        <f t="shared" si="48"/>
        <v>0.8680555555555556</v>
      </c>
      <c r="U69" s="39">
        <f t="shared" si="49"/>
        <v>9.4</v>
      </c>
      <c r="V69" s="39">
        <f t="shared" si="50"/>
        <v>4.681299603174604</v>
      </c>
      <c r="W69" s="39">
        <f t="shared" si="51"/>
        <v>2.6</v>
      </c>
      <c r="X69" s="39">
        <f t="shared" si="52"/>
        <v>0.8680555555555556</v>
      </c>
      <c r="Y69" s="39">
        <f t="shared" si="53"/>
        <v>9.4</v>
      </c>
      <c r="Z69" s="39">
        <f t="shared" si="30"/>
        <v>4.681299603174604</v>
      </c>
      <c r="AA69" s="39">
        <f t="shared" si="31"/>
        <v>2.6</v>
      </c>
      <c r="AB69" s="39">
        <f t="shared" si="32"/>
        <v>0.8680555555555556</v>
      </c>
      <c r="AC69" s="39">
        <f t="shared" si="33"/>
        <v>9.4</v>
      </c>
      <c r="AD69" s="39">
        <f t="shared" si="54"/>
        <v>4.681299603174604</v>
      </c>
      <c r="AE69" s="39">
        <f t="shared" si="55"/>
        <v>2.6</v>
      </c>
      <c r="AF69" s="39">
        <f t="shared" si="56"/>
        <v>0.8680555555555556</v>
      </c>
      <c r="AG69" s="39">
        <f t="shared" si="57"/>
        <v>9.4</v>
      </c>
    </row>
    <row r="70" spans="1:33" ht="15">
      <c r="A70" t="str">
        <f>'Monthly Data'!D70</f>
        <v>Lambeth</v>
      </c>
      <c r="B70" s="38">
        <f>IF(VLOOKUP(A70,'Monthly Rates Actual'!$A$3:$E$155,2,FALSE)&lt;5.5,VLOOKUP('Monthly Rate Target'!A70,'Monthly Rates Actual'!$A$3:$E$155,2,FALSE),IF(VLOOKUP('Monthly Rate Target'!A70,'Monthly Rates Actual'!$A$3:$E$155,2,FALSE)&gt;11.2,VLOOKUP('Monthly Rate Target'!A70,'Monthly Rates Actual'!$A$3:$E$155,2,FALSE)/2,5.5))</f>
        <v>3.170705380754493</v>
      </c>
      <c r="C70" s="38">
        <f>IF(VLOOKUP(A70,'Monthly Rates Actual'!$A$3:$E$155,3,FALSE)&lt;2.6,VLOOKUP(A70,'Monthly Rates Actual'!$A$3:$E$155,3,FALSE),IF(VLOOKUP(A70,'Monthly Rates Actual'!$A$3:$E$155,3,FALSE)&gt;7.7,VLOOKUP(A70,'Monthly Rates Actual'!$A$3:$E$155,3,FALSE)*0.33,2.6))</f>
        <v>1.2008203356899996</v>
      </c>
      <c r="D70" s="38">
        <f>VLOOKUP(A70,'Monthly Rates Actual'!$A$3:$E$155,4,FALSE)</f>
        <v>0.37778617302606726</v>
      </c>
      <c r="E70" s="38">
        <f>IF(VLOOKUP(A70,'Monthly Rates Actual'!$A$3:$E$155,5,FALSE)&gt;9.4,9.4,VLOOKUP(A70,'Monthly Rates Actual'!$A$3:$E$155,5,FALSE))</f>
        <v>4.74931188947056</v>
      </c>
      <c r="F70" s="39">
        <f t="shared" si="34"/>
        <v>3.170705380754493</v>
      </c>
      <c r="G70" s="39">
        <f t="shared" si="35"/>
        <v>1.2008203356899996</v>
      </c>
      <c r="H70" s="39">
        <f t="shared" si="36"/>
        <v>0.37778617302606726</v>
      </c>
      <c r="I70" s="39">
        <f t="shared" si="37"/>
        <v>4.74931188947056</v>
      </c>
      <c r="J70" s="39">
        <f t="shared" si="38"/>
        <v>3.170705380754493</v>
      </c>
      <c r="K70" s="39">
        <f t="shared" si="39"/>
        <v>1.2008203356899996</v>
      </c>
      <c r="L70" s="39">
        <f t="shared" si="40"/>
        <v>0.37778617302606726</v>
      </c>
      <c r="M70" s="39">
        <f t="shared" si="41"/>
        <v>4.74931188947056</v>
      </c>
      <c r="N70" s="39">
        <f t="shared" si="42"/>
        <v>3.170705380754493</v>
      </c>
      <c r="O70" s="39">
        <f t="shared" si="43"/>
        <v>1.2008203356899996</v>
      </c>
      <c r="P70" s="39">
        <f t="shared" si="44"/>
        <v>0.37778617302606726</v>
      </c>
      <c r="Q70" s="39">
        <f t="shared" si="45"/>
        <v>4.74931188947056</v>
      </c>
      <c r="R70" s="39">
        <f t="shared" si="46"/>
        <v>3.170705380754493</v>
      </c>
      <c r="S70" s="39">
        <f t="shared" si="47"/>
        <v>1.2008203356899996</v>
      </c>
      <c r="T70" s="39">
        <f t="shared" si="48"/>
        <v>0.37778617302606726</v>
      </c>
      <c r="U70" s="39">
        <f t="shared" si="49"/>
        <v>4.74931188947056</v>
      </c>
      <c r="V70" s="39">
        <f t="shared" si="50"/>
        <v>3.170705380754493</v>
      </c>
      <c r="W70" s="39">
        <f t="shared" si="51"/>
        <v>1.2008203356899996</v>
      </c>
      <c r="X70" s="39">
        <f t="shared" si="52"/>
        <v>0.37778617302606726</v>
      </c>
      <c r="Y70" s="39">
        <f t="shared" si="53"/>
        <v>4.74931188947056</v>
      </c>
      <c r="Z70" s="39">
        <f t="shared" si="30"/>
        <v>3.170705380754493</v>
      </c>
      <c r="AA70" s="39">
        <f t="shared" si="31"/>
        <v>1.2008203356899996</v>
      </c>
      <c r="AB70" s="39">
        <f t="shared" si="32"/>
        <v>0.37778617302606726</v>
      </c>
      <c r="AC70" s="39">
        <f t="shared" si="33"/>
        <v>4.74931188947056</v>
      </c>
      <c r="AD70" s="39">
        <f t="shared" si="54"/>
        <v>3.170705380754493</v>
      </c>
      <c r="AE70" s="39">
        <f t="shared" si="55"/>
        <v>1.2008203356899996</v>
      </c>
      <c r="AF70" s="39">
        <f t="shared" si="56"/>
        <v>0.37778617302606726</v>
      </c>
      <c r="AG70" s="39">
        <f t="shared" si="57"/>
        <v>4.74931188947056</v>
      </c>
    </row>
    <row r="71" spans="1:33" ht="15">
      <c r="A71" t="str">
        <f>'Monthly Data'!D71</f>
        <v>Lancashire</v>
      </c>
      <c r="B71" s="38">
        <f>IF(VLOOKUP(A71,'Monthly Rates Actual'!$A$3:$E$155,2,FALSE)&lt;5.5,VLOOKUP('Monthly Rate Target'!A71,'Monthly Rates Actual'!$A$3:$E$155,2,FALSE),IF(VLOOKUP('Monthly Rate Target'!A71,'Monthly Rates Actual'!$A$3:$E$155,2,FALSE)&gt;11.2,VLOOKUP('Monthly Rate Target'!A71,'Monthly Rates Actual'!$A$3:$E$155,2,FALSE)/2,5.5))</f>
        <v>5.5</v>
      </c>
      <c r="C71" s="38">
        <f>IF(VLOOKUP(A71,'Monthly Rates Actual'!$A$3:$E$155,3,FALSE)&lt;2.6,VLOOKUP(A71,'Monthly Rates Actual'!$A$3:$E$155,3,FALSE),IF(VLOOKUP(A71,'Monthly Rates Actual'!$A$3:$E$155,3,FALSE)&gt;7.7,VLOOKUP(A71,'Monthly Rates Actual'!$A$3:$E$155,3,FALSE)*0.33,2.6))</f>
        <v>2.6</v>
      </c>
      <c r="D71" s="38">
        <f>VLOOKUP(A71,'Monthly Rates Actual'!$A$3:$E$155,4,FALSE)</f>
        <v>0.622749099639856</v>
      </c>
      <c r="E71" s="38">
        <f>IF(VLOOKUP(A71,'Monthly Rates Actual'!$A$3:$E$155,5,FALSE)&gt;9.4,9.4,VLOOKUP(A71,'Monthly Rates Actual'!$A$3:$E$155,5,FALSE))</f>
        <v>9.4</v>
      </c>
      <c r="F71" s="39">
        <f t="shared" si="34"/>
        <v>5.5</v>
      </c>
      <c r="G71" s="39">
        <f t="shared" si="35"/>
        <v>2.6</v>
      </c>
      <c r="H71" s="39">
        <f t="shared" si="36"/>
        <v>0.622749099639856</v>
      </c>
      <c r="I71" s="39">
        <f t="shared" si="37"/>
        <v>9.4</v>
      </c>
      <c r="J71" s="39">
        <f t="shared" si="38"/>
        <v>5.5</v>
      </c>
      <c r="K71" s="39">
        <f t="shared" si="39"/>
        <v>2.6</v>
      </c>
      <c r="L71" s="39">
        <f t="shared" si="40"/>
        <v>0.622749099639856</v>
      </c>
      <c r="M71" s="39">
        <f t="shared" si="41"/>
        <v>9.4</v>
      </c>
      <c r="N71" s="39">
        <f t="shared" si="42"/>
        <v>5.5</v>
      </c>
      <c r="O71" s="39">
        <f t="shared" si="43"/>
        <v>2.6</v>
      </c>
      <c r="P71" s="39">
        <f t="shared" si="44"/>
        <v>0.622749099639856</v>
      </c>
      <c r="Q71" s="39">
        <f t="shared" si="45"/>
        <v>9.4</v>
      </c>
      <c r="R71" s="39">
        <f t="shared" si="46"/>
        <v>5.5</v>
      </c>
      <c r="S71" s="39">
        <f t="shared" si="47"/>
        <v>2.6</v>
      </c>
      <c r="T71" s="39">
        <f t="shared" si="48"/>
        <v>0.622749099639856</v>
      </c>
      <c r="U71" s="39">
        <f t="shared" si="49"/>
        <v>9.4</v>
      </c>
      <c r="V71" s="39">
        <f t="shared" si="50"/>
        <v>5.5</v>
      </c>
      <c r="W71" s="39">
        <f t="shared" si="51"/>
        <v>2.6</v>
      </c>
      <c r="X71" s="39">
        <f t="shared" si="52"/>
        <v>0.622749099639856</v>
      </c>
      <c r="Y71" s="39">
        <f t="shared" si="53"/>
        <v>9.4</v>
      </c>
      <c r="Z71" s="39">
        <f t="shared" si="30"/>
        <v>5.5</v>
      </c>
      <c r="AA71" s="39">
        <f t="shared" si="31"/>
        <v>2.6</v>
      </c>
      <c r="AB71" s="39">
        <f t="shared" si="32"/>
        <v>0.622749099639856</v>
      </c>
      <c r="AC71" s="39">
        <f t="shared" si="33"/>
        <v>9.4</v>
      </c>
      <c r="AD71" s="39">
        <f t="shared" si="54"/>
        <v>5.5</v>
      </c>
      <c r="AE71" s="39">
        <f t="shared" si="55"/>
        <v>2.6</v>
      </c>
      <c r="AF71" s="39">
        <f t="shared" si="56"/>
        <v>0.622749099639856</v>
      </c>
      <c r="AG71" s="39">
        <f t="shared" si="57"/>
        <v>9.4</v>
      </c>
    </row>
    <row r="72" spans="1:33" ht="15">
      <c r="A72" t="str">
        <f>'Monthly Data'!D72</f>
        <v>Leeds</v>
      </c>
      <c r="B72" s="38">
        <f>IF(VLOOKUP(A72,'Monthly Rates Actual'!$A$3:$E$155,2,FALSE)&lt;5.5,VLOOKUP('Monthly Rate Target'!A72,'Monthly Rates Actual'!$A$3:$E$155,2,FALSE),IF(VLOOKUP('Monthly Rate Target'!A72,'Monthly Rates Actual'!$A$3:$E$155,2,FALSE)&gt;11.2,VLOOKUP('Monthly Rate Target'!A72,'Monthly Rates Actual'!$A$3:$E$155,2,FALSE)/2,5.5))</f>
        <v>5.5</v>
      </c>
      <c r="C72" s="38">
        <f>IF(VLOOKUP(A72,'Monthly Rates Actual'!$A$3:$E$155,3,FALSE)&lt;2.6,VLOOKUP(A72,'Monthly Rates Actual'!$A$3:$E$155,3,FALSE),IF(VLOOKUP(A72,'Monthly Rates Actual'!$A$3:$E$155,3,FALSE)&gt;7.7,VLOOKUP(A72,'Monthly Rates Actual'!$A$3:$E$155,3,FALSE)*0.33,2.6))</f>
        <v>2.6</v>
      </c>
      <c r="D72" s="38">
        <f>VLOOKUP(A72,'Monthly Rates Actual'!$A$3:$E$155,4,FALSE)</f>
        <v>0.3242016534284325</v>
      </c>
      <c r="E72" s="38">
        <f>IF(VLOOKUP(A72,'Monthly Rates Actual'!$A$3:$E$155,5,FALSE)&gt;9.4,9.4,VLOOKUP(A72,'Monthly Rates Actual'!$A$3:$E$155,5,FALSE))</f>
        <v>9.4</v>
      </c>
      <c r="F72" s="39">
        <f t="shared" si="34"/>
        <v>5.5</v>
      </c>
      <c r="G72" s="39">
        <f t="shared" si="35"/>
        <v>2.6</v>
      </c>
      <c r="H72" s="39">
        <f t="shared" si="36"/>
        <v>0.3242016534284325</v>
      </c>
      <c r="I72" s="39">
        <f t="shared" si="37"/>
        <v>9.4</v>
      </c>
      <c r="J72" s="39">
        <f t="shared" si="38"/>
        <v>5.5</v>
      </c>
      <c r="K72" s="39">
        <f t="shared" si="39"/>
        <v>2.6</v>
      </c>
      <c r="L72" s="39">
        <f t="shared" si="40"/>
        <v>0.3242016534284325</v>
      </c>
      <c r="M72" s="39">
        <f t="shared" si="41"/>
        <v>9.4</v>
      </c>
      <c r="N72" s="39">
        <f t="shared" si="42"/>
        <v>5.5</v>
      </c>
      <c r="O72" s="39">
        <f t="shared" si="43"/>
        <v>2.6</v>
      </c>
      <c r="P72" s="39">
        <f t="shared" si="44"/>
        <v>0.3242016534284325</v>
      </c>
      <c r="Q72" s="39">
        <f t="shared" si="45"/>
        <v>9.4</v>
      </c>
      <c r="R72" s="39">
        <f t="shared" si="46"/>
        <v>5.5</v>
      </c>
      <c r="S72" s="39">
        <f t="shared" si="47"/>
        <v>2.6</v>
      </c>
      <c r="T72" s="39">
        <f t="shared" si="48"/>
        <v>0.3242016534284325</v>
      </c>
      <c r="U72" s="39">
        <f t="shared" si="49"/>
        <v>9.4</v>
      </c>
      <c r="V72" s="39">
        <f t="shared" si="50"/>
        <v>5.5</v>
      </c>
      <c r="W72" s="39">
        <f t="shared" si="51"/>
        <v>2.6</v>
      </c>
      <c r="X72" s="39">
        <f t="shared" si="52"/>
        <v>0.3242016534284325</v>
      </c>
      <c r="Y72" s="39">
        <f t="shared" si="53"/>
        <v>9.4</v>
      </c>
      <c r="Z72" s="39">
        <f t="shared" si="30"/>
        <v>5.5</v>
      </c>
      <c r="AA72" s="39">
        <f t="shared" si="31"/>
        <v>2.6</v>
      </c>
      <c r="AB72" s="39">
        <f t="shared" si="32"/>
        <v>0.3242016534284325</v>
      </c>
      <c r="AC72" s="39">
        <f t="shared" si="33"/>
        <v>9.4</v>
      </c>
      <c r="AD72" s="39">
        <f t="shared" si="54"/>
        <v>5.5</v>
      </c>
      <c r="AE72" s="39">
        <f t="shared" si="55"/>
        <v>2.6</v>
      </c>
      <c r="AF72" s="39">
        <f t="shared" si="56"/>
        <v>0.3242016534284325</v>
      </c>
      <c r="AG72" s="39">
        <f t="shared" si="57"/>
        <v>9.4</v>
      </c>
    </row>
    <row r="73" spans="1:33" ht="15">
      <c r="A73" t="str">
        <f>'Monthly Data'!D73</f>
        <v>Leicester UA</v>
      </c>
      <c r="B73" s="38">
        <f>IF(VLOOKUP(A73,'Monthly Rates Actual'!$A$3:$E$155,2,FALSE)&lt;5.5,VLOOKUP('Monthly Rate Target'!A73,'Monthly Rates Actual'!$A$3:$E$155,2,FALSE),IF(VLOOKUP('Monthly Rate Target'!A73,'Monthly Rates Actual'!$A$3:$E$155,2,FALSE)&gt;11.2,VLOOKUP('Monthly Rate Target'!A73,'Monthly Rates Actual'!$A$3:$E$155,2,FALSE)/2,5.5))</f>
        <v>5.5</v>
      </c>
      <c r="C73" s="38">
        <f>IF(VLOOKUP(A73,'Monthly Rates Actual'!$A$3:$E$155,3,FALSE)&lt;2.6,VLOOKUP(A73,'Monthly Rates Actual'!$A$3:$E$155,3,FALSE),IF(VLOOKUP(A73,'Monthly Rates Actual'!$A$3:$E$155,3,FALSE)&gt;7.7,VLOOKUP(A73,'Monthly Rates Actual'!$A$3:$E$155,3,FALSE)*0.33,2.6))</f>
        <v>0.8891523414344992</v>
      </c>
      <c r="D73" s="38">
        <f>VLOOKUP(A73,'Monthly Rates Actual'!$A$3:$E$155,4,FALSE)</f>
        <v>2.9773131432882476</v>
      </c>
      <c r="E73" s="38">
        <f>IF(VLOOKUP(A73,'Monthly Rates Actual'!$A$3:$E$155,5,FALSE)&gt;9.4,9.4,VLOOKUP(A73,'Monthly Rates Actual'!$A$3:$E$155,5,FALSE))</f>
        <v>9.4</v>
      </c>
      <c r="F73" s="39">
        <f t="shared" si="34"/>
        <v>5.5</v>
      </c>
      <c r="G73" s="39">
        <f t="shared" si="35"/>
        <v>0.8891523414344992</v>
      </c>
      <c r="H73" s="39">
        <f t="shared" si="36"/>
        <v>2.9773131432882476</v>
      </c>
      <c r="I73" s="39">
        <f t="shared" si="37"/>
        <v>9.4</v>
      </c>
      <c r="J73" s="39">
        <f t="shared" si="38"/>
        <v>5.5</v>
      </c>
      <c r="K73" s="39">
        <f t="shared" si="39"/>
        <v>0.8891523414344992</v>
      </c>
      <c r="L73" s="39">
        <f t="shared" si="40"/>
        <v>2.9773131432882476</v>
      </c>
      <c r="M73" s="39">
        <f t="shared" si="41"/>
        <v>9.4</v>
      </c>
      <c r="N73" s="39">
        <f t="shared" si="42"/>
        <v>5.5</v>
      </c>
      <c r="O73" s="39">
        <f t="shared" si="43"/>
        <v>0.8891523414344992</v>
      </c>
      <c r="P73" s="39">
        <f t="shared" si="44"/>
        <v>2.9773131432882476</v>
      </c>
      <c r="Q73" s="39">
        <f t="shared" si="45"/>
        <v>9.4</v>
      </c>
      <c r="R73" s="39">
        <f t="shared" si="46"/>
        <v>5.5</v>
      </c>
      <c r="S73" s="39">
        <f t="shared" si="47"/>
        <v>0.8891523414344992</v>
      </c>
      <c r="T73" s="39">
        <f t="shared" si="48"/>
        <v>2.9773131432882476</v>
      </c>
      <c r="U73" s="39">
        <f t="shared" si="49"/>
        <v>9.4</v>
      </c>
      <c r="V73" s="39">
        <f t="shared" si="50"/>
        <v>5.5</v>
      </c>
      <c r="W73" s="39">
        <f t="shared" si="51"/>
        <v>0.8891523414344992</v>
      </c>
      <c r="X73" s="39">
        <f t="shared" si="52"/>
        <v>2.9773131432882476</v>
      </c>
      <c r="Y73" s="39">
        <f t="shared" si="53"/>
        <v>9.4</v>
      </c>
      <c r="Z73" s="39">
        <f t="shared" si="30"/>
        <v>5.5</v>
      </c>
      <c r="AA73" s="39">
        <f t="shared" si="31"/>
        <v>0.8891523414344992</v>
      </c>
      <c r="AB73" s="39">
        <f t="shared" si="32"/>
        <v>2.9773131432882476</v>
      </c>
      <c r="AC73" s="39">
        <f t="shared" si="33"/>
        <v>9.4</v>
      </c>
      <c r="AD73" s="39">
        <f t="shared" si="54"/>
        <v>5.5</v>
      </c>
      <c r="AE73" s="39">
        <f t="shared" si="55"/>
        <v>0.8891523414344992</v>
      </c>
      <c r="AF73" s="39">
        <f t="shared" si="56"/>
        <v>2.9773131432882476</v>
      </c>
      <c r="AG73" s="39">
        <f t="shared" si="57"/>
        <v>9.4</v>
      </c>
    </row>
    <row r="74" spans="1:33" ht="15">
      <c r="A74" t="str">
        <f>'Monthly Data'!D74</f>
        <v>Leicestershire</v>
      </c>
      <c r="B74" s="38">
        <f>IF(VLOOKUP(A74,'Monthly Rates Actual'!$A$3:$E$155,2,FALSE)&lt;5.5,VLOOKUP('Monthly Rate Target'!A74,'Monthly Rates Actual'!$A$3:$E$155,2,FALSE),IF(VLOOKUP('Monthly Rate Target'!A74,'Monthly Rates Actual'!$A$3:$E$155,2,FALSE)&gt;11.2,VLOOKUP('Monthly Rate Target'!A74,'Monthly Rates Actual'!$A$3:$E$155,2,FALSE)/2,5.5))</f>
        <v>5.5</v>
      </c>
      <c r="C74" s="38">
        <f>IF(VLOOKUP(A74,'Monthly Rates Actual'!$A$3:$E$155,3,FALSE)&lt;2.6,VLOOKUP(A74,'Monthly Rates Actual'!$A$3:$E$155,3,FALSE),IF(VLOOKUP(A74,'Monthly Rates Actual'!$A$3:$E$155,3,FALSE)&gt;7.7,VLOOKUP(A74,'Monthly Rates Actual'!$A$3:$E$155,3,FALSE)*0.33,2.6))</f>
        <v>1.3278388278388278</v>
      </c>
      <c r="D74" s="38">
        <f>VLOOKUP(A74,'Monthly Rates Actual'!$A$3:$E$155,4,FALSE)</f>
        <v>1.7333856619570904</v>
      </c>
      <c r="E74" s="38">
        <f>IF(VLOOKUP(A74,'Monthly Rates Actual'!$A$3:$E$155,5,FALSE)&gt;9.4,9.4,VLOOKUP(A74,'Monthly Rates Actual'!$A$3:$E$155,5,FALSE))</f>
        <v>9.4</v>
      </c>
      <c r="F74" s="39">
        <f t="shared" si="34"/>
        <v>5.5</v>
      </c>
      <c r="G74" s="39">
        <f t="shared" si="35"/>
        <v>1.3278388278388278</v>
      </c>
      <c r="H74" s="39">
        <f t="shared" si="36"/>
        <v>1.7333856619570904</v>
      </c>
      <c r="I74" s="39">
        <f t="shared" si="37"/>
        <v>9.4</v>
      </c>
      <c r="J74" s="39">
        <f t="shared" si="38"/>
        <v>5.5</v>
      </c>
      <c r="K74" s="39">
        <f t="shared" si="39"/>
        <v>1.3278388278388278</v>
      </c>
      <c r="L74" s="39">
        <f t="shared" si="40"/>
        <v>1.7333856619570904</v>
      </c>
      <c r="M74" s="39">
        <f t="shared" si="41"/>
        <v>9.4</v>
      </c>
      <c r="N74" s="39">
        <f t="shared" si="42"/>
        <v>5.5</v>
      </c>
      <c r="O74" s="39">
        <f t="shared" si="43"/>
        <v>1.3278388278388278</v>
      </c>
      <c r="P74" s="39">
        <f t="shared" si="44"/>
        <v>1.7333856619570904</v>
      </c>
      <c r="Q74" s="39">
        <f t="shared" si="45"/>
        <v>9.4</v>
      </c>
      <c r="R74" s="39">
        <f t="shared" si="46"/>
        <v>5.5</v>
      </c>
      <c r="S74" s="39">
        <f t="shared" si="47"/>
        <v>1.3278388278388278</v>
      </c>
      <c r="T74" s="39">
        <f t="shared" si="48"/>
        <v>1.7333856619570904</v>
      </c>
      <c r="U74" s="39">
        <f t="shared" si="49"/>
        <v>9.4</v>
      </c>
      <c r="V74" s="39">
        <f t="shared" si="50"/>
        <v>5.5</v>
      </c>
      <c r="W74" s="39">
        <f t="shared" si="51"/>
        <v>1.3278388278388278</v>
      </c>
      <c r="X74" s="39">
        <f t="shared" si="52"/>
        <v>1.7333856619570904</v>
      </c>
      <c r="Y74" s="39">
        <f t="shared" si="53"/>
        <v>9.4</v>
      </c>
      <c r="Z74" s="39">
        <f t="shared" si="30"/>
        <v>5.5</v>
      </c>
      <c r="AA74" s="39">
        <f t="shared" si="31"/>
        <v>1.3278388278388278</v>
      </c>
      <c r="AB74" s="39">
        <f t="shared" si="32"/>
        <v>1.7333856619570904</v>
      </c>
      <c r="AC74" s="39">
        <f t="shared" si="33"/>
        <v>9.4</v>
      </c>
      <c r="AD74" s="39">
        <f t="shared" si="54"/>
        <v>5.5</v>
      </c>
      <c r="AE74" s="39">
        <f t="shared" si="55"/>
        <v>1.3278388278388278</v>
      </c>
      <c r="AF74" s="39">
        <f t="shared" si="56"/>
        <v>1.7333856619570904</v>
      </c>
      <c r="AG74" s="39">
        <f t="shared" si="57"/>
        <v>9.4</v>
      </c>
    </row>
    <row r="75" spans="1:33" ht="15">
      <c r="A75" t="str">
        <f>'Monthly Data'!D75</f>
        <v>Lewisham</v>
      </c>
      <c r="B75" s="38">
        <f>IF(VLOOKUP(A75,'Monthly Rates Actual'!$A$3:$E$155,2,FALSE)&lt;5.5,VLOOKUP('Monthly Rate Target'!A75,'Monthly Rates Actual'!$A$3:$E$155,2,FALSE),IF(VLOOKUP('Monthly Rate Target'!A75,'Monthly Rates Actual'!$A$3:$E$155,2,FALSE)&gt;11.2,VLOOKUP('Monthly Rate Target'!A75,'Monthly Rates Actual'!$A$3:$E$155,2,FALSE)/2,5.5))</f>
        <v>3.164750489236791</v>
      </c>
      <c r="C75" s="38">
        <f>IF(VLOOKUP(A75,'Monthly Rates Actual'!$A$3:$E$155,3,FALSE)&lt;2.6,VLOOKUP(A75,'Monthly Rates Actual'!$A$3:$E$155,3,FALSE),IF(VLOOKUP(A75,'Monthly Rates Actual'!$A$3:$E$155,3,FALSE)&gt;7.7,VLOOKUP(A75,'Monthly Rates Actual'!$A$3:$E$155,3,FALSE)*0.33,2.6))</f>
        <v>1.6817514677103718</v>
      </c>
      <c r="D75" s="38">
        <f>VLOOKUP(A75,'Monthly Rates Actual'!$A$3:$E$155,4,FALSE)</f>
        <v>0.25990704500978473</v>
      </c>
      <c r="E75" s="38">
        <f>IF(VLOOKUP(A75,'Monthly Rates Actual'!$A$3:$E$155,5,FALSE)&gt;9.4,9.4,VLOOKUP(A75,'Monthly Rates Actual'!$A$3:$E$155,5,FALSE))</f>
        <v>5.106409001956948</v>
      </c>
      <c r="F75" s="39">
        <f t="shared" si="34"/>
        <v>3.164750489236791</v>
      </c>
      <c r="G75" s="39">
        <f t="shared" si="35"/>
        <v>1.6817514677103718</v>
      </c>
      <c r="H75" s="39">
        <f t="shared" si="36"/>
        <v>0.25990704500978473</v>
      </c>
      <c r="I75" s="39">
        <f t="shared" si="37"/>
        <v>5.106409001956948</v>
      </c>
      <c r="J75" s="39">
        <f t="shared" si="38"/>
        <v>3.164750489236791</v>
      </c>
      <c r="K75" s="39">
        <f t="shared" si="39"/>
        <v>1.6817514677103718</v>
      </c>
      <c r="L75" s="39">
        <f t="shared" si="40"/>
        <v>0.25990704500978473</v>
      </c>
      <c r="M75" s="39">
        <f t="shared" si="41"/>
        <v>5.106409001956948</v>
      </c>
      <c r="N75" s="39">
        <f t="shared" si="42"/>
        <v>3.164750489236791</v>
      </c>
      <c r="O75" s="39">
        <f t="shared" si="43"/>
        <v>1.6817514677103718</v>
      </c>
      <c r="P75" s="39">
        <f t="shared" si="44"/>
        <v>0.25990704500978473</v>
      </c>
      <c r="Q75" s="39">
        <f t="shared" si="45"/>
        <v>5.106409001956948</v>
      </c>
      <c r="R75" s="39">
        <f t="shared" si="46"/>
        <v>3.164750489236791</v>
      </c>
      <c r="S75" s="39">
        <f t="shared" si="47"/>
        <v>1.6817514677103718</v>
      </c>
      <c r="T75" s="39">
        <f t="shared" si="48"/>
        <v>0.25990704500978473</v>
      </c>
      <c r="U75" s="39">
        <f t="shared" si="49"/>
        <v>5.106409001956948</v>
      </c>
      <c r="V75" s="39">
        <f t="shared" si="50"/>
        <v>3.164750489236791</v>
      </c>
      <c r="W75" s="39">
        <f t="shared" si="51"/>
        <v>1.6817514677103718</v>
      </c>
      <c r="X75" s="39">
        <f t="shared" si="52"/>
        <v>0.25990704500978473</v>
      </c>
      <c r="Y75" s="39">
        <f t="shared" si="53"/>
        <v>5.106409001956948</v>
      </c>
      <c r="Z75" s="39">
        <f t="shared" si="30"/>
        <v>3.164750489236791</v>
      </c>
      <c r="AA75" s="39">
        <f t="shared" si="31"/>
        <v>1.6817514677103718</v>
      </c>
      <c r="AB75" s="39">
        <f t="shared" si="32"/>
        <v>0.25990704500978473</v>
      </c>
      <c r="AC75" s="39">
        <f t="shared" si="33"/>
        <v>5.106409001956948</v>
      </c>
      <c r="AD75" s="39">
        <f t="shared" si="54"/>
        <v>3.164750489236791</v>
      </c>
      <c r="AE75" s="39">
        <f t="shared" si="55"/>
        <v>1.6817514677103718</v>
      </c>
      <c r="AF75" s="39">
        <f t="shared" si="56"/>
        <v>0.25990704500978473</v>
      </c>
      <c r="AG75" s="39">
        <f t="shared" si="57"/>
        <v>5.106409001956948</v>
      </c>
    </row>
    <row r="76" spans="1:33" ht="15">
      <c r="A76" t="str">
        <f>'Monthly Data'!D76</f>
        <v>Lincolnshire</v>
      </c>
      <c r="B76" s="38">
        <f>IF(VLOOKUP(A76,'Monthly Rates Actual'!$A$3:$E$155,2,FALSE)&lt;5.5,VLOOKUP('Monthly Rate Target'!A76,'Monthly Rates Actual'!$A$3:$E$155,2,FALSE),IF(VLOOKUP('Monthly Rate Target'!A76,'Monthly Rates Actual'!$A$3:$E$155,2,FALSE)&gt;11.2,VLOOKUP('Monthly Rate Target'!A76,'Monthly Rates Actual'!$A$3:$E$155,2,FALSE)/2,5.5))</f>
        <v>5.654613020796113</v>
      </c>
      <c r="C76" s="38">
        <f>IF(VLOOKUP(A76,'Monthly Rates Actual'!$A$3:$E$155,3,FALSE)&lt;2.6,VLOOKUP(A76,'Monthly Rates Actual'!$A$3:$E$155,3,FALSE),IF(VLOOKUP(A76,'Monthly Rates Actual'!$A$3:$E$155,3,FALSE)&gt;7.7,VLOOKUP(A76,'Monthly Rates Actual'!$A$3:$E$155,3,FALSE)*0.33,2.6))</f>
        <v>2.6</v>
      </c>
      <c r="D76" s="38">
        <f>VLOOKUP(A76,'Monthly Rates Actual'!$A$3:$E$155,4,FALSE)</f>
        <v>0.8516162843326425</v>
      </c>
      <c r="E76" s="38">
        <f>IF(VLOOKUP(A76,'Monthly Rates Actual'!$A$3:$E$155,5,FALSE)&gt;9.4,9.4,VLOOKUP(A76,'Monthly Rates Actual'!$A$3:$E$155,5,FALSE))</f>
        <v>9.4</v>
      </c>
      <c r="F76" s="39">
        <f t="shared" si="34"/>
        <v>5.654613020796113</v>
      </c>
      <c r="G76" s="39">
        <f t="shared" si="35"/>
        <v>2.6</v>
      </c>
      <c r="H76" s="39">
        <f t="shared" si="36"/>
        <v>0.8516162843326425</v>
      </c>
      <c r="I76" s="39">
        <f t="shared" si="37"/>
        <v>9.4</v>
      </c>
      <c r="J76" s="39">
        <f t="shared" si="38"/>
        <v>5.654613020796113</v>
      </c>
      <c r="K76" s="39">
        <f t="shared" si="39"/>
        <v>2.6</v>
      </c>
      <c r="L76" s="39">
        <f t="shared" si="40"/>
        <v>0.8516162843326425</v>
      </c>
      <c r="M76" s="39">
        <f t="shared" si="41"/>
        <v>9.4</v>
      </c>
      <c r="N76" s="39">
        <f t="shared" si="42"/>
        <v>5.654613020796113</v>
      </c>
      <c r="O76" s="39">
        <f t="shared" si="43"/>
        <v>2.6</v>
      </c>
      <c r="P76" s="39">
        <f t="shared" si="44"/>
        <v>0.8516162843326425</v>
      </c>
      <c r="Q76" s="39">
        <f t="shared" si="45"/>
        <v>9.4</v>
      </c>
      <c r="R76" s="39">
        <f t="shared" si="46"/>
        <v>5.654613020796113</v>
      </c>
      <c r="S76" s="39">
        <f t="shared" si="47"/>
        <v>2.6</v>
      </c>
      <c r="T76" s="39">
        <f t="shared" si="48"/>
        <v>0.8516162843326425</v>
      </c>
      <c r="U76" s="39">
        <f t="shared" si="49"/>
        <v>9.4</v>
      </c>
      <c r="V76" s="39">
        <f t="shared" si="50"/>
        <v>5.654613020796113</v>
      </c>
      <c r="W76" s="39">
        <f t="shared" si="51"/>
        <v>2.6</v>
      </c>
      <c r="X76" s="39">
        <f t="shared" si="52"/>
        <v>0.8516162843326425</v>
      </c>
      <c r="Y76" s="39">
        <f t="shared" si="53"/>
        <v>9.4</v>
      </c>
      <c r="Z76" s="39">
        <f t="shared" si="30"/>
        <v>5.654613020796113</v>
      </c>
      <c r="AA76" s="39">
        <f t="shared" si="31"/>
        <v>2.6</v>
      </c>
      <c r="AB76" s="39">
        <f t="shared" si="32"/>
        <v>0.8516162843326425</v>
      </c>
      <c r="AC76" s="39">
        <f t="shared" si="33"/>
        <v>9.4</v>
      </c>
      <c r="AD76" s="39">
        <f t="shared" si="54"/>
        <v>5.654613020796113</v>
      </c>
      <c r="AE76" s="39">
        <f t="shared" si="55"/>
        <v>2.6</v>
      </c>
      <c r="AF76" s="39">
        <f t="shared" si="56"/>
        <v>0.8516162843326425</v>
      </c>
      <c r="AG76" s="39">
        <f t="shared" si="57"/>
        <v>9.4</v>
      </c>
    </row>
    <row r="77" spans="1:33" ht="15">
      <c r="A77" t="str">
        <f>'Monthly Data'!D77</f>
        <v>Liverpool</v>
      </c>
      <c r="B77" s="38">
        <f>IF(VLOOKUP(A77,'Monthly Rates Actual'!$A$3:$E$155,2,FALSE)&lt;5.5,VLOOKUP('Monthly Rate Target'!A77,'Monthly Rates Actual'!$A$3:$E$155,2,FALSE),IF(VLOOKUP('Monthly Rate Target'!A77,'Monthly Rates Actual'!$A$3:$E$155,2,FALSE)&gt;11.2,VLOOKUP('Monthly Rate Target'!A77,'Monthly Rates Actual'!$A$3:$E$155,2,FALSE)/2,5.5))</f>
        <v>5.5</v>
      </c>
      <c r="C77" s="38">
        <f>IF(VLOOKUP(A77,'Monthly Rates Actual'!$A$3:$E$155,3,FALSE)&lt;2.6,VLOOKUP(A77,'Monthly Rates Actual'!$A$3:$E$155,3,FALSE),IF(VLOOKUP(A77,'Monthly Rates Actual'!$A$3:$E$155,3,FALSE)&gt;7.7,VLOOKUP(A77,'Monthly Rates Actual'!$A$3:$E$155,3,FALSE)*0.33,2.6))</f>
        <v>2.6</v>
      </c>
      <c r="D77" s="38">
        <f>VLOOKUP(A77,'Monthly Rates Actual'!$A$3:$E$155,4,FALSE)</f>
        <v>0.618586711301943</v>
      </c>
      <c r="E77" s="38">
        <f>IF(VLOOKUP(A77,'Monthly Rates Actual'!$A$3:$E$155,5,FALSE)&gt;9.4,9.4,VLOOKUP(A77,'Monthly Rates Actual'!$A$3:$E$155,5,FALSE))</f>
        <v>9.4</v>
      </c>
      <c r="F77" s="39">
        <f t="shared" si="34"/>
        <v>5.5</v>
      </c>
      <c r="G77" s="39">
        <f t="shared" si="35"/>
        <v>2.6</v>
      </c>
      <c r="H77" s="39">
        <f t="shared" si="36"/>
        <v>0.618586711301943</v>
      </c>
      <c r="I77" s="39">
        <f t="shared" si="37"/>
        <v>9.4</v>
      </c>
      <c r="J77" s="39">
        <f t="shared" si="38"/>
        <v>5.5</v>
      </c>
      <c r="K77" s="39">
        <f t="shared" si="39"/>
        <v>2.6</v>
      </c>
      <c r="L77" s="39">
        <f t="shared" si="40"/>
        <v>0.618586711301943</v>
      </c>
      <c r="M77" s="39">
        <f t="shared" si="41"/>
        <v>9.4</v>
      </c>
      <c r="N77" s="39">
        <f t="shared" si="42"/>
        <v>5.5</v>
      </c>
      <c r="O77" s="39">
        <f t="shared" si="43"/>
        <v>2.6</v>
      </c>
      <c r="P77" s="39">
        <f t="shared" si="44"/>
        <v>0.618586711301943</v>
      </c>
      <c r="Q77" s="39">
        <f t="shared" si="45"/>
        <v>9.4</v>
      </c>
      <c r="R77" s="39">
        <f t="shared" si="46"/>
        <v>5.5</v>
      </c>
      <c r="S77" s="39">
        <f t="shared" si="47"/>
        <v>2.6</v>
      </c>
      <c r="T77" s="39">
        <f t="shared" si="48"/>
        <v>0.618586711301943</v>
      </c>
      <c r="U77" s="39">
        <f t="shared" si="49"/>
        <v>9.4</v>
      </c>
      <c r="V77" s="39">
        <f t="shared" si="50"/>
        <v>5.5</v>
      </c>
      <c r="W77" s="39">
        <f t="shared" si="51"/>
        <v>2.6</v>
      </c>
      <c r="X77" s="39">
        <f t="shared" si="52"/>
        <v>0.618586711301943</v>
      </c>
      <c r="Y77" s="39">
        <f t="shared" si="53"/>
        <v>9.4</v>
      </c>
      <c r="Z77" s="39">
        <f t="shared" si="30"/>
        <v>5.5</v>
      </c>
      <c r="AA77" s="39">
        <f t="shared" si="31"/>
        <v>2.6</v>
      </c>
      <c r="AB77" s="39">
        <f t="shared" si="32"/>
        <v>0.618586711301943</v>
      </c>
      <c r="AC77" s="39">
        <f t="shared" si="33"/>
        <v>9.4</v>
      </c>
      <c r="AD77" s="39">
        <f t="shared" si="54"/>
        <v>5.5</v>
      </c>
      <c r="AE77" s="39">
        <f t="shared" si="55"/>
        <v>2.6</v>
      </c>
      <c r="AF77" s="39">
        <f t="shared" si="56"/>
        <v>0.618586711301943</v>
      </c>
      <c r="AG77" s="39">
        <f t="shared" si="57"/>
        <v>9.4</v>
      </c>
    </row>
    <row r="78" spans="1:33" ht="15">
      <c r="A78" t="str">
        <f>'Monthly Data'!D78</f>
        <v>Luton UA</v>
      </c>
      <c r="B78" s="38">
        <f>IF(VLOOKUP(A78,'Monthly Rates Actual'!$A$3:$E$155,2,FALSE)&lt;5.5,VLOOKUP('Monthly Rate Target'!A78,'Monthly Rates Actual'!$A$3:$E$155,2,FALSE),IF(VLOOKUP('Monthly Rate Target'!A78,'Monthly Rates Actual'!$A$3:$E$155,2,FALSE)&gt;11.2,VLOOKUP('Monthly Rate Target'!A78,'Monthly Rates Actual'!$A$3:$E$155,2,FALSE)/2,5.5))</f>
        <v>3.1492897346555884</v>
      </c>
      <c r="C78" s="38">
        <f>IF(VLOOKUP(A78,'Monthly Rates Actual'!$A$3:$E$155,3,FALSE)&lt;2.6,VLOOKUP(A78,'Monthly Rates Actual'!$A$3:$E$155,3,FALSE),IF(VLOOKUP(A78,'Monthly Rates Actual'!$A$3:$E$155,3,FALSE)&gt;7.7,VLOOKUP(A78,'Monthly Rates Actual'!$A$3:$E$155,3,FALSE)*0.33,2.6))</f>
        <v>0.491378540159028</v>
      </c>
      <c r="D78" s="38">
        <f>VLOOKUP(A78,'Monthly Rates Actual'!$A$3:$E$155,4,FALSE)</f>
        <v>0</v>
      </c>
      <c r="E78" s="38">
        <f>IF(VLOOKUP(A78,'Monthly Rates Actual'!$A$3:$E$155,5,FALSE)&gt;9.4,9.4,VLOOKUP(A78,'Monthly Rates Actual'!$A$3:$E$155,5,FALSE))</f>
        <v>3.640668274814616</v>
      </c>
      <c r="F78" s="39">
        <f t="shared" si="34"/>
        <v>3.1492897346555884</v>
      </c>
      <c r="G78" s="39">
        <f t="shared" si="35"/>
        <v>0.491378540159028</v>
      </c>
      <c r="H78" s="39">
        <f t="shared" si="36"/>
        <v>0</v>
      </c>
      <c r="I78" s="39">
        <f t="shared" si="37"/>
        <v>3.640668274814616</v>
      </c>
      <c r="J78" s="39">
        <f t="shared" si="38"/>
        <v>3.1492897346555884</v>
      </c>
      <c r="K78" s="39">
        <f t="shared" si="39"/>
        <v>0.491378540159028</v>
      </c>
      <c r="L78" s="39">
        <f t="shared" si="40"/>
        <v>0</v>
      </c>
      <c r="M78" s="39">
        <f t="shared" si="41"/>
        <v>3.640668274814616</v>
      </c>
      <c r="N78" s="39">
        <f t="shared" si="42"/>
        <v>3.1492897346555884</v>
      </c>
      <c r="O78" s="39">
        <f t="shared" si="43"/>
        <v>0.491378540159028</v>
      </c>
      <c r="P78" s="39">
        <f t="shared" si="44"/>
        <v>0</v>
      </c>
      <c r="Q78" s="39">
        <f t="shared" si="45"/>
        <v>3.640668274814616</v>
      </c>
      <c r="R78" s="39">
        <f t="shared" si="46"/>
        <v>3.1492897346555884</v>
      </c>
      <c r="S78" s="39">
        <f t="shared" si="47"/>
        <v>0.491378540159028</v>
      </c>
      <c r="T78" s="39">
        <f t="shared" si="48"/>
        <v>0</v>
      </c>
      <c r="U78" s="39">
        <f t="shared" si="49"/>
        <v>3.640668274814616</v>
      </c>
      <c r="V78" s="39">
        <f t="shared" si="50"/>
        <v>3.1492897346555884</v>
      </c>
      <c r="W78" s="39">
        <f t="shared" si="51"/>
        <v>0.491378540159028</v>
      </c>
      <c r="X78" s="39">
        <f t="shared" si="52"/>
        <v>0</v>
      </c>
      <c r="Y78" s="39">
        <f t="shared" si="53"/>
        <v>3.640668274814616</v>
      </c>
      <c r="Z78" s="39">
        <f t="shared" si="30"/>
        <v>3.1492897346555884</v>
      </c>
      <c r="AA78" s="39">
        <f t="shared" si="31"/>
        <v>0.491378540159028</v>
      </c>
      <c r="AB78" s="39">
        <f t="shared" si="32"/>
        <v>0</v>
      </c>
      <c r="AC78" s="39">
        <f t="shared" si="33"/>
        <v>3.640668274814616</v>
      </c>
      <c r="AD78" s="39">
        <f t="shared" si="54"/>
        <v>3.1492897346555884</v>
      </c>
      <c r="AE78" s="39">
        <f t="shared" si="55"/>
        <v>0.491378540159028</v>
      </c>
      <c r="AF78" s="39">
        <f t="shared" si="56"/>
        <v>0</v>
      </c>
      <c r="AG78" s="39">
        <f t="shared" si="57"/>
        <v>3.640668274814616</v>
      </c>
    </row>
    <row r="79" spans="1:33" ht="15">
      <c r="A79" t="str">
        <f>'Monthly Data'!D79</f>
        <v>Manchester</v>
      </c>
      <c r="B79" s="38">
        <f>IF(VLOOKUP(A79,'Monthly Rates Actual'!$A$3:$E$155,2,FALSE)&lt;5.5,VLOOKUP('Monthly Rate Target'!A79,'Monthly Rates Actual'!$A$3:$E$155,2,FALSE),IF(VLOOKUP('Monthly Rate Target'!A79,'Monthly Rates Actual'!$A$3:$E$155,2,FALSE)&gt;11.2,VLOOKUP('Monthly Rate Target'!A79,'Monthly Rates Actual'!$A$3:$E$155,2,FALSE)/2,5.5))</f>
        <v>5.5</v>
      </c>
      <c r="C79" s="38">
        <f>IF(VLOOKUP(A79,'Monthly Rates Actual'!$A$3:$E$155,3,FALSE)&lt;2.6,VLOOKUP(A79,'Monthly Rates Actual'!$A$3:$E$155,3,FALSE),IF(VLOOKUP(A79,'Monthly Rates Actual'!$A$3:$E$155,3,FALSE)&gt;7.7,VLOOKUP(A79,'Monthly Rates Actual'!$A$3:$E$155,3,FALSE)*0.33,2.6))</f>
        <v>3.8036477049291473</v>
      </c>
      <c r="D79" s="38">
        <f>VLOOKUP(A79,'Monthly Rates Actual'!$A$3:$E$155,4,FALSE)</f>
        <v>0.957692046918435</v>
      </c>
      <c r="E79" s="38">
        <f>IF(VLOOKUP(A79,'Monthly Rates Actual'!$A$3:$E$155,5,FALSE)&gt;9.4,9.4,VLOOKUP(A79,'Monthly Rates Actual'!$A$3:$E$155,5,FALSE))</f>
        <v>9.4</v>
      </c>
      <c r="F79" s="39">
        <f t="shared" si="34"/>
        <v>5.5</v>
      </c>
      <c r="G79" s="39">
        <f t="shared" si="35"/>
        <v>3.8036477049291473</v>
      </c>
      <c r="H79" s="39">
        <f t="shared" si="36"/>
        <v>0.957692046918435</v>
      </c>
      <c r="I79" s="39">
        <f t="shared" si="37"/>
        <v>9.4</v>
      </c>
      <c r="J79" s="39">
        <f t="shared" si="38"/>
        <v>5.5</v>
      </c>
      <c r="K79" s="39">
        <f t="shared" si="39"/>
        <v>3.8036477049291473</v>
      </c>
      <c r="L79" s="39">
        <f t="shared" si="40"/>
        <v>0.957692046918435</v>
      </c>
      <c r="M79" s="39">
        <f t="shared" si="41"/>
        <v>9.4</v>
      </c>
      <c r="N79" s="39">
        <f t="shared" si="42"/>
        <v>5.5</v>
      </c>
      <c r="O79" s="39">
        <f t="shared" si="43"/>
        <v>3.8036477049291473</v>
      </c>
      <c r="P79" s="39">
        <f t="shared" si="44"/>
        <v>0.957692046918435</v>
      </c>
      <c r="Q79" s="39">
        <f t="shared" si="45"/>
        <v>9.4</v>
      </c>
      <c r="R79" s="39">
        <f t="shared" si="46"/>
        <v>5.5</v>
      </c>
      <c r="S79" s="39">
        <f t="shared" si="47"/>
        <v>3.8036477049291473</v>
      </c>
      <c r="T79" s="39">
        <f t="shared" si="48"/>
        <v>0.957692046918435</v>
      </c>
      <c r="U79" s="39">
        <f t="shared" si="49"/>
        <v>9.4</v>
      </c>
      <c r="V79" s="39">
        <f t="shared" si="50"/>
        <v>5.5</v>
      </c>
      <c r="W79" s="39">
        <f t="shared" si="51"/>
        <v>3.8036477049291473</v>
      </c>
      <c r="X79" s="39">
        <f t="shared" si="52"/>
        <v>0.957692046918435</v>
      </c>
      <c r="Y79" s="39">
        <f t="shared" si="53"/>
        <v>9.4</v>
      </c>
      <c r="Z79" s="39">
        <f t="shared" si="30"/>
        <v>5.5</v>
      </c>
      <c r="AA79" s="39">
        <f t="shared" si="31"/>
        <v>3.8036477049291473</v>
      </c>
      <c r="AB79" s="39">
        <f t="shared" si="32"/>
        <v>0.957692046918435</v>
      </c>
      <c r="AC79" s="39">
        <f t="shared" si="33"/>
        <v>9.4</v>
      </c>
      <c r="AD79" s="39">
        <f t="shared" si="54"/>
        <v>5.5</v>
      </c>
      <c r="AE79" s="39">
        <f t="shared" si="55"/>
        <v>3.8036477049291473</v>
      </c>
      <c r="AF79" s="39">
        <f t="shared" si="56"/>
        <v>0.957692046918435</v>
      </c>
      <c r="AG79" s="39">
        <f t="shared" si="57"/>
        <v>9.4</v>
      </c>
    </row>
    <row r="80" spans="1:33" ht="15">
      <c r="A80" t="str">
        <f>'Monthly Data'!D80</f>
        <v>Medway Towns UA</v>
      </c>
      <c r="B80" s="38">
        <f>IF(VLOOKUP(A80,'Monthly Rates Actual'!$A$3:$E$155,2,FALSE)&lt;5.5,VLOOKUP('Monthly Rate Target'!A80,'Monthly Rates Actual'!$A$3:$E$155,2,FALSE),IF(VLOOKUP('Monthly Rate Target'!A80,'Monthly Rates Actual'!$A$3:$E$155,2,FALSE)&gt;11.2,VLOOKUP('Monthly Rate Target'!A80,'Monthly Rates Actual'!$A$3:$E$155,2,FALSE)/2,5.5))</f>
        <v>5.5</v>
      </c>
      <c r="C80" s="38">
        <f>IF(VLOOKUP(A80,'Monthly Rates Actual'!$A$3:$E$155,3,FALSE)&lt;2.6,VLOOKUP(A80,'Monthly Rates Actual'!$A$3:$E$155,3,FALSE),IF(VLOOKUP(A80,'Monthly Rates Actual'!$A$3:$E$155,3,FALSE)&gt;7.7,VLOOKUP(A80,'Monthly Rates Actual'!$A$3:$E$155,3,FALSE)*0.33,2.6))</f>
        <v>2.6</v>
      </c>
      <c r="D80" s="38">
        <f>VLOOKUP(A80,'Monthly Rates Actual'!$A$3:$E$155,4,FALSE)</f>
        <v>0.29928172386272944</v>
      </c>
      <c r="E80" s="38">
        <f>IF(VLOOKUP(A80,'Monthly Rates Actual'!$A$3:$E$155,5,FALSE)&gt;9.4,9.4,VLOOKUP(A80,'Monthly Rates Actual'!$A$3:$E$155,5,FALSE))</f>
        <v>9.4</v>
      </c>
      <c r="F80" s="39">
        <f t="shared" si="34"/>
        <v>5.5</v>
      </c>
      <c r="G80" s="39">
        <f t="shared" si="35"/>
        <v>2.6</v>
      </c>
      <c r="H80" s="39">
        <f t="shared" si="36"/>
        <v>0.29928172386272944</v>
      </c>
      <c r="I80" s="39">
        <f t="shared" si="37"/>
        <v>9.4</v>
      </c>
      <c r="J80" s="39">
        <f t="shared" si="38"/>
        <v>5.5</v>
      </c>
      <c r="K80" s="39">
        <f t="shared" si="39"/>
        <v>2.6</v>
      </c>
      <c r="L80" s="39">
        <f t="shared" si="40"/>
        <v>0.29928172386272944</v>
      </c>
      <c r="M80" s="39">
        <f t="shared" si="41"/>
        <v>9.4</v>
      </c>
      <c r="N80" s="39">
        <f t="shared" si="42"/>
        <v>5.5</v>
      </c>
      <c r="O80" s="39">
        <f t="shared" si="43"/>
        <v>2.6</v>
      </c>
      <c r="P80" s="39">
        <f t="shared" si="44"/>
        <v>0.29928172386272944</v>
      </c>
      <c r="Q80" s="39">
        <f t="shared" si="45"/>
        <v>9.4</v>
      </c>
      <c r="R80" s="39">
        <f t="shared" si="46"/>
        <v>5.5</v>
      </c>
      <c r="S80" s="39">
        <f t="shared" si="47"/>
        <v>2.6</v>
      </c>
      <c r="T80" s="39">
        <f t="shared" si="48"/>
        <v>0.29928172386272944</v>
      </c>
      <c r="U80" s="39">
        <f t="shared" si="49"/>
        <v>9.4</v>
      </c>
      <c r="V80" s="39">
        <f t="shared" si="50"/>
        <v>5.5</v>
      </c>
      <c r="W80" s="39">
        <f t="shared" si="51"/>
        <v>2.6</v>
      </c>
      <c r="X80" s="39">
        <f t="shared" si="52"/>
        <v>0.29928172386272944</v>
      </c>
      <c r="Y80" s="39">
        <f t="shared" si="53"/>
        <v>9.4</v>
      </c>
      <c r="Z80" s="39">
        <f t="shared" si="30"/>
        <v>5.5</v>
      </c>
      <c r="AA80" s="39">
        <f t="shared" si="31"/>
        <v>2.6</v>
      </c>
      <c r="AB80" s="39">
        <f t="shared" si="32"/>
        <v>0.29928172386272944</v>
      </c>
      <c r="AC80" s="39">
        <f t="shared" si="33"/>
        <v>9.4</v>
      </c>
      <c r="AD80" s="39">
        <f t="shared" si="54"/>
        <v>5.5</v>
      </c>
      <c r="AE80" s="39">
        <f t="shared" si="55"/>
        <v>2.6</v>
      </c>
      <c r="AF80" s="39">
        <f t="shared" si="56"/>
        <v>0.29928172386272944</v>
      </c>
      <c r="AG80" s="39">
        <f t="shared" si="57"/>
        <v>9.4</v>
      </c>
    </row>
    <row r="81" spans="1:33" ht="15">
      <c r="A81" t="str">
        <f>'Monthly Data'!D81</f>
        <v>Merton</v>
      </c>
      <c r="B81" s="38">
        <f>IF(VLOOKUP(A81,'Monthly Rates Actual'!$A$3:$E$155,2,FALSE)&lt;5.5,VLOOKUP('Monthly Rate Target'!A81,'Monthly Rates Actual'!$A$3:$E$155,2,FALSE),IF(VLOOKUP('Monthly Rate Target'!A81,'Monthly Rates Actual'!$A$3:$E$155,2,FALSE)&gt;11.2,VLOOKUP('Monthly Rate Target'!A81,'Monthly Rates Actual'!$A$3:$E$155,2,FALSE)/2,5.5))</f>
        <v>1.3762295821676742</v>
      </c>
      <c r="C81" s="38">
        <f>IF(VLOOKUP(A81,'Monthly Rates Actual'!$A$3:$E$155,3,FALSE)&lt;2.6,VLOOKUP(A81,'Monthly Rates Actual'!$A$3:$E$155,3,FALSE),IF(VLOOKUP(A81,'Monthly Rates Actual'!$A$3:$E$155,3,FALSE)&gt;7.7,VLOOKUP(A81,'Monthly Rates Actual'!$A$3:$E$155,3,FALSE)*0.33,2.6))</f>
        <v>1.669524411154228</v>
      </c>
      <c r="D81" s="38">
        <f>VLOOKUP(A81,'Monthly Rates Actual'!$A$3:$E$155,4,FALSE)</f>
        <v>0.6317119393556538</v>
      </c>
      <c r="E81" s="38">
        <f>IF(VLOOKUP(A81,'Monthly Rates Actual'!$A$3:$E$155,5,FALSE)&gt;9.4,9.4,VLOOKUP(A81,'Monthly Rates Actual'!$A$3:$E$155,5,FALSE))</f>
        <v>3.6774659326775563</v>
      </c>
      <c r="F81" s="39">
        <f t="shared" si="34"/>
        <v>1.3762295821676742</v>
      </c>
      <c r="G81" s="39">
        <f t="shared" si="35"/>
        <v>1.669524411154228</v>
      </c>
      <c r="H81" s="39">
        <f t="shared" si="36"/>
        <v>0.6317119393556538</v>
      </c>
      <c r="I81" s="39">
        <f t="shared" si="37"/>
        <v>3.6774659326775563</v>
      </c>
      <c r="J81" s="39">
        <f t="shared" si="38"/>
        <v>1.3762295821676742</v>
      </c>
      <c r="K81" s="39">
        <f t="shared" si="39"/>
        <v>1.669524411154228</v>
      </c>
      <c r="L81" s="39">
        <f t="shared" si="40"/>
        <v>0.6317119393556538</v>
      </c>
      <c r="M81" s="39">
        <f t="shared" si="41"/>
        <v>3.6774659326775563</v>
      </c>
      <c r="N81" s="39">
        <f t="shared" si="42"/>
        <v>1.3762295821676742</v>
      </c>
      <c r="O81" s="39">
        <f t="shared" si="43"/>
        <v>1.669524411154228</v>
      </c>
      <c r="P81" s="39">
        <f t="shared" si="44"/>
        <v>0.6317119393556538</v>
      </c>
      <c r="Q81" s="39">
        <f t="shared" si="45"/>
        <v>3.6774659326775563</v>
      </c>
      <c r="R81" s="39">
        <f t="shared" si="46"/>
        <v>1.3762295821676742</v>
      </c>
      <c r="S81" s="39">
        <f t="shared" si="47"/>
        <v>1.669524411154228</v>
      </c>
      <c r="T81" s="39">
        <f t="shared" si="48"/>
        <v>0.6317119393556538</v>
      </c>
      <c r="U81" s="39">
        <f t="shared" si="49"/>
        <v>3.6774659326775563</v>
      </c>
      <c r="V81" s="39">
        <f t="shared" si="50"/>
        <v>1.3762295821676742</v>
      </c>
      <c r="W81" s="39">
        <f t="shared" si="51"/>
        <v>1.669524411154228</v>
      </c>
      <c r="X81" s="39">
        <f t="shared" si="52"/>
        <v>0.6317119393556538</v>
      </c>
      <c r="Y81" s="39">
        <f t="shared" si="53"/>
        <v>3.6774659326775563</v>
      </c>
      <c r="Z81" s="39">
        <f t="shared" si="30"/>
        <v>1.3762295821676742</v>
      </c>
      <c r="AA81" s="39">
        <f t="shared" si="31"/>
        <v>1.669524411154228</v>
      </c>
      <c r="AB81" s="39">
        <f t="shared" si="32"/>
        <v>0.6317119393556538</v>
      </c>
      <c r="AC81" s="39">
        <f t="shared" si="33"/>
        <v>3.6774659326775563</v>
      </c>
      <c r="AD81" s="39">
        <f t="shared" si="54"/>
        <v>1.3762295821676742</v>
      </c>
      <c r="AE81" s="39">
        <f t="shared" si="55"/>
        <v>1.669524411154228</v>
      </c>
      <c r="AF81" s="39">
        <f t="shared" si="56"/>
        <v>0.6317119393556538</v>
      </c>
      <c r="AG81" s="39">
        <f t="shared" si="57"/>
        <v>3.6774659326775563</v>
      </c>
    </row>
    <row r="82" spans="1:33" ht="15">
      <c r="A82" t="str">
        <f>'Monthly Data'!D82</f>
        <v>Middlesbrough UA</v>
      </c>
      <c r="B82" s="38">
        <f>IF(VLOOKUP(A82,'Monthly Rates Actual'!$A$3:$E$155,2,FALSE)&lt;5.5,VLOOKUP('Monthly Rate Target'!A82,'Monthly Rates Actual'!$A$3:$E$155,2,FALSE),IF(VLOOKUP('Monthly Rate Target'!A82,'Monthly Rates Actual'!$A$3:$E$155,2,FALSE)&gt;11.2,VLOOKUP('Monthly Rate Target'!A82,'Monthly Rates Actual'!$A$3:$E$155,2,FALSE)/2,5.5))</f>
        <v>5.5</v>
      </c>
      <c r="C82" s="38">
        <f>IF(VLOOKUP(A82,'Monthly Rates Actual'!$A$3:$E$155,3,FALSE)&lt;2.6,VLOOKUP(A82,'Monthly Rates Actual'!$A$3:$E$155,3,FALSE),IF(VLOOKUP(A82,'Monthly Rates Actual'!$A$3:$E$155,3,FALSE)&gt;7.7,VLOOKUP(A82,'Monthly Rates Actual'!$A$3:$E$155,3,FALSE)*0.33,2.6))</f>
        <v>2.6</v>
      </c>
      <c r="D82" s="38">
        <f>VLOOKUP(A82,'Monthly Rates Actual'!$A$3:$E$155,4,FALSE)</f>
        <v>0</v>
      </c>
      <c r="E82" s="38">
        <f>IF(VLOOKUP(A82,'Monthly Rates Actual'!$A$3:$E$155,5,FALSE)&gt;9.4,9.4,VLOOKUP(A82,'Monthly Rates Actual'!$A$3:$E$155,5,FALSE))</f>
        <v>9.4</v>
      </c>
      <c r="F82" s="39">
        <f t="shared" si="34"/>
        <v>5.5</v>
      </c>
      <c r="G82" s="39">
        <f t="shared" si="35"/>
        <v>2.6</v>
      </c>
      <c r="H82" s="39">
        <f t="shared" si="36"/>
        <v>0</v>
      </c>
      <c r="I82" s="39">
        <f t="shared" si="37"/>
        <v>9.4</v>
      </c>
      <c r="J82" s="39">
        <f t="shared" si="38"/>
        <v>5.5</v>
      </c>
      <c r="K82" s="39">
        <f t="shared" si="39"/>
        <v>2.6</v>
      </c>
      <c r="L82" s="39">
        <f t="shared" si="40"/>
        <v>0</v>
      </c>
      <c r="M82" s="39">
        <f t="shared" si="41"/>
        <v>9.4</v>
      </c>
      <c r="N82" s="39">
        <f t="shared" si="42"/>
        <v>5.5</v>
      </c>
      <c r="O82" s="39">
        <f t="shared" si="43"/>
        <v>2.6</v>
      </c>
      <c r="P82" s="39">
        <f t="shared" si="44"/>
        <v>0</v>
      </c>
      <c r="Q82" s="39">
        <f t="shared" si="45"/>
        <v>9.4</v>
      </c>
      <c r="R82" s="39">
        <f t="shared" si="46"/>
        <v>5.5</v>
      </c>
      <c r="S82" s="39">
        <f t="shared" si="47"/>
        <v>2.6</v>
      </c>
      <c r="T82" s="39">
        <f t="shared" si="48"/>
        <v>0</v>
      </c>
      <c r="U82" s="39">
        <f t="shared" si="49"/>
        <v>9.4</v>
      </c>
      <c r="V82" s="39">
        <f t="shared" si="50"/>
        <v>5.5</v>
      </c>
      <c r="W82" s="39">
        <f t="shared" si="51"/>
        <v>2.6</v>
      </c>
      <c r="X82" s="39">
        <f t="shared" si="52"/>
        <v>0</v>
      </c>
      <c r="Y82" s="39">
        <f t="shared" si="53"/>
        <v>9.4</v>
      </c>
      <c r="Z82" s="39">
        <f t="shared" si="30"/>
        <v>5.5</v>
      </c>
      <c r="AA82" s="39">
        <f t="shared" si="31"/>
        <v>2.6</v>
      </c>
      <c r="AB82" s="39">
        <f t="shared" si="32"/>
        <v>0</v>
      </c>
      <c r="AC82" s="39">
        <f t="shared" si="33"/>
        <v>9.4</v>
      </c>
      <c r="AD82" s="39">
        <f t="shared" si="54"/>
        <v>5.5</v>
      </c>
      <c r="AE82" s="39">
        <f t="shared" si="55"/>
        <v>2.6</v>
      </c>
      <c r="AF82" s="39">
        <f t="shared" si="56"/>
        <v>0</v>
      </c>
      <c r="AG82" s="39">
        <f t="shared" si="57"/>
        <v>9.4</v>
      </c>
    </row>
    <row r="83" spans="1:33" ht="15">
      <c r="A83" t="str">
        <f>'Monthly Data'!D83</f>
        <v>Milton Keynes UA</v>
      </c>
      <c r="B83" s="38">
        <f>IF(VLOOKUP(A83,'Monthly Rates Actual'!$A$3:$E$155,2,FALSE)&lt;5.5,VLOOKUP('Monthly Rate Target'!A83,'Monthly Rates Actual'!$A$3:$E$155,2,FALSE),IF(VLOOKUP('Monthly Rate Target'!A83,'Monthly Rates Actual'!$A$3:$E$155,2,FALSE)&gt;11.2,VLOOKUP('Monthly Rate Target'!A83,'Monthly Rates Actual'!$A$3:$E$155,2,FALSE)/2,5.5))</f>
        <v>6.426037216711317</v>
      </c>
      <c r="C83" s="38">
        <f>IF(VLOOKUP(A83,'Monthly Rates Actual'!$A$3:$E$155,3,FALSE)&lt;2.6,VLOOKUP(A83,'Monthly Rates Actual'!$A$3:$E$155,3,FALSE),IF(VLOOKUP(A83,'Monthly Rates Actual'!$A$3:$E$155,3,FALSE)&gt;7.7,VLOOKUP(A83,'Monthly Rates Actual'!$A$3:$E$155,3,FALSE)*0.33,2.6))</f>
        <v>2.353196727246398</v>
      </c>
      <c r="D83" s="38">
        <f>VLOOKUP(A83,'Monthly Rates Actual'!$A$3:$E$155,4,FALSE)</f>
        <v>0.01810151328651075</v>
      </c>
      <c r="E83" s="38">
        <f>IF(VLOOKUP(A83,'Monthly Rates Actual'!$A$3:$E$155,5,FALSE)&gt;9.4,9.4,VLOOKUP(A83,'Monthly Rates Actual'!$A$3:$E$155,5,FALSE))</f>
        <v>9.4</v>
      </c>
      <c r="F83" s="39">
        <f t="shared" si="34"/>
        <v>6.426037216711317</v>
      </c>
      <c r="G83" s="39">
        <f t="shared" si="35"/>
        <v>2.353196727246398</v>
      </c>
      <c r="H83" s="39">
        <f t="shared" si="36"/>
        <v>0.01810151328651075</v>
      </c>
      <c r="I83" s="39">
        <f t="shared" si="37"/>
        <v>9.4</v>
      </c>
      <c r="J83" s="39">
        <f t="shared" si="38"/>
        <v>6.426037216711317</v>
      </c>
      <c r="K83" s="39">
        <f t="shared" si="39"/>
        <v>2.353196727246398</v>
      </c>
      <c r="L83" s="39">
        <f t="shared" si="40"/>
        <v>0.01810151328651075</v>
      </c>
      <c r="M83" s="39">
        <f t="shared" si="41"/>
        <v>9.4</v>
      </c>
      <c r="N83" s="39">
        <f t="shared" si="42"/>
        <v>6.426037216711317</v>
      </c>
      <c r="O83" s="39">
        <f t="shared" si="43"/>
        <v>2.353196727246398</v>
      </c>
      <c r="P83" s="39">
        <f t="shared" si="44"/>
        <v>0.01810151328651075</v>
      </c>
      <c r="Q83" s="39">
        <f t="shared" si="45"/>
        <v>9.4</v>
      </c>
      <c r="R83" s="39">
        <f t="shared" si="46"/>
        <v>6.426037216711317</v>
      </c>
      <c r="S83" s="39">
        <f t="shared" si="47"/>
        <v>2.353196727246398</v>
      </c>
      <c r="T83" s="39">
        <f t="shared" si="48"/>
        <v>0.01810151328651075</v>
      </c>
      <c r="U83" s="39">
        <f t="shared" si="49"/>
        <v>9.4</v>
      </c>
      <c r="V83" s="39">
        <f t="shared" si="50"/>
        <v>6.426037216711317</v>
      </c>
      <c r="W83" s="39">
        <f t="shared" si="51"/>
        <v>2.353196727246398</v>
      </c>
      <c r="X83" s="39">
        <f t="shared" si="52"/>
        <v>0.01810151328651075</v>
      </c>
      <c r="Y83" s="39">
        <f t="shared" si="53"/>
        <v>9.4</v>
      </c>
      <c r="Z83" s="39">
        <f t="shared" si="30"/>
        <v>6.426037216711317</v>
      </c>
      <c r="AA83" s="39">
        <f t="shared" si="31"/>
        <v>2.353196727246398</v>
      </c>
      <c r="AB83" s="39">
        <f t="shared" si="32"/>
        <v>0.01810151328651075</v>
      </c>
      <c r="AC83" s="39">
        <f t="shared" si="33"/>
        <v>9.4</v>
      </c>
      <c r="AD83" s="39">
        <f t="shared" si="54"/>
        <v>6.426037216711317</v>
      </c>
      <c r="AE83" s="39">
        <f t="shared" si="55"/>
        <v>2.353196727246398</v>
      </c>
      <c r="AF83" s="39">
        <f t="shared" si="56"/>
        <v>0.01810151328651075</v>
      </c>
      <c r="AG83" s="39">
        <f t="shared" si="57"/>
        <v>9.4</v>
      </c>
    </row>
    <row r="84" spans="1:33" ht="15">
      <c r="A84" t="str">
        <f>'Monthly Data'!D84</f>
        <v>Newcastle Upon Tyne</v>
      </c>
      <c r="B84" s="38">
        <f>IF(VLOOKUP(A84,'Monthly Rates Actual'!$A$3:$E$155,2,FALSE)&lt;5.5,VLOOKUP('Monthly Rate Target'!A84,'Monthly Rates Actual'!$A$3:$E$155,2,FALSE),IF(VLOOKUP('Monthly Rate Target'!A84,'Monthly Rates Actual'!$A$3:$E$155,2,FALSE)&gt;11.2,VLOOKUP('Monthly Rate Target'!A84,'Monthly Rates Actual'!$A$3:$E$155,2,FALSE)/2,5.5))</f>
        <v>4.042845208258742</v>
      </c>
      <c r="C84" s="38">
        <f>IF(VLOOKUP(A84,'Monthly Rates Actual'!$A$3:$E$155,3,FALSE)&lt;2.6,VLOOKUP(A84,'Monthly Rates Actual'!$A$3:$E$155,3,FALSE),IF(VLOOKUP(A84,'Monthly Rates Actual'!$A$3:$E$155,3,FALSE)&gt;7.7,VLOOKUP(A84,'Monthly Rates Actual'!$A$3:$E$155,3,FALSE)*0.33,2.6))</f>
        <v>0.9249313760591956</v>
      </c>
      <c r="D84" s="38">
        <f>VLOOKUP(A84,'Monthly Rates Actual'!$A$3:$E$155,4,FALSE)</f>
        <v>0</v>
      </c>
      <c r="E84" s="38">
        <f>IF(VLOOKUP(A84,'Monthly Rates Actual'!$A$3:$E$155,5,FALSE)&gt;9.4,9.4,VLOOKUP(A84,'Monthly Rates Actual'!$A$3:$E$155,5,FALSE))</f>
        <v>4.967776584317937</v>
      </c>
      <c r="F84" s="39">
        <f t="shared" si="34"/>
        <v>4.042845208258742</v>
      </c>
      <c r="G84" s="39">
        <f t="shared" si="35"/>
        <v>0.9249313760591956</v>
      </c>
      <c r="H84" s="39">
        <f t="shared" si="36"/>
        <v>0</v>
      </c>
      <c r="I84" s="39">
        <f t="shared" si="37"/>
        <v>4.967776584317937</v>
      </c>
      <c r="J84" s="39">
        <f t="shared" si="38"/>
        <v>4.042845208258742</v>
      </c>
      <c r="K84" s="39">
        <f t="shared" si="39"/>
        <v>0.9249313760591956</v>
      </c>
      <c r="L84" s="39">
        <f t="shared" si="40"/>
        <v>0</v>
      </c>
      <c r="M84" s="39">
        <f t="shared" si="41"/>
        <v>4.967776584317937</v>
      </c>
      <c r="N84" s="39">
        <f t="shared" si="42"/>
        <v>4.042845208258742</v>
      </c>
      <c r="O84" s="39">
        <f t="shared" si="43"/>
        <v>0.9249313760591956</v>
      </c>
      <c r="P84" s="39">
        <f t="shared" si="44"/>
        <v>0</v>
      </c>
      <c r="Q84" s="39">
        <f t="shared" si="45"/>
        <v>4.967776584317937</v>
      </c>
      <c r="R84" s="39">
        <f t="shared" si="46"/>
        <v>4.042845208258742</v>
      </c>
      <c r="S84" s="39">
        <f t="shared" si="47"/>
        <v>0.9249313760591956</v>
      </c>
      <c r="T84" s="39">
        <f t="shared" si="48"/>
        <v>0</v>
      </c>
      <c r="U84" s="39">
        <f t="shared" si="49"/>
        <v>4.967776584317937</v>
      </c>
      <c r="V84" s="39">
        <f t="shared" si="50"/>
        <v>4.042845208258742</v>
      </c>
      <c r="W84" s="39">
        <f t="shared" si="51"/>
        <v>0.9249313760591956</v>
      </c>
      <c r="X84" s="39">
        <f t="shared" si="52"/>
        <v>0</v>
      </c>
      <c r="Y84" s="39">
        <f t="shared" si="53"/>
        <v>4.967776584317937</v>
      </c>
      <c r="Z84" s="39">
        <f aca="true" t="shared" si="58" ref="Z84:Z147">V84</f>
        <v>4.042845208258742</v>
      </c>
      <c r="AA84" s="39">
        <f aca="true" t="shared" si="59" ref="AA84:AA147">W84</f>
        <v>0.9249313760591956</v>
      </c>
      <c r="AB84" s="39">
        <f aca="true" t="shared" si="60" ref="AB84:AB147">X84</f>
        <v>0</v>
      </c>
      <c r="AC84" s="39">
        <f aca="true" t="shared" si="61" ref="AC84:AC147">Y84</f>
        <v>4.967776584317937</v>
      </c>
      <c r="AD84" s="39">
        <f t="shared" si="54"/>
        <v>4.042845208258742</v>
      </c>
      <c r="AE84" s="39">
        <f t="shared" si="55"/>
        <v>0.9249313760591956</v>
      </c>
      <c r="AF84" s="39">
        <f t="shared" si="56"/>
        <v>0</v>
      </c>
      <c r="AG84" s="39">
        <f t="shared" si="57"/>
        <v>4.967776584317937</v>
      </c>
    </row>
    <row r="85" spans="1:33" ht="15">
      <c r="A85" t="str">
        <f>'Monthly Data'!D85</f>
        <v>Newham</v>
      </c>
      <c r="B85" s="38">
        <f>IF(VLOOKUP(A85,'Monthly Rates Actual'!$A$3:$E$155,2,FALSE)&lt;5.5,VLOOKUP('Monthly Rate Target'!A85,'Monthly Rates Actual'!$A$3:$E$155,2,FALSE),IF(VLOOKUP('Monthly Rate Target'!A85,'Monthly Rates Actual'!$A$3:$E$155,2,FALSE)&gt;11.2,VLOOKUP('Monthly Rate Target'!A85,'Monthly Rates Actual'!$A$3:$E$155,2,FALSE)/2,5.5))</f>
        <v>2.0679633355689693</v>
      </c>
      <c r="C85" s="38">
        <f>IF(VLOOKUP(A85,'Monthly Rates Actual'!$A$3:$E$155,3,FALSE)&lt;2.6,VLOOKUP(A85,'Monthly Rates Actual'!$A$3:$E$155,3,FALSE),IF(VLOOKUP(A85,'Monthly Rates Actual'!$A$3:$E$155,3,FALSE)&gt;7.7,VLOOKUP(A85,'Monthly Rates Actual'!$A$3:$E$155,3,FALSE)*0.33,2.6))</f>
        <v>1.8164542812430138</v>
      </c>
      <c r="D85" s="38">
        <f>VLOOKUP(A85,'Monthly Rates Actual'!$A$3:$E$155,4,FALSE)</f>
        <v>0</v>
      </c>
      <c r="E85" s="38">
        <f>IF(VLOOKUP(A85,'Monthly Rates Actual'!$A$3:$E$155,5,FALSE)&gt;9.4,9.4,VLOOKUP(A85,'Monthly Rates Actual'!$A$3:$E$155,5,FALSE))</f>
        <v>3.884417616811983</v>
      </c>
      <c r="F85" s="39">
        <f t="shared" si="34"/>
        <v>2.0679633355689693</v>
      </c>
      <c r="G85" s="39">
        <f t="shared" si="35"/>
        <v>1.8164542812430138</v>
      </c>
      <c r="H85" s="39">
        <f t="shared" si="36"/>
        <v>0</v>
      </c>
      <c r="I85" s="39">
        <f t="shared" si="37"/>
        <v>3.884417616811983</v>
      </c>
      <c r="J85" s="39">
        <f t="shared" si="38"/>
        <v>2.0679633355689693</v>
      </c>
      <c r="K85" s="39">
        <f t="shared" si="39"/>
        <v>1.8164542812430138</v>
      </c>
      <c r="L85" s="39">
        <f t="shared" si="40"/>
        <v>0</v>
      </c>
      <c r="M85" s="39">
        <f t="shared" si="41"/>
        <v>3.884417616811983</v>
      </c>
      <c r="N85" s="39">
        <f t="shared" si="42"/>
        <v>2.0679633355689693</v>
      </c>
      <c r="O85" s="39">
        <f t="shared" si="43"/>
        <v>1.8164542812430138</v>
      </c>
      <c r="P85" s="39">
        <f t="shared" si="44"/>
        <v>0</v>
      </c>
      <c r="Q85" s="39">
        <f t="shared" si="45"/>
        <v>3.884417616811983</v>
      </c>
      <c r="R85" s="39">
        <f t="shared" si="46"/>
        <v>2.0679633355689693</v>
      </c>
      <c r="S85" s="39">
        <f t="shared" si="47"/>
        <v>1.8164542812430138</v>
      </c>
      <c r="T85" s="39">
        <f t="shared" si="48"/>
        <v>0</v>
      </c>
      <c r="U85" s="39">
        <f t="shared" si="49"/>
        <v>3.884417616811983</v>
      </c>
      <c r="V85" s="39">
        <f t="shared" si="50"/>
        <v>2.0679633355689693</v>
      </c>
      <c r="W85" s="39">
        <f t="shared" si="51"/>
        <v>1.8164542812430138</v>
      </c>
      <c r="X85" s="39">
        <f t="shared" si="52"/>
        <v>0</v>
      </c>
      <c r="Y85" s="39">
        <f t="shared" si="53"/>
        <v>3.884417616811983</v>
      </c>
      <c r="Z85" s="39">
        <f t="shared" si="58"/>
        <v>2.0679633355689693</v>
      </c>
      <c r="AA85" s="39">
        <f t="shared" si="59"/>
        <v>1.8164542812430138</v>
      </c>
      <c r="AB85" s="39">
        <f t="shared" si="60"/>
        <v>0</v>
      </c>
      <c r="AC85" s="39">
        <f t="shared" si="61"/>
        <v>3.884417616811983</v>
      </c>
      <c r="AD85" s="39">
        <f t="shared" si="54"/>
        <v>2.0679633355689693</v>
      </c>
      <c r="AE85" s="39">
        <f t="shared" si="55"/>
        <v>1.8164542812430138</v>
      </c>
      <c r="AF85" s="39">
        <f t="shared" si="56"/>
        <v>0</v>
      </c>
      <c r="AG85" s="39">
        <f t="shared" si="57"/>
        <v>3.884417616811983</v>
      </c>
    </row>
    <row r="86" spans="1:33" ht="15">
      <c r="A86" t="str">
        <f>'Monthly Data'!D86</f>
        <v>Norfolk</v>
      </c>
      <c r="B86" s="38">
        <f>IF(VLOOKUP(A86,'Monthly Rates Actual'!$A$3:$E$155,2,FALSE)&lt;5.5,VLOOKUP('Monthly Rate Target'!A86,'Monthly Rates Actual'!$A$3:$E$155,2,FALSE),IF(VLOOKUP('Monthly Rate Target'!A86,'Monthly Rates Actual'!$A$3:$E$155,2,FALSE)&gt;11.2,VLOOKUP('Monthly Rate Target'!A86,'Monthly Rates Actual'!$A$3:$E$155,2,FALSE)/2,5.5))</f>
        <v>5.310747848061282</v>
      </c>
      <c r="C86" s="38">
        <f>IF(VLOOKUP(A86,'Monthly Rates Actual'!$A$3:$E$155,3,FALSE)&lt;2.6,VLOOKUP(A86,'Monthly Rates Actual'!$A$3:$E$155,3,FALSE),IF(VLOOKUP(A86,'Monthly Rates Actual'!$A$3:$E$155,3,FALSE)&gt;7.7,VLOOKUP(A86,'Monthly Rates Actual'!$A$3:$E$155,3,FALSE)*0.33,2.6))</f>
        <v>2.6</v>
      </c>
      <c r="D86" s="38">
        <f>VLOOKUP(A86,'Monthly Rates Actual'!$A$3:$E$155,4,FALSE)</f>
        <v>0.19742557055989893</v>
      </c>
      <c r="E86" s="38">
        <f>IF(VLOOKUP(A86,'Monthly Rates Actual'!$A$3:$E$155,5,FALSE)&gt;9.4,9.4,VLOOKUP(A86,'Monthly Rates Actual'!$A$3:$E$155,5,FALSE))</f>
        <v>9.4</v>
      </c>
      <c r="F86" s="39">
        <f t="shared" si="34"/>
        <v>5.310747848061282</v>
      </c>
      <c r="G86" s="39">
        <f t="shared" si="35"/>
        <v>2.6</v>
      </c>
      <c r="H86" s="39">
        <f t="shared" si="36"/>
        <v>0.19742557055989893</v>
      </c>
      <c r="I86" s="39">
        <f t="shared" si="37"/>
        <v>9.4</v>
      </c>
      <c r="J86" s="39">
        <f t="shared" si="38"/>
        <v>5.310747848061282</v>
      </c>
      <c r="K86" s="39">
        <f t="shared" si="39"/>
        <v>2.6</v>
      </c>
      <c r="L86" s="39">
        <f t="shared" si="40"/>
        <v>0.19742557055989893</v>
      </c>
      <c r="M86" s="39">
        <f t="shared" si="41"/>
        <v>9.4</v>
      </c>
      <c r="N86" s="39">
        <f t="shared" si="42"/>
        <v>5.310747848061282</v>
      </c>
      <c r="O86" s="39">
        <f t="shared" si="43"/>
        <v>2.6</v>
      </c>
      <c r="P86" s="39">
        <f t="shared" si="44"/>
        <v>0.19742557055989893</v>
      </c>
      <c r="Q86" s="39">
        <f t="shared" si="45"/>
        <v>9.4</v>
      </c>
      <c r="R86" s="39">
        <f t="shared" si="46"/>
        <v>5.310747848061282</v>
      </c>
      <c r="S86" s="39">
        <f t="shared" si="47"/>
        <v>2.6</v>
      </c>
      <c r="T86" s="39">
        <f t="shared" si="48"/>
        <v>0.19742557055989893</v>
      </c>
      <c r="U86" s="39">
        <f t="shared" si="49"/>
        <v>9.4</v>
      </c>
      <c r="V86" s="39">
        <f t="shared" si="50"/>
        <v>5.310747848061282</v>
      </c>
      <c r="W86" s="39">
        <f t="shared" si="51"/>
        <v>2.6</v>
      </c>
      <c r="X86" s="39">
        <f t="shared" si="52"/>
        <v>0.19742557055989893</v>
      </c>
      <c r="Y86" s="39">
        <f t="shared" si="53"/>
        <v>9.4</v>
      </c>
      <c r="Z86" s="39">
        <f t="shared" si="58"/>
        <v>5.310747848061282</v>
      </c>
      <c r="AA86" s="39">
        <f t="shared" si="59"/>
        <v>2.6</v>
      </c>
      <c r="AB86" s="39">
        <f t="shared" si="60"/>
        <v>0.19742557055989893</v>
      </c>
      <c r="AC86" s="39">
        <f t="shared" si="61"/>
        <v>9.4</v>
      </c>
      <c r="AD86" s="39">
        <f t="shared" si="54"/>
        <v>5.310747848061282</v>
      </c>
      <c r="AE86" s="39">
        <f t="shared" si="55"/>
        <v>2.6</v>
      </c>
      <c r="AF86" s="39">
        <f t="shared" si="56"/>
        <v>0.19742557055989893</v>
      </c>
      <c r="AG86" s="39">
        <f t="shared" si="57"/>
        <v>9.4</v>
      </c>
    </row>
    <row r="87" spans="1:33" ht="15">
      <c r="A87" t="str">
        <f>'Monthly Data'!D87</f>
        <v>North East Lincolnshire UA</v>
      </c>
      <c r="B87" s="38">
        <f>IF(VLOOKUP(A87,'Monthly Rates Actual'!$A$3:$E$155,2,FALSE)&lt;5.5,VLOOKUP('Monthly Rate Target'!A87,'Monthly Rates Actual'!$A$3:$E$155,2,FALSE),IF(VLOOKUP('Monthly Rate Target'!A87,'Monthly Rates Actual'!$A$3:$E$155,2,FALSE)&gt;11.2,VLOOKUP('Monthly Rate Target'!A87,'Monthly Rates Actual'!$A$3:$E$155,2,FALSE)/2,5.5))</f>
        <v>5.5</v>
      </c>
      <c r="C87" s="38">
        <f>IF(VLOOKUP(A87,'Monthly Rates Actual'!$A$3:$E$155,3,FALSE)&lt;2.6,VLOOKUP(A87,'Monthly Rates Actual'!$A$3:$E$155,3,FALSE),IF(VLOOKUP(A87,'Monthly Rates Actual'!$A$3:$E$155,3,FALSE)&gt;7.7,VLOOKUP(A87,'Monthly Rates Actual'!$A$3:$E$155,3,FALSE)*0.33,2.6))</f>
        <v>0.7720462083952876</v>
      </c>
      <c r="D87" s="38">
        <f>VLOOKUP(A87,'Monthly Rates Actual'!$A$3:$E$155,4,FALSE)</f>
        <v>0.31453734416104306</v>
      </c>
      <c r="E87" s="38">
        <f>IF(VLOOKUP(A87,'Monthly Rates Actual'!$A$3:$E$155,5,FALSE)&gt;9.4,9.4,VLOOKUP(A87,'Monthly Rates Actual'!$A$3:$E$155,5,FALSE))</f>
        <v>9.4</v>
      </c>
      <c r="F87" s="39">
        <f t="shared" si="34"/>
        <v>5.5</v>
      </c>
      <c r="G87" s="39">
        <f t="shared" si="35"/>
        <v>0.7720462083952876</v>
      </c>
      <c r="H87" s="39">
        <f t="shared" si="36"/>
        <v>0.31453734416104306</v>
      </c>
      <c r="I87" s="39">
        <f t="shared" si="37"/>
        <v>9.4</v>
      </c>
      <c r="J87" s="39">
        <f t="shared" si="38"/>
        <v>5.5</v>
      </c>
      <c r="K87" s="39">
        <f t="shared" si="39"/>
        <v>0.7720462083952876</v>
      </c>
      <c r="L87" s="39">
        <f t="shared" si="40"/>
        <v>0.31453734416104306</v>
      </c>
      <c r="M87" s="39">
        <f t="shared" si="41"/>
        <v>9.4</v>
      </c>
      <c r="N87" s="39">
        <f t="shared" si="42"/>
        <v>5.5</v>
      </c>
      <c r="O87" s="39">
        <f t="shared" si="43"/>
        <v>0.7720462083952876</v>
      </c>
      <c r="P87" s="39">
        <f t="shared" si="44"/>
        <v>0.31453734416104306</v>
      </c>
      <c r="Q87" s="39">
        <f t="shared" si="45"/>
        <v>9.4</v>
      </c>
      <c r="R87" s="39">
        <f t="shared" si="46"/>
        <v>5.5</v>
      </c>
      <c r="S87" s="39">
        <f t="shared" si="47"/>
        <v>0.7720462083952876</v>
      </c>
      <c r="T87" s="39">
        <f t="shared" si="48"/>
        <v>0.31453734416104306</v>
      </c>
      <c r="U87" s="39">
        <f t="shared" si="49"/>
        <v>9.4</v>
      </c>
      <c r="V87" s="39">
        <f t="shared" si="50"/>
        <v>5.5</v>
      </c>
      <c r="W87" s="39">
        <f t="shared" si="51"/>
        <v>0.7720462083952876</v>
      </c>
      <c r="X87" s="39">
        <f t="shared" si="52"/>
        <v>0.31453734416104306</v>
      </c>
      <c r="Y87" s="39">
        <f t="shared" si="53"/>
        <v>9.4</v>
      </c>
      <c r="Z87" s="39">
        <f t="shared" si="58"/>
        <v>5.5</v>
      </c>
      <c r="AA87" s="39">
        <f t="shared" si="59"/>
        <v>0.7720462083952876</v>
      </c>
      <c r="AB87" s="39">
        <f t="shared" si="60"/>
        <v>0.31453734416104306</v>
      </c>
      <c r="AC87" s="39">
        <f t="shared" si="61"/>
        <v>9.4</v>
      </c>
      <c r="AD87" s="39">
        <f t="shared" si="54"/>
        <v>5.5</v>
      </c>
      <c r="AE87" s="39">
        <f t="shared" si="55"/>
        <v>0.7720462083952876</v>
      </c>
      <c r="AF87" s="39">
        <f t="shared" si="56"/>
        <v>0.31453734416104306</v>
      </c>
      <c r="AG87" s="39">
        <f t="shared" si="57"/>
        <v>9.4</v>
      </c>
    </row>
    <row r="88" spans="1:33" ht="15">
      <c r="A88" t="str">
        <f>'Monthly Data'!D88</f>
        <v>North Lincolnshire UA</v>
      </c>
      <c r="B88" s="38">
        <f>IF(VLOOKUP(A88,'Monthly Rates Actual'!$A$3:$E$155,2,FALSE)&lt;5.5,VLOOKUP('Monthly Rate Target'!A88,'Monthly Rates Actual'!$A$3:$E$155,2,FALSE),IF(VLOOKUP('Monthly Rate Target'!A88,'Monthly Rates Actual'!$A$3:$E$155,2,FALSE)&gt;11.2,VLOOKUP('Monthly Rate Target'!A88,'Monthly Rates Actual'!$A$3:$E$155,2,FALSE)/2,5.5))</f>
        <v>5.143490187803334</v>
      </c>
      <c r="C88" s="38">
        <f>IF(VLOOKUP(A88,'Monthly Rates Actual'!$A$3:$E$155,3,FALSE)&lt;2.6,VLOOKUP(A88,'Monthly Rates Actual'!$A$3:$E$155,3,FALSE),IF(VLOOKUP(A88,'Monthly Rates Actual'!$A$3:$E$155,3,FALSE)&gt;7.7,VLOOKUP(A88,'Monthly Rates Actual'!$A$3:$E$155,3,FALSE)*0.33,2.6))</f>
        <v>2.3211648027009915</v>
      </c>
      <c r="D88" s="38">
        <f>VLOOKUP(A88,'Monthly Rates Actual'!$A$3:$E$155,4,FALSE)</f>
        <v>2.242034184427094</v>
      </c>
      <c r="E88" s="38">
        <f>IF(VLOOKUP(A88,'Monthly Rates Actual'!$A$3:$E$155,5,FALSE)&gt;9.4,9.4,VLOOKUP(A88,'Monthly Rates Actual'!$A$3:$E$155,5,FALSE))</f>
        <v>9.4</v>
      </c>
      <c r="F88" s="39">
        <f t="shared" si="34"/>
        <v>5.143490187803334</v>
      </c>
      <c r="G88" s="39">
        <f t="shared" si="35"/>
        <v>2.3211648027009915</v>
      </c>
      <c r="H88" s="39">
        <f t="shared" si="36"/>
        <v>2.242034184427094</v>
      </c>
      <c r="I88" s="39">
        <f t="shared" si="37"/>
        <v>9.4</v>
      </c>
      <c r="J88" s="39">
        <f t="shared" si="38"/>
        <v>5.143490187803334</v>
      </c>
      <c r="K88" s="39">
        <f t="shared" si="39"/>
        <v>2.3211648027009915</v>
      </c>
      <c r="L88" s="39">
        <f t="shared" si="40"/>
        <v>2.242034184427094</v>
      </c>
      <c r="M88" s="39">
        <f t="shared" si="41"/>
        <v>9.4</v>
      </c>
      <c r="N88" s="39">
        <f t="shared" si="42"/>
        <v>5.143490187803334</v>
      </c>
      <c r="O88" s="39">
        <f t="shared" si="43"/>
        <v>2.3211648027009915</v>
      </c>
      <c r="P88" s="39">
        <f t="shared" si="44"/>
        <v>2.242034184427094</v>
      </c>
      <c r="Q88" s="39">
        <f t="shared" si="45"/>
        <v>9.4</v>
      </c>
      <c r="R88" s="39">
        <f t="shared" si="46"/>
        <v>5.143490187803334</v>
      </c>
      <c r="S88" s="39">
        <f t="shared" si="47"/>
        <v>2.3211648027009915</v>
      </c>
      <c r="T88" s="39">
        <f t="shared" si="48"/>
        <v>2.242034184427094</v>
      </c>
      <c r="U88" s="39">
        <f t="shared" si="49"/>
        <v>9.4</v>
      </c>
      <c r="V88" s="39">
        <f t="shared" si="50"/>
        <v>5.143490187803334</v>
      </c>
      <c r="W88" s="39">
        <f t="shared" si="51"/>
        <v>2.3211648027009915</v>
      </c>
      <c r="X88" s="39">
        <f t="shared" si="52"/>
        <v>2.242034184427094</v>
      </c>
      <c r="Y88" s="39">
        <f t="shared" si="53"/>
        <v>9.4</v>
      </c>
      <c r="Z88" s="39">
        <f t="shared" si="58"/>
        <v>5.143490187803334</v>
      </c>
      <c r="AA88" s="39">
        <f t="shared" si="59"/>
        <v>2.3211648027009915</v>
      </c>
      <c r="AB88" s="39">
        <f t="shared" si="60"/>
        <v>2.242034184427094</v>
      </c>
      <c r="AC88" s="39">
        <f t="shared" si="61"/>
        <v>9.4</v>
      </c>
      <c r="AD88" s="39">
        <f t="shared" si="54"/>
        <v>5.143490187803334</v>
      </c>
      <c r="AE88" s="39">
        <f t="shared" si="55"/>
        <v>2.3211648027009915</v>
      </c>
      <c r="AF88" s="39">
        <f t="shared" si="56"/>
        <v>2.242034184427094</v>
      </c>
      <c r="AG88" s="39">
        <f t="shared" si="57"/>
        <v>9.4</v>
      </c>
    </row>
    <row r="89" spans="1:33" ht="15">
      <c r="A89" t="str">
        <f>'Monthly Data'!D89</f>
        <v>North Somerset UA</v>
      </c>
      <c r="B89" s="38">
        <f>IF(VLOOKUP(A89,'Monthly Rates Actual'!$A$3:$E$155,2,FALSE)&lt;5.5,VLOOKUP('Monthly Rate Target'!A89,'Monthly Rates Actual'!$A$3:$E$155,2,FALSE),IF(VLOOKUP('Monthly Rate Target'!A89,'Monthly Rates Actual'!$A$3:$E$155,2,FALSE)&gt;11.2,VLOOKUP('Monthly Rate Target'!A89,'Monthly Rates Actual'!$A$3:$E$155,2,FALSE)/2,5.5))</f>
        <v>5.5</v>
      </c>
      <c r="C89" s="38">
        <f>IF(VLOOKUP(A89,'Monthly Rates Actual'!$A$3:$E$155,3,FALSE)&lt;2.6,VLOOKUP(A89,'Monthly Rates Actual'!$A$3:$E$155,3,FALSE),IF(VLOOKUP(A89,'Monthly Rates Actual'!$A$3:$E$155,3,FALSE)&gt;7.7,VLOOKUP(A89,'Monthly Rates Actual'!$A$3:$E$155,3,FALSE)*0.33,2.6))</f>
        <v>2.740213523131673</v>
      </c>
      <c r="D89" s="38">
        <f>VLOOKUP(A89,'Monthly Rates Actual'!$A$3:$E$155,4,FALSE)</f>
        <v>2.965599051008304</v>
      </c>
      <c r="E89" s="38">
        <f>IF(VLOOKUP(A89,'Monthly Rates Actual'!$A$3:$E$155,5,FALSE)&gt;9.4,9.4,VLOOKUP(A89,'Monthly Rates Actual'!$A$3:$E$155,5,FALSE))</f>
        <v>9.4</v>
      </c>
      <c r="F89" s="39">
        <f t="shared" si="34"/>
        <v>5.5</v>
      </c>
      <c r="G89" s="39">
        <f t="shared" si="35"/>
        <v>2.740213523131673</v>
      </c>
      <c r="H89" s="39">
        <f t="shared" si="36"/>
        <v>2.965599051008304</v>
      </c>
      <c r="I89" s="39">
        <f t="shared" si="37"/>
        <v>9.4</v>
      </c>
      <c r="J89" s="39">
        <f t="shared" si="38"/>
        <v>5.5</v>
      </c>
      <c r="K89" s="39">
        <f t="shared" si="39"/>
        <v>2.740213523131673</v>
      </c>
      <c r="L89" s="39">
        <f t="shared" si="40"/>
        <v>2.965599051008304</v>
      </c>
      <c r="M89" s="39">
        <f t="shared" si="41"/>
        <v>9.4</v>
      </c>
      <c r="N89" s="39">
        <f t="shared" si="42"/>
        <v>5.5</v>
      </c>
      <c r="O89" s="39">
        <f t="shared" si="43"/>
        <v>2.740213523131673</v>
      </c>
      <c r="P89" s="39">
        <f t="shared" si="44"/>
        <v>2.965599051008304</v>
      </c>
      <c r="Q89" s="39">
        <f t="shared" si="45"/>
        <v>9.4</v>
      </c>
      <c r="R89" s="39">
        <f t="shared" si="46"/>
        <v>5.5</v>
      </c>
      <c r="S89" s="39">
        <f t="shared" si="47"/>
        <v>2.740213523131673</v>
      </c>
      <c r="T89" s="39">
        <f t="shared" si="48"/>
        <v>2.965599051008304</v>
      </c>
      <c r="U89" s="39">
        <f t="shared" si="49"/>
        <v>9.4</v>
      </c>
      <c r="V89" s="39">
        <f t="shared" si="50"/>
        <v>5.5</v>
      </c>
      <c r="W89" s="39">
        <f t="shared" si="51"/>
        <v>2.740213523131673</v>
      </c>
      <c r="X89" s="39">
        <f t="shared" si="52"/>
        <v>2.965599051008304</v>
      </c>
      <c r="Y89" s="39">
        <f t="shared" si="53"/>
        <v>9.4</v>
      </c>
      <c r="Z89" s="39">
        <f t="shared" si="58"/>
        <v>5.5</v>
      </c>
      <c r="AA89" s="39">
        <f t="shared" si="59"/>
        <v>2.740213523131673</v>
      </c>
      <c r="AB89" s="39">
        <f t="shared" si="60"/>
        <v>2.965599051008304</v>
      </c>
      <c r="AC89" s="39">
        <f t="shared" si="61"/>
        <v>9.4</v>
      </c>
      <c r="AD89" s="39">
        <f t="shared" si="54"/>
        <v>5.5</v>
      </c>
      <c r="AE89" s="39">
        <f t="shared" si="55"/>
        <v>2.740213523131673</v>
      </c>
      <c r="AF89" s="39">
        <f t="shared" si="56"/>
        <v>2.965599051008304</v>
      </c>
      <c r="AG89" s="39">
        <f t="shared" si="57"/>
        <v>9.4</v>
      </c>
    </row>
    <row r="90" spans="1:33" ht="15">
      <c r="A90" t="str">
        <f>'Monthly Data'!D90</f>
        <v>North Tyneside</v>
      </c>
      <c r="B90" s="38">
        <f>IF(VLOOKUP(A90,'Monthly Rates Actual'!$A$3:$E$155,2,FALSE)&lt;5.5,VLOOKUP('Monthly Rate Target'!A90,'Monthly Rates Actual'!$A$3:$E$155,2,FALSE),IF(VLOOKUP('Monthly Rate Target'!A90,'Monthly Rates Actual'!$A$3:$E$155,2,FALSE)&gt;11.2,VLOOKUP('Monthly Rate Target'!A90,'Monthly Rates Actual'!$A$3:$E$155,2,FALSE)/2,5.5))</f>
        <v>3.358503819474932</v>
      </c>
      <c r="C90" s="38">
        <f>IF(VLOOKUP(A90,'Monthly Rates Actual'!$A$3:$E$155,3,FALSE)&lt;2.6,VLOOKUP(A90,'Monthly Rates Actual'!$A$3:$E$155,3,FALSE),IF(VLOOKUP(A90,'Monthly Rates Actual'!$A$3:$E$155,3,FALSE)&gt;7.7,VLOOKUP(A90,'Monthly Rates Actual'!$A$3:$E$155,3,FALSE)*0.33,2.6))</f>
        <v>0.15365703749231716</v>
      </c>
      <c r="D90" s="38">
        <f>VLOOKUP(A90,'Monthly Rates Actual'!$A$3:$E$155,4,FALSE)</f>
        <v>0</v>
      </c>
      <c r="E90" s="38">
        <f>IF(VLOOKUP(A90,'Monthly Rates Actual'!$A$3:$E$155,5,FALSE)&gt;9.4,9.4,VLOOKUP(A90,'Monthly Rates Actual'!$A$3:$E$155,5,FALSE))</f>
        <v>3.5121608569672493</v>
      </c>
      <c r="F90" s="39">
        <f t="shared" si="34"/>
        <v>3.358503819474932</v>
      </c>
      <c r="G90" s="39">
        <f t="shared" si="35"/>
        <v>0.15365703749231716</v>
      </c>
      <c r="H90" s="39">
        <f t="shared" si="36"/>
        <v>0</v>
      </c>
      <c r="I90" s="39">
        <f t="shared" si="37"/>
        <v>3.5121608569672493</v>
      </c>
      <c r="J90" s="39">
        <f t="shared" si="38"/>
        <v>3.358503819474932</v>
      </c>
      <c r="K90" s="39">
        <f t="shared" si="39"/>
        <v>0.15365703749231716</v>
      </c>
      <c r="L90" s="39">
        <f t="shared" si="40"/>
        <v>0</v>
      </c>
      <c r="M90" s="39">
        <f t="shared" si="41"/>
        <v>3.5121608569672493</v>
      </c>
      <c r="N90" s="39">
        <f t="shared" si="42"/>
        <v>3.358503819474932</v>
      </c>
      <c r="O90" s="39">
        <f t="shared" si="43"/>
        <v>0.15365703749231716</v>
      </c>
      <c r="P90" s="39">
        <f t="shared" si="44"/>
        <v>0</v>
      </c>
      <c r="Q90" s="39">
        <f t="shared" si="45"/>
        <v>3.5121608569672493</v>
      </c>
      <c r="R90" s="39">
        <f t="shared" si="46"/>
        <v>3.358503819474932</v>
      </c>
      <c r="S90" s="39">
        <f t="shared" si="47"/>
        <v>0.15365703749231716</v>
      </c>
      <c r="T90" s="39">
        <f t="shared" si="48"/>
        <v>0</v>
      </c>
      <c r="U90" s="39">
        <f t="shared" si="49"/>
        <v>3.5121608569672493</v>
      </c>
      <c r="V90" s="39">
        <f t="shared" si="50"/>
        <v>3.358503819474932</v>
      </c>
      <c r="W90" s="39">
        <f t="shared" si="51"/>
        <v>0.15365703749231716</v>
      </c>
      <c r="X90" s="39">
        <f t="shared" si="52"/>
        <v>0</v>
      </c>
      <c r="Y90" s="39">
        <f t="shared" si="53"/>
        <v>3.5121608569672493</v>
      </c>
      <c r="Z90" s="39">
        <f t="shared" si="58"/>
        <v>3.358503819474932</v>
      </c>
      <c r="AA90" s="39">
        <f t="shared" si="59"/>
        <v>0.15365703749231716</v>
      </c>
      <c r="AB90" s="39">
        <f t="shared" si="60"/>
        <v>0</v>
      </c>
      <c r="AC90" s="39">
        <f t="shared" si="61"/>
        <v>3.5121608569672493</v>
      </c>
      <c r="AD90" s="39">
        <f t="shared" si="54"/>
        <v>3.358503819474932</v>
      </c>
      <c r="AE90" s="39">
        <f t="shared" si="55"/>
        <v>0.15365703749231716</v>
      </c>
      <c r="AF90" s="39">
        <f t="shared" si="56"/>
        <v>0</v>
      </c>
      <c r="AG90" s="39">
        <f t="shared" si="57"/>
        <v>3.5121608569672493</v>
      </c>
    </row>
    <row r="91" spans="1:33" ht="15">
      <c r="A91" t="str">
        <f>'Monthly Data'!D91</f>
        <v>North Yorkshire</v>
      </c>
      <c r="B91" s="38">
        <f>IF(VLOOKUP(A91,'Monthly Rates Actual'!$A$3:$E$155,2,FALSE)&lt;5.5,VLOOKUP('Monthly Rate Target'!A91,'Monthly Rates Actual'!$A$3:$E$155,2,FALSE),IF(VLOOKUP('Monthly Rate Target'!A91,'Monthly Rates Actual'!$A$3:$E$155,2,FALSE)&gt;11.2,VLOOKUP('Monthly Rate Target'!A91,'Monthly Rates Actual'!$A$3:$E$155,2,FALSE)/2,5.5))</f>
        <v>5.5</v>
      </c>
      <c r="C91" s="38">
        <f>IF(VLOOKUP(A91,'Monthly Rates Actual'!$A$3:$E$155,3,FALSE)&lt;2.6,VLOOKUP(A91,'Monthly Rates Actual'!$A$3:$E$155,3,FALSE),IF(VLOOKUP(A91,'Monthly Rates Actual'!$A$3:$E$155,3,FALSE)&gt;7.7,VLOOKUP(A91,'Monthly Rates Actual'!$A$3:$E$155,3,FALSE)*0.33,2.6))</f>
        <v>2.6007851869213643</v>
      </c>
      <c r="D91" s="38">
        <f>VLOOKUP(A91,'Monthly Rates Actual'!$A$3:$E$155,4,FALSE)</f>
        <v>1.25249033165358</v>
      </c>
      <c r="E91" s="38">
        <f>IF(VLOOKUP(A91,'Monthly Rates Actual'!$A$3:$E$155,5,FALSE)&gt;9.4,9.4,VLOOKUP(A91,'Monthly Rates Actual'!$A$3:$E$155,5,FALSE))</f>
        <v>9.4</v>
      </c>
      <c r="F91" s="39">
        <f t="shared" si="34"/>
        <v>5.5</v>
      </c>
      <c r="G91" s="39">
        <f t="shared" si="35"/>
        <v>2.6007851869213643</v>
      </c>
      <c r="H91" s="39">
        <f t="shared" si="36"/>
        <v>1.25249033165358</v>
      </c>
      <c r="I91" s="39">
        <f t="shared" si="37"/>
        <v>9.4</v>
      </c>
      <c r="J91" s="39">
        <f t="shared" si="38"/>
        <v>5.5</v>
      </c>
      <c r="K91" s="39">
        <f t="shared" si="39"/>
        <v>2.6007851869213643</v>
      </c>
      <c r="L91" s="39">
        <f t="shared" si="40"/>
        <v>1.25249033165358</v>
      </c>
      <c r="M91" s="39">
        <f t="shared" si="41"/>
        <v>9.4</v>
      </c>
      <c r="N91" s="39">
        <f t="shared" si="42"/>
        <v>5.5</v>
      </c>
      <c r="O91" s="39">
        <f t="shared" si="43"/>
        <v>2.6007851869213643</v>
      </c>
      <c r="P91" s="39">
        <f t="shared" si="44"/>
        <v>1.25249033165358</v>
      </c>
      <c r="Q91" s="39">
        <f t="shared" si="45"/>
        <v>9.4</v>
      </c>
      <c r="R91" s="39">
        <f t="shared" si="46"/>
        <v>5.5</v>
      </c>
      <c r="S91" s="39">
        <f t="shared" si="47"/>
        <v>2.6007851869213643</v>
      </c>
      <c r="T91" s="39">
        <f t="shared" si="48"/>
        <v>1.25249033165358</v>
      </c>
      <c r="U91" s="39">
        <f t="shared" si="49"/>
        <v>9.4</v>
      </c>
      <c r="V91" s="39">
        <f t="shared" si="50"/>
        <v>5.5</v>
      </c>
      <c r="W91" s="39">
        <f t="shared" si="51"/>
        <v>2.6007851869213643</v>
      </c>
      <c r="X91" s="39">
        <f t="shared" si="52"/>
        <v>1.25249033165358</v>
      </c>
      <c r="Y91" s="39">
        <f t="shared" si="53"/>
        <v>9.4</v>
      </c>
      <c r="Z91" s="39">
        <f t="shared" si="58"/>
        <v>5.5</v>
      </c>
      <c r="AA91" s="39">
        <f t="shared" si="59"/>
        <v>2.6007851869213643</v>
      </c>
      <c r="AB91" s="39">
        <f t="shared" si="60"/>
        <v>1.25249033165358</v>
      </c>
      <c r="AC91" s="39">
        <f t="shared" si="61"/>
        <v>9.4</v>
      </c>
      <c r="AD91" s="39">
        <f t="shared" si="54"/>
        <v>5.5</v>
      </c>
      <c r="AE91" s="39">
        <f t="shared" si="55"/>
        <v>2.6007851869213643</v>
      </c>
      <c r="AF91" s="39">
        <f t="shared" si="56"/>
        <v>1.25249033165358</v>
      </c>
      <c r="AG91" s="39">
        <f t="shared" si="57"/>
        <v>9.4</v>
      </c>
    </row>
    <row r="92" spans="1:33" ht="15">
      <c r="A92" t="str">
        <f>'Monthly Data'!D92</f>
        <v>Northamptonshire</v>
      </c>
      <c r="B92" s="38">
        <f>IF(VLOOKUP(A92,'Monthly Rates Actual'!$A$3:$E$155,2,FALSE)&lt;5.5,VLOOKUP('Monthly Rate Target'!A92,'Monthly Rates Actual'!$A$3:$E$155,2,FALSE),IF(VLOOKUP('Monthly Rate Target'!A92,'Monthly Rates Actual'!$A$3:$E$155,2,FALSE)&gt;11.2,VLOOKUP('Monthly Rate Target'!A92,'Monthly Rates Actual'!$A$3:$E$155,2,FALSE)/2,5.5))</f>
        <v>9.948934671597112</v>
      </c>
      <c r="C92" s="38">
        <f>IF(VLOOKUP(A92,'Monthly Rates Actual'!$A$3:$E$155,3,FALSE)&lt;2.6,VLOOKUP(A92,'Monthly Rates Actual'!$A$3:$E$155,3,FALSE),IF(VLOOKUP(A92,'Monthly Rates Actual'!$A$3:$E$155,3,FALSE)&gt;7.7,VLOOKUP(A92,'Monthly Rates Actual'!$A$3:$E$155,3,FALSE)*0.33,2.6))</f>
        <v>2.9531733454078934</v>
      </c>
      <c r="D92" s="38">
        <f>VLOOKUP(A92,'Monthly Rates Actual'!$A$3:$E$155,4,FALSE)</f>
        <v>8.955298971146831</v>
      </c>
      <c r="E92" s="38">
        <f>IF(VLOOKUP(A92,'Monthly Rates Actual'!$A$3:$E$155,5,FALSE)&gt;9.4,9.4,VLOOKUP(A92,'Monthly Rates Actual'!$A$3:$E$155,5,FALSE))</f>
        <v>9.4</v>
      </c>
      <c r="F92" s="39">
        <f t="shared" si="34"/>
        <v>9.948934671597112</v>
      </c>
      <c r="G92" s="39">
        <f t="shared" si="35"/>
        <v>2.9531733454078934</v>
      </c>
      <c r="H92" s="39">
        <f t="shared" si="36"/>
        <v>8.955298971146831</v>
      </c>
      <c r="I92" s="39">
        <f t="shared" si="37"/>
        <v>9.4</v>
      </c>
      <c r="J92" s="39">
        <f t="shared" si="38"/>
        <v>9.948934671597112</v>
      </c>
      <c r="K92" s="39">
        <f t="shared" si="39"/>
        <v>2.9531733454078934</v>
      </c>
      <c r="L92" s="39">
        <f t="shared" si="40"/>
        <v>8.955298971146831</v>
      </c>
      <c r="M92" s="39">
        <f t="shared" si="41"/>
        <v>9.4</v>
      </c>
      <c r="N92" s="39">
        <f t="shared" si="42"/>
        <v>9.948934671597112</v>
      </c>
      <c r="O92" s="39">
        <f t="shared" si="43"/>
        <v>2.9531733454078934</v>
      </c>
      <c r="P92" s="39">
        <f t="shared" si="44"/>
        <v>8.955298971146831</v>
      </c>
      <c r="Q92" s="39">
        <f t="shared" si="45"/>
        <v>9.4</v>
      </c>
      <c r="R92" s="39">
        <f t="shared" si="46"/>
        <v>9.948934671597112</v>
      </c>
      <c r="S92" s="39">
        <f t="shared" si="47"/>
        <v>2.9531733454078934</v>
      </c>
      <c r="T92" s="39">
        <f t="shared" si="48"/>
        <v>8.955298971146831</v>
      </c>
      <c r="U92" s="39">
        <f t="shared" si="49"/>
        <v>9.4</v>
      </c>
      <c r="V92" s="39">
        <f t="shared" si="50"/>
        <v>9.948934671597112</v>
      </c>
      <c r="W92" s="39">
        <f t="shared" si="51"/>
        <v>2.9531733454078934</v>
      </c>
      <c r="X92" s="39">
        <f t="shared" si="52"/>
        <v>8.955298971146831</v>
      </c>
      <c r="Y92" s="39">
        <f t="shared" si="53"/>
        <v>9.4</v>
      </c>
      <c r="Z92" s="39">
        <f t="shared" si="58"/>
        <v>9.948934671597112</v>
      </c>
      <c r="AA92" s="39">
        <f t="shared" si="59"/>
        <v>2.9531733454078934</v>
      </c>
      <c r="AB92" s="39">
        <f t="shared" si="60"/>
        <v>8.955298971146831</v>
      </c>
      <c r="AC92" s="39">
        <f t="shared" si="61"/>
        <v>9.4</v>
      </c>
      <c r="AD92" s="39">
        <f t="shared" si="54"/>
        <v>9.948934671597112</v>
      </c>
      <c r="AE92" s="39">
        <f t="shared" si="55"/>
        <v>2.9531733454078934</v>
      </c>
      <c r="AF92" s="39">
        <f t="shared" si="56"/>
        <v>8.955298971146831</v>
      </c>
      <c r="AG92" s="39">
        <f t="shared" si="57"/>
        <v>9.4</v>
      </c>
    </row>
    <row r="93" spans="1:33" ht="15">
      <c r="A93" t="str">
        <f>'Monthly Data'!D93</f>
        <v>Northumberland</v>
      </c>
      <c r="B93" s="38">
        <f>IF(VLOOKUP(A93,'Monthly Rates Actual'!$A$3:$E$155,2,FALSE)&lt;5.5,VLOOKUP('Monthly Rate Target'!A93,'Monthly Rates Actual'!$A$3:$E$155,2,FALSE),IF(VLOOKUP('Monthly Rate Target'!A93,'Monthly Rates Actual'!$A$3:$E$155,2,FALSE)&gt;11.2,VLOOKUP('Monthly Rate Target'!A93,'Monthly Rates Actual'!$A$3:$E$155,2,FALSE)/2,5.5))</f>
        <v>5.0861589772095614</v>
      </c>
      <c r="C93" s="38">
        <f>IF(VLOOKUP(A93,'Monthly Rates Actual'!$A$3:$E$155,3,FALSE)&lt;2.6,VLOOKUP(A93,'Monthly Rates Actual'!$A$3:$E$155,3,FALSE),IF(VLOOKUP(A93,'Monthly Rates Actual'!$A$3:$E$155,3,FALSE)&gt;7.7,VLOOKUP(A93,'Monthly Rates Actual'!$A$3:$E$155,3,FALSE)*0.33,2.6))</f>
        <v>1.0283490828237911</v>
      </c>
      <c r="D93" s="38">
        <f>VLOOKUP(A93,'Monthly Rates Actual'!$A$3:$E$155,4,FALSE)</f>
        <v>0.05558643690939411</v>
      </c>
      <c r="E93" s="38">
        <f>IF(VLOOKUP(A93,'Monthly Rates Actual'!$A$3:$E$155,5,FALSE)&gt;9.4,9.4,VLOOKUP(A93,'Monthly Rates Actual'!$A$3:$E$155,5,FALSE))</f>
        <v>6.170094496942746</v>
      </c>
      <c r="F93" s="39">
        <f t="shared" si="34"/>
        <v>5.0861589772095614</v>
      </c>
      <c r="G93" s="39">
        <f t="shared" si="35"/>
        <v>1.0283490828237911</v>
      </c>
      <c r="H93" s="39">
        <f t="shared" si="36"/>
        <v>0.05558643690939411</v>
      </c>
      <c r="I93" s="39">
        <f t="shared" si="37"/>
        <v>6.170094496942746</v>
      </c>
      <c r="J93" s="39">
        <f t="shared" si="38"/>
        <v>5.0861589772095614</v>
      </c>
      <c r="K93" s="39">
        <f t="shared" si="39"/>
        <v>1.0283490828237911</v>
      </c>
      <c r="L93" s="39">
        <f t="shared" si="40"/>
        <v>0.05558643690939411</v>
      </c>
      <c r="M93" s="39">
        <f t="shared" si="41"/>
        <v>6.170094496942746</v>
      </c>
      <c r="N93" s="39">
        <f t="shared" si="42"/>
        <v>5.0861589772095614</v>
      </c>
      <c r="O93" s="39">
        <f t="shared" si="43"/>
        <v>1.0283490828237911</v>
      </c>
      <c r="P93" s="39">
        <f t="shared" si="44"/>
        <v>0.05558643690939411</v>
      </c>
      <c r="Q93" s="39">
        <f t="shared" si="45"/>
        <v>6.170094496942746</v>
      </c>
      <c r="R93" s="39">
        <f t="shared" si="46"/>
        <v>5.0861589772095614</v>
      </c>
      <c r="S93" s="39">
        <f t="shared" si="47"/>
        <v>1.0283490828237911</v>
      </c>
      <c r="T93" s="39">
        <f t="shared" si="48"/>
        <v>0.05558643690939411</v>
      </c>
      <c r="U93" s="39">
        <f t="shared" si="49"/>
        <v>6.170094496942746</v>
      </c>
      <c r="V93" s="39">
        <f t="shared" si="50"/>
        <v>5.0861589772095614</v>
      </c>
      <c r="W93" s="39">
        <f t="shared" si="51"/>
        <v>1.0283490828237911</v>
      </c>
      <c r="X93" s="39">
        <f t="shared" si="52"/>
        <v>0.05558643690939411</v>
      </c>
      <c r="Y93" s="39">
        <f t="shared" si="53"/>
        <v>6.170094496942746</v>
      </c>
      <c r="Z93" s="39">
        <f t="shared" si="58"/>
        <v>5.0861589772095614</v>
      </c>
      <c r="AA93" s="39">
        <f t="shared" si="59"/>
        <v>1.0283490828237911</v>
      </c>
      <c r="AB93" s="39">
        <f t="shared" si="60"/>
        <v>0.05558643690939411</v>
      </c>
      <c r="AC93" s="39">
        <f t="shared" si="61"/>
        <v>6.170094496942746</v>
      </c>
      <c r="AD93" s="39">
        <f t="shared" si="54"/>
        <v>5.0861589772095614</v>
      </c>
      <c r="AE93" s="39">
        <f t="shared" si="55"/>
        <v>1.0283490828237911</v>
      </c>
      <c r="AF93" s="39">
        <f t="shared" si="56"/>
        <v>0.05558643690939411</v>
      </c>
      <c r="AG93" s="39">
        <f t="shared" si="57"/>
        <v>6.170094496942746</v>
      </c>
    </row>
    <row r="94" spans="1:33" ht="15">
      <c r="A94" t="str">
        <f>'Monthly Data'!D94</f>
        <v>Nottingham UA</v>
      </c>
      <c r="B94" s="38">
        <f>IF(VLOOKUP(A94,'Monthly Rates Actual'!$A$3:$E$155,2,FALSE)&lt;5.5,VLOOKUP('Monthly Rate Target'!A94,'Monthly Rates Actual'!$A$3:$E$155,2,FALSE),IF(VLOOKUP('Monthly Rate Target'!A94,'Monthly Rates Actual'!$A$3:$E$155,2,FALSE)&gt;11.2,VLOOKUP('Monthly Rate Target'!A94,'Monthly Rates Actual'!$A$3:$E$155,2,FALSE)/2,5.5))</f>
        <v>5.5</v>
      </c>
      <c r="C94" s="38">
        <f>IF(VLOOKUP(A94,'Monthly Rates Actual'!$A$3:$E$155,3,FALSE)&lt;2.6,VLOOKUP(A94,'Monthly Rates Actual'!$A$3:$E$155,3,FALSE),IF(VLOOKUP(A94,'Monthly Rates Actual'!$A$3:$E$155,3,FALSE)&gt;7.7,VLOOKUP(A94,'Monthly Rates Actual'!$A$3:$E$155,3,FALSE)*0.33,2.6))</f>
        <v>0.6916011950868652</v>
      </c>
      <c r="D94" s="38">
        <f>VLOOKUP(A94,'Monthly Rates Actual'!$A$3:$E$155,4,FALSE)</f>
        <v>0</v>
      </c>
      <c r="E94" s="38">
        <f>IF(VLOOKUP(A94,'Monthly Rates Actual'!$A$3:$E$155,5,FALSE)&gt;9.4,9.4,VLOOKUP(A94,'Monthly Rates Actual'!$A$3:$E$155,5,FALSE))</f>
        <v>9.4</v>
      </c>
      <c r="F94" s="39">
        <f t="shared" si="34"/>
        <v>5.5</v>
      </c>
      <c r="G94" s="39">
        <f t="shared" si="35"/>
        <v>0.6916011950868652</v>
      </c>
      <c r="H94" s="39">
        <f t="shared" si="36"/>
        <v>0</v>
      </c>
      <c r="I94" s="39">
        <f t="shared" si="37"/>
        <v>9.4</v>
      </c>
      <c r="J94" s="39">
        <f t="shared" si="38"/>
        <v>5.5</v>
      </c>
      <c r="K94" s="39">
        <f t="shared" si="39"/>
        <v>0.6916011950868652</v>
      </c>
      <c r="L94" s="39">
        <f t="shared" si="40"/>
        <v>0</v>
      </c>
      <c r="M94" s="39">
        <f t="shared" si="41"/>
        <v>9.4</v>
      </c>
      <c r="N94" s="39">
        <f t="shared" si="42"/>
        <v>5.5</v>
      </c>
      <c r="O94" s="39">
        <f t="shared" si="43"/>
        <v>0.6916011950868652</v>
      </c>
      <c r="P94" s="39">
        <f t="shared" si="44"/>
        <v>0</v>
      </c>
      <c r="Q94" s="39">
        <f t="shared" si="45"/>
        <v>9.4</v>
      </c>
      <c r="R94" s="39">
        <f t="shared" si="46"/>
        <v>5.5</v>
      </c>
      <c r="S94" s="39">
        <f t="shared" si="47"/>
        <v>0.6916011950868652</v>
      </c>
      <c r="T94" s="39">
        <f t="shared" si="48"/>
        <v>0</v>
      </c>
      <c r="U94" s="39">
        <f t="shared" si="49"/>
        <v>9.4</v>
      </c>
      <c r="V94" s="39">
        <f t="shared" si="50"/>
        <v>5.5</v>
      </c>
      <c r="W94" s="39">
        <f t="shared" si="51"/>
        <v>0.6916011950868652</v>
      </c>
      <c r="X94" s="39">
        <f t="shared" si="52"/>
        <v>0</v>
      </c>
      <c r="Y94" s="39">
        <f t="shared" si="53"/>
        <v>9.4</v>
      </c>
      <c r="Z94" s="39">
        <f t="shared" si="58"/>
        <v>5.5</v>
      </c>
      <c r="AA94" s="39">
        <f t="shared" si="59"/>
        <v>0.6916011950868652</v>
      </c>
      <c r="AB94" s="39">
        <f t="shared" si="60"/>
        <v>0</v>
      </c>
      <c r="AC94" s="39">
        <f t="shared" si="61"/>
        <v>9.4</v>
      </c>
      <c r="AD94" s="39">
        <f t="shared" si="54"/>
        <v>5.5</v>
      </c>
      <c r="AE94" s="39">
        <f t="shared" si="55"/>
        <v>0.6916011950868652</v>
      </c>
      <c r="AF94" s="39">
        <f t="shared" si="56"/>
        <v>0</v>
      </c>
      <c r="AG94" s="39">
        <f t="shared" si="57"/>
        <v>9.4</v>
      </c>
    </row>
    <row r="95" spans="1:33" ht="15">
      <c r="A95" t="str">
        <f>'Monthly Data'!D95</f>
        <v>Nottinghamshire</v>
      </c>
      <c r="B95" s="38">
        <f>IF(VLOOKUP(A95,'Monthly Rates Actual'!$A$3:$E$155,2,FALSE)&lt;5.5,VLOOKUP('Monthly Rate Target'!A95,'Monthly Rates Actual'!$A$3:$E$155,2,FALSE),IF(VLOOKUP('Monthly Rate Target'!A95,'Monthly Rates Actual'!$A$3:$E$155,2,FALSE)&gt;11.2,VLOOKUP('Monthly Rate Target'!A95,'Monthly Rates Actual'!$A$3:$E$155,2,FALSE)/2,5.5))</f>
        <v>5.5</v>
      </c>
      <c r="C95" s="38">
        <f>IF(VLOOKUP(A95,'Monthly Rates Actual'!$A$3:$E$155,3,FALSE)&lt;2.6,VLOOKUP(A95,'Monthly Rates Actual'!$A$3:$E$155,3,FALSE),IF(VLOOKUP(A95,'Monthly Rates Actual'!$A$3:$E$155,3,FALSE)&gt;7.7,VLOOKUP(A95,'Monthly Rates Actual'!$A$3:$E$155,3,FALSE)*0.33,2.6))</f>
        <v>0.6628076532190358</v>
      </c>
      <c r="D95" s="38">
        <f>VLOOKUP(A95,'Monthly Rates Actual'!$A$3:$E$155,4,FALSE)</f>
        <v>0.5523397110158632</v>
      </c>
      <c r="E95" s="38">
        <f>IF(VLOOKUP(A95,'Monthly Rates Actual'!$A$3:$E$155,5,FALSE)&gt;9.4,9.4,VLOOKUP(A95,'Monthly Rates Actual'!$A$3:$E$155,5,FALSE))</f>
        <v>9.130175423092219</v>
      </c>
      <c r="F95" s="39">
        <f t="shared" si="34"/>
        <v>5.5</v>
      </c>
      <c r="G95" s="39">
        <f t="shared" si="35"/>
        <v>0.6628076532190358</v>
      </c>
      <c r="H95" s="39">
        <f t="shared" si="36"/>
        <v>0.5523397110158632</v>
      </c>
      <c r="I95" s="39">
        <f t="shared" si="37"/>
        <v>9.130175423092219</v>
      </c>
      <c r="J95" s="39">
        <f t="shared" si="38"/>
        <v>5.5</v>
      </c>
      <c r="K95" s="39">
        <f t="shared" si="39"/>
        <v>0.6628076532190358</v>
      </c>
      <c r="L95" s="39">
        <f t="shared" si="40"/>
        <v>0.5523397110158632</v>
      </c>
      <c r="M95" s="39">
        <f t="shared" si="41"/>
        <v>9.130175423092219</v>
      </c>
      <c r="N95" s="39">
        <f t="shared" si="42"/>
        <v>5.5</v>
      </c>
      <c r="O95" s="39">
        <f t="shared" si="43"/>
        <v>0.6628076532190358</v>
      </c>
      <c r="P95" s="39">
        <f t="shared" si="44"/>
        <v>0.5523397110158632</v>
      </c>
      <c r="Q95" s="39">
        <f t="shared" si="45"/>
        <v>9.130175423092219</v>
      </c>
      <c r="R95" s="39">
        <f t="shared" si="46"/>
        <v>5.5</v>
      </c>
      <c r="S95" s="39">
        <f t="shared" si="47"/>
        <v>0.6628076532190358</v>
      </c>
      <c r="T95" s="39">
        <f t="shared" si="48"/>
        <v>0.5523397110158632</v>
      </c>
      <c r="U95" s="39">
        <f t="shared" si="49"/>
        <v>9.130175423092219</v>
      </c>
      <c r="V95" s="39">
        <f t="shared" si="50"/>
        <v>5.5</v>
      </c>
      <c r="W95" s="39">
        <f t="shared" si="51"/>
        <v>0.6628076532190358</v>
      </c>
      <c r="X95" s="39">
        <f t="shared" si="52"/>
        <v>0.5523397110158632</v>
      </c>
      <c r="Y95" s="39">
        <f t="shared" si="53"/>
        <v>9.130175423092219</v>
      </c>
      <c r="Z95" s="39">
        <f t="shared" si="58"/>
        <v>5.5</v>
      </c>
      <c r="AA95" s="39">
        <f t="shared" si="59"/>
        <v>0.6628076532190358</v>
      </c>
      <c r="AB95" s="39">
        <f t="shared" si="60"/>
        <v>0.5523397110158632</v>
      </c>
      <c r="AC95" s="39">
        <f t="shared" si="61"/>
        <v>9.130175423092219</v>
      </c>
      <c r="AD95" s="39">
        <f t="shared" si="54"/>
        <v>5.5</v>
      </c>
      <c r="AE95" s="39">
        <f t="shared" si="55"/>
        <v>0.6628076532190358</v>
      </c>
      <c r="AF95" s="39">
        <f t="shared" si="56"/>
        <v>0.5523397110158632</v>
      </c>
      <c r="AG95" s="39">
        <f t="shared" si="57"/>
        <v>9.130175423092219</v>
      </c>
    </row>
    <row r="96" spans="1:33" ht="15">
      <c r="A96" t="str">
        <f>'Monthly Data'!D96</f>
        <v>Oldham</v>
      </c>
      <c r="B96" s="38">
        <f>IF(VLOOKUP(A96,'Monthly Rates Actual'!$A$3:$E$155,2,FALSE)&lt;5.5,VLOOKUP('Monthly Rate Target'!A96,'Monthly Rates Actual'!$A$3:$E$155,2,FALSE),IF(VLOOKUP('Monthly Rate Target'!A96,'Monthly Rates Actual'!$A$3:$E$155,2,FALSE)&gt;11.2,VLOOKUP('Monthly Rate Target'!A96,'Monthly Rates Actual'!$A$3:$E$155,2,FALSE)/2,5.5))</f>
        <v>2.6698430953750103</v>
      </c>
      <c r="C96" s="38">
        <f>IF(VLOOKUP(A96,'Monthly Rates Actual'!$A$3:$E$155,3,FALSE)&lt;2.6,VLOOKUP(A96,'Monthly Rates Actual'!$A$3:$E$155,3,FALSE),IF(VLOOKUP(A96,'Monthly Rates Actual'!$A$3:$E$155,3,FALSE)&gt;7.7,VLOOKUP(A96,'Monthly Rates Actual'!$A$3:$E$155,3,FALSE)*0.33,2.6))</f>
        <v>1.5402940934855827</v>
      </c>
      <c r="D96" s="38">
        <f>VLOOKUP(A96,'Monthly Rates Actual'!$A$3:$E$155,4,FALSE)</f>
        <v>0</v>
      </c>
      <c r="E96" s="38">
        <f>IF(VLOOKUP(A96,'Monthly Rates Actual'!$A$3:$E$155,5,FALSE)&gt;9.4,9.4,VLOOKUP(A96,'Monthly Rates Actual'!$A$3:$E$155,5,FALSE))</f>
        <v>4.2101371888605925</v>
      </c>
      <c r="F96" s="39">
        <f t="shared" si="34"/>
        <v>2.6698430953750103</v>
      </c>
      <c r="G96" s="39">
        <f t="shared" si="35"/>
        <v>1.5402940934855827</v>
      </c>
      <c r="H96" s="39">
        <f t="shared" si="36"/>
        <v>0</v>
      </c>
      <c r="I96" s="39">
        <f t="shared" si="37"/>
        <v>4.2101371888605925</v>
      </c>
      <c r="J96" s="39">
        <f t="shared" si="38"/>
        <v>2.6698430953750103</v>
      </c>
      <c r="K96" s="39">
        <f t="shared" si="39"/>
        <v>1.5402940934855827</v>
      </c>
      <c r="L96" s="39">
        <f t="shared" si="40"/>
        <v>0</v>
      </c>
      <c r="M96" s="39">
        <f t="shared" si="41"/>
        <v>4.2101371888605925</v>
      </c>
      <c r="N96" s="39">
        <f t="shared" si="42"/>
        <v>2.6698430953750103</v>
      </c>
      <c r="O96" s="39">
        <f t="shared" si="43"/>
        <v>1.5402940934855827</v>
      </c>
      <c r="P96" s="39">
        <f t="shared" si="44"/>
        <v>0</v>
      </c>
      <c r="Q96" s="39">
        <f t="shared" si="45"/>
        <v>4.2101371888605925</v>
      </c>
      <c r="R96" s="39">
        <f t="shared" si="46"/>
        <v>2.6698430953750103</v>
      </c>
      <c r="S96" s="39">
        <f t="shared" si="47"/>
        <v>1.5402940934855827</v>
      </c>
      <c r="T96" s="39">
        <f t="shared" si="48"/>
        <v>0</v>
      </c>
      <c r="U96" s="39">
        <f t="shared" si="49"/>
        <v>4.2101371888605925</v>
      </c>
      <c r="V96" s="39">
        <f t="shared" si="50"/>
        <v>2.6698430953750103</v>
      </c>
      <c r="W96" s="39">
        <f t="shared" si="51"/>
        <v>1.5402940934855827</v>
      </c>
      <c r="X96" s="39">
        <f t="shared" si="52"/>
        <v>0</v>
      </c>
      <c r="Y96" s="39">
        <f t="shared" si="53"/>
        <v>4.2101371888605925</v>
      </c>
      <c r="Z96" s="39">
        <f t="shared" si="58"/>
        <v>2.6698430953750103</v>
      </c>
      <c r="AA96" s="39">
        <f t="shared" si="59"/>
        <v>1.5402940934855827</v>
      </c>
      <c r="AB96" s="39">
        <f t="shared" si="60"/>
        <v>0</v>
      </c>
      <c r="AC96" s="39">
        <f t="shared" si="61"/>
        <v>4.2101371888605925</v>
      </c>
      <c r="AD96" s="39">
        <f t="shared" si="54"/>
        <v>2.6698430953750103</v>
      </c>
      <c r="AE96" s="39">
        <f t="shared" si="55"/>
        <v>1.5402940934855827</v>
      </c>
      <c r="AF96" s="39">
        <f t="shared" si="56"/>
        <v>0</v>
      </c>
      <c r="AG96" s="39">
        <f t="shared" si="57"/>
        <v>4.2101371888605925</v>
      </c>
    </row>
    <row r="97" spans="1:33" ht="15">
      <c r="A97" t="str">
        <f>'Monthly Data'!D97</f>
        <v>Oxfordshire</v>
      </c>
      <c r="B97" s="38">
        <f>IF(VLOOKUP(A97,'Monthly Rates Actual'!$A$3:$E$155,2,FALSE)&lt;5.5,VLOOKUP('Monthly Rate Target'!A97,'Monthly Rates Actual'!$A$3:$E$155,2,FALSE),IF(VLOOKUP('Monthly Rate Target'!A97,'Monthly Rates Actual'!$A$3:$E$155,2,FALSE)&gt;11.2,VLOOKUP('Monthly Rate Target'!A97,'Monthly Rates Actual'!$A$3:$E$155,2,FALSE)/2,5.5))</f>
        <v>9.412760106818963</v>
      </c>
      <c r="C97" s="38">
        <f>IF(VLOOKUP(A97,'Monthly Rates Actual'!$A$3:$E$155,3,FALSE)&lt;2.6,VLOOKUP(A97,'Monthly Rates Actual'!$A$3:$E$155,3,FALSE),IF(VLOOKUP(A97,'Monthly Rates Actual'!$A$3:$E$155,3,FALSE)&gt;7.7,VLOOKUP(A97,'Monthly Rates Actual'!$A$3:$E$155,3,FALSE)*0.33,2.6))</f>
        <v>2.6</v>
      </c>
      <c r="D97" s="38">
        <f>VLOOKUP(A97,'Monthly Rates Actual'!$A$3:$E$155,4,FALSE)</f>
        <v>12.347637555855213</v>
      </c>
      <c r="E97" s="38">
        <f>IF(VLOOKUP(A97,'Monthly Rates Actual'!$A$3:$E$155,5,FALSE)&gt;9.4,9.4,VLOOKUP(A97,'Monthly Rates Actual'!$A$3:$E$155,5,FALSE))</f>
        <v>9.4</v>
      </c>
      <c r="F97" s="39">
        <f t="shared" si="34"/>
        <v>9.412760106818963</v>
      </c>
      <c r="G97" s="39">
        <f t="shared" si="35"/>
        <v>2.6</v>
      </c>
      <c r="H97" s="39">
        <f t="shared" si="36"/>
        <v>12.347637555855213</v>
      </c>
      <c r="I97" s="39">
        <f t="shared" si="37"/>
        <v>9.4</v>
      </c>
      <c r="J97" s="39">
        <f t="shared" si="38"/>
        <v>9.412760106818963</v>
      </c>
      <c r="K97" s="39">
        <f t="shared" si="39"/>
        <v>2.6</v>
      </c>
      <c r="L97" s="39">
        <f t="shared" si="40"/>
        <v>12.347637555855213</v>
      </c>
      <c r="M97" s="39">
        <f t="shared" si="41"/>
        <v>9.4</v>
      </c>
      <c r="N97" s="39">
        <f t="shared" si="42"/>
        <v>9.412760106818963</v>
      </c>
      <c r="O97" s="39">
        <f t="shared" si="43"/>
        <v>2.6</v>
      </c>
      <c r="P97" s="39">
        <f t="shared" si="44"/>
        <v>12.347637555855213</v>
      </c>
      <c r="Q97" s="39">
        <f t="shared" si="45"/>
        <v>9.4</v>
      </c>
      <c r="R97" s="39">
        <f t="shared" si="46"/>
        <v>9.412760106818963</v>
      </c>
      <c r="S97" s="39">
        <f t="shared" si="47"/>
        <v>2.6</v>
      </c>
      <c r="T97" s="39">
        <f t="shared" si="48"/>
        <v>12.347637555855213</v>
      </c>
      <c r="U97" s="39">
        <f t="shared" si="49"/>
        <v>9.4</v>
      </c>
      <c r="V97" s="39">
        <f t="shared" si="50"/>
        <v>9.412760106818963</v>
      </c>
      <c r="W97" s="39">
        <f t="shared" si="51"/>
        <v>2.6</v>
      </c>
      <c r="X97" s="39">
        <f t="shared" si="52"/>
        <v>12.347637555855213</v>
      </c>
      <c r="Y97" s="39">
        <f t="shared" si="53"/>
        <v>9.4</v>
      </c>
      <c r="Z97" s="39">
        <f t="shared" si="58"/>
        <v>9.412760106818963</v>
      </c>
      <c r="AA97" s="39">
        <f t="shared" si="59"/>
        <v>2.6</v>
      </c>
      <c r="AB97" s="39">
        <f t="shared" si="60"/>
        <v>12.347637555855213</v>
      </c>
      <c r="AC97" s="39">
        <f t="shared" si="61"/>
        <v>9.4</v>
      </c>
      <c r="AD97" s="39">
        <f t="shared" si="54"/>
        <v>9.412760106818963</v>
      </c>
      <c r="AE97" s="39">
        <f t="shared" si="55"/>
        <v>2.6</v>
      </c>
      <c r="AF97" s="39">
        <f t="shared" si="56"/>
        <v>12.347637555855213</v>
      </c>
      <c r="AG97" s="39">
        <f t="shared" si="57"/>
        <v>9.4</v>
      </c>
    </row>
    <row r="98" spans="1:33" ht="15">
      <c r="A98" t="str">
        <f>'Monthly Data'!D98</f>
        <v>Peterborough UA</v>
      </c>
      <c r="B98" s="38">
        <f>IF(VLOOKUP(A98,'Monthly Rates Actual'!$A$3:$E$155,2,FALSE)&lt;5.5,VLOOKUP('Monthly Rate Target'!A98,'Monthly Rates Actual'!$A$3:$E$155,2,FALSE),IF(VLOOKUP('Monthly Rate Target'!A98,'Monthly Rates Actual'!$A$3:$E$155,2,FALSE)&gt;11.2,VLOOKUP('Monthly Rate Target'!A98,'Monthly Rates Actual'!$A$3:$E$155,2,FALSE)/2,5.5))</f>
        <v>6.55927462139481</v>
      </c>
      <c r="C98" s="38">
        <f>IF(VLOOKUP(A98,'Monthly Rates Actual'!$A$3:$E$155,3,FALSE)&lt;2.6,VLOOKUP(A98,'Monthly Rates Actual'!$A$3:$E$155,3,FALSE),IF(VLOOKUP(A98,'Monthly Rates Actual'!$A$3:$E$155,3,FALSE)&gt;7.7,VLOOKUP(A98,'Monthly Rates Actual'!$A$3:$E$155,3,FALSE)*0.33,2.6))</f>
        <v>0</v>
      </c>
      <c r="D98" s="38">
        <f>VLOOKUP(A98,'Monthly Rates Actual'!$A$3:$E$155,4,FALSE)</f>
        <v>0.14468988135429728</v>
      </c>
      <c r="E98" s="38">
        <f>IF(VLOOKUP(A98,'Monthly Rates Actual'!$A$3:$E$155,5,FALSE)&gt;9.4,9.4,VLOOKUP(A98,'Monthly Rates Actual'!$A$3:$E$155,5,FALSE))</f>
        <v>9.4</v>
      </c>
      <c r="F98" s="39">
        <f t="shared" si="34"/>
        <v>6.55927462139481</v>
      </c>
      <c r="G98" s="39">
        <f t="shared" si="35"/>
        <v>0</v>
      </c>
      <c r="H98" s="39">
        <f t="shared" si="36"/>
        <v>0.14468988135429728</v>
      </c>
      <c r="I98" s="39">
        <f t="shared" si="37"/>
        <v>9.4</v>
      </c>
      <c r="J98" s="39">
        <f t="shared" si="38"/>
        <v>6.55927462139481</v>
      </c>
      <c r="K98" s="39">
        <f t="shared" si="39"/>
        <v>0</v>
      </c>
      <c r="L98" s="39">
        <f t="shared" si="40"/>
        <v>0.14468988135429728</v>
      </c>
      <c r="M98" s="39">
        <f t="shared" si="41"/>
        <v>9.4</v>
      </c>
      <c r="N98" s="39">
        <f t="shared" si="42"/>
        <v>6.55927462139481</v>
      </c>
      <c r="O98" s="39">
        <f t="shared" si="43"/>
        <v>0</v>
      </c>
      <c r="P98" s="39">
        <f t="shared" si="44"/>
        <v>0.14468988135429728</v>
      </c>
      <c r="Q98" s="39">
        <f t="shared" si="45"/>
        <v>9.4</v>
      </c>
      <c r="R98" s="39">
        <f t="shared" si="46"/>
        <v>6.55927462139481</v>
      </c>
      <c r="S98" s="39">
        <f t="shared" si="47"/>
        <v>0</v>
      </c>
      <c r="T98" s="39">
        <f t="shared" si="48"/>
        <v>0.14468988135429728</v>
      </c>
      <c r="U98" s="39">
        <f t="shared" si="49"/>
        <v>9.4</v>
      </c>
      <c r="V98" s="39">
        <f t="shared" si="50"/>
        <v>6.55927462139481</v>
      </c>
      <c r="W98" s="39">
        <f t="shared" si="51"/>
        <v>0</v>
      </c>
      <c r="X98" s="39">
        <f t="shared" si="52"/>
        <v>0.14468988135429728</v>
      </c>
      <c r="Y98" s="39">
        <f t="shared" si="53"/>
        <v>9.4</v>
      </c>
      <c r="Z98" s="39">
        <f t="shared" si="58"/>
        <v>6.55927462139481</v>
      </c>
      <c r="AA98" s="39">
        <f t="shared" si="59"/>
        <v>0</v>
      </c>
      <c r="AB98" s="39">
        <f t="shared" si="60"/>
        <v>0.14468988135429728</v>
      </c>
      <c r="AC98" s="39">
        <f t="shared" si="61"/>
        <v>9.4</v>
      </c>
      <c r="AD98" s="39">
        <f t="shared" si="54"/>
        <v>6.55927462139481</v>
      </c>
      <c r="AE98" s="39">
        <f t="shared" si="55"/>
        <v>0</v>
      </c>
      <c r="AF98" s="39">
        <f t="shared" si="56"/>
        <v>0.14468988135429728</v>
      </c>
      <c r="AG98" s="39">
        <f t="shared" si="57"/>
        <v>9.4</v>
      </c>
    </row>
    <row r="99" spans="1:33" ht="15">
      <c r="A99" t="str">
        <f>'Monthly Data'!D99</f>
        <v>Plymouth UA</v>
      </c>
      <c r="B99" s="38">
        <f>IF(VLOOKUP(A99,'Monthly Rates Actual'!$A$3:$E$155,2,FALSE)&lt;5.5,VLOOKUP('Monthly Rate Target'!A99,'Monthly Rates Actual'!$A$3:$E$155,2,FALSE),IF(VLOOKUP('Monthly Rate Target'!A99,'Monthly Rates Actual'!$A$3:$E$155,2,FALSE)&gt;11.2,VLOOKUP('Monthly Rate Target'!A99,'Monthly Rates Actual'!$A$3:$E$155,2,FALSE)/2,5.5))</f>
        <v>10.463037906380682</v>
      </c>
      <c r="C99" s="38">
        <f>IF(VLOOKUP(A99,'Monthly Rates Actual'!$A$3:$E$155,3,FALSE)&lt;2.6,VLOOKUP(A99,'Monthly Rates Actual'!$A$3:$E$155,3,FALSE),IF(VLOOKUP(A99,'Monthly Rates Actual'!$A$3:$E$155,3,FALSE)&gt;7.7,VLOOKUP(A99,'Monthly Rates Actual'!$A$3:$E$155,3,FALSE)*0.33,2.6))</f>
        <v>3.5557466612707413</v>
      </c>
      <c r="D99" s="38">
        <f>VLOOKUP(A99,'Monthly Rates Actual'!$A$3:$E$155,4,FALSE)</f>
        <v>0</v>
      </c>
      <c r="E99" s="38">
        <f>IF(VLOOKUP(A99,'Monthly Rates Actual'!$A$3:$E$155,5,FALSE)&gt;9.4,9.4,VLOOKUP(A99,'Monthly Rates Actual'!$A$3:$E$155,5,FALSE))</f>
        <v>9.4</v>
      </c>
      <c r="F99" s="39">
        <f t="shared" si="34"/>
        <v>10.463037906380682</v>
      </c>
      <c r="G99" s="39">
        <f t="shared" si="35"/>
        <v>3.5557466612707413</v>
      </c>
      <c r="H99" s="39">
        <f t="shared" si="36"/>
        <v>0</v>
      </c>
      <c r="I99" s="39">
        <f t="shared" si="37"/>
        <v>9.4</v>
      </c>
      <c r="J99" s="39">
        <f t="shared" si="38"/>
        <v>10.463037906380682</v>
      </c>
      <c r="K99" s="39">
        <f t="shared" si="39"/>
        <v>3.5557466612707413</v>
      </c>
      <c r="L99" s="39">
        <f t="shared" si="40"/>
        <v>0</v>
      </c>
      <c r="M99" s="39">
        <f t="shared" si="41"/>
        <v>9.4</v>
      </c>
      <c r="N99" s="39">
        <f t="shared" si="42"/>
        <v>10.463037906380682</v>
      </c>
      <c r="O99" s="39">
        <f t="shared" si="43"/>
        <v>3.5557466612707413</v>
      </c>
      <c r="P99" s="39">
        <f t="shared" si="44"/>
        <v>0</v>
      </c>
      <c r="Q99" s="39">
        <f t="shared" si="45"/>
        <v>9.4</v>
      </c>
      <c r="R99" s="39">
        <f t="shared" si="46"/>
        <v>10.463037906380682</v>
      </c>
      <c r="S99" s="39">
        <f t="shared" si="47"/>
        <v>3.5557466612707413</v>
      </c>
      <c r="T99" s="39">
        <f t="shared" si="48"/>
        <v>0</v>
      </c>
      <c r="U99" s="39">
        <f t="shared" si="49"/>
        <v>9.4</v>
      </c>
      <c r="V99" s="39">
        <f t="shared" si="50"/>
        <v>10.463037906380682</v>
      </c>
      <c r="W99" s="39">
        <f t="shared" si="51"/>
        <v>3.5557466612707413</v>
      </c>
      <c r="X99" s="39">
        <f t="shared" si="52"/>
        <v>0</v>
      </c>
      <c r="Y99" s="39">
        <f t="shared" si="53"/>
        <v>9.4</v>
      </c>
      <c r="Z99" s="39">
        <f t="shared" si="58"/>
        <v>10.463037906380682</v>
      </c>
      <c r="AA99" s="39">
        <f t="shared" si="59"/>
        <v>3.5557466612707413</v>
      </c>
      <c r="AB99" s="39">
        <f t="shared" si="60"/>
        <v>0</v>
      </c>
      <c r="AC99" s="39">
        <f t="shared" si="61"/>
        <v>9.4</v>
      </c>
      <c r="AD99" s="39">
        <f t="shared" si="54"/>
        <v>10.463037906380682</v>
      </c>
      <c r="AE99" s="39">
        <f t="shared" si="55"/>
        <v>3.5557466612707413</v>
      </c>
      <c r="AF99" s="39">
        <f t="shared" si="56"/>
        <v>0</v>
      </c>
      <c r="AG99" s="39">
        <f t="shared" si="57"/>
        <v>9.4</v>
      </c>
    </row>
    <row r="100" spans="1:33" ht="15">
      <c r="A100" t="str">
        <f>'Monthly Data'!D100</f>
        <v>Poole UA</v>
      </c>
      <c r="B100" s="38">
        <f>IF(VLOOKUP(A100,'Monthly Rates Actual'!$A$3:$E$155,2,FALSE)&lt;5.5,VLOOKUP('Monthly Rate Target'!A100,'Monthly Rates Actual'!$A$3:$E$155,2,FALSE),IF(VLOOKUP('Monthly Rate Target'!A100,'Monthly Rates Actual'!$A$3:$E$155,2,FALSE)&gt;11.2,VLOOKUP('Monthly Rate Target'!A100,'Monthly Rates Actual'!$A$3:$E$155,2,FALSE)/2,5.5))</f>
        <v>5.5</v>
      </c>
      <c r="C100" s="38">
        <f>IF(VLOOKUP(A100,'Monthly Rates Actual'!$A$3:$E$155,3,FALSE)&lt;2.6,VLOOKUP(A100,'Monthly Rates Actual'!$A$3:$E$155,3,FALSE),IF(VLOOKUP(A100,'Monthly Rates Actual'!$A$3:$E$155,3,FALSE)&gt;7.7,VLOOKUP(A100,'Monthly Rates Actual'!$A$3:$E$155,3,FALSE)*0.33,2.6))</f>
        <v>0.8538452479095513</v>
      </c>
      <c r="D100" s="38">
        <f>VLOOKUP(A100,'Monthly Rates Actual'!$A$3:$E$155,4,FALSE)</f>
        <v>4.9464138499587795</v>
      </c>
      <c r="E100" s="38">
        <f>IF(VLOOKUP(A100,'Monthly Rates Actual'!$A$3:$E$155,5,FALSE)&gt;9.4,9.4,VLOOKUP(A100,'Monthly Rates Actual'!$A$3:$E$155,5,FALSE))</f>
        <v>9.4</v>
      </c>
      <c r="F100" s="39">
        <f t="shared" si="34"/>
        <v>5.5</v>
      </c>
      <c r="G100" s="39">
        <f t="shared" si="35"/>
        <v>0.8538452479095513</v>
      </c>
      <c r="H100" s="39">
        <f t="shared" si="36"/>
        <v>4.9464138499587795</v>
      </c>
      <c r="I100" s="39">
        <f t="shared" si="37"/>
        <v>9.4</v>
      </c>
      <c r="J100" s="39">
        <f t="shared" si="38"/>
        <v>5.5</v>
      </c>
      <c r="K100" s="39">
        <f t="shared" si="39"/>
        <v>0.8538452479095513</v>
      </c>
      <c r="L100" s="39">
        <f t="shared" si="40"/>
        <v>4.9464138499587795</v>
      </c>
      <c r="M100" s="39">
        <f t="shared" si="41"/>
        <v>9.4</v>
      </c>
      <c r="N100" s="39">
        <f t="shared" si="42"/>
        <v>5.5</v>
      </c>
      <c r="O100" s="39">
        <f t="shared" si="43"/>
        <v>0.8538452479095513</v>
      </c>
      <c r="P100" s="39">
        <f t="shared" si="44"/>
        <v>4.9464138499587795</v>
      </c>
      <c r="Q100" s="39">
        <f t="shared" si="45"/>
        <v>9.4</v>
      </c>
      <c r="R100" s="39">
        <f t="shared" si="46"/>
        <v>5.5</v>
      </c>
      <c r="S100" s="39">
        <f t="shared" si="47"/>
        <v>0.8538452479095513</v>
      </c>
      <c r="T100" s="39">
        <f t="shared" si="48"/>
        <v>4.9464138499587795</v>
      </c>
      <c r="U100" s="39">
        <f t="shared" si="49"/>
        <v>9.4</v>
      </c>
      <c r="V100" s="39">
        <f t="shared" si="50"/>
        <v>5.5</v>
      </c>
      <c r="W100" s="39">
        <f t="shared" si="51"/>
        <v>0.8538452479095513</v>
      </c>
      <c r="X100" s="39">
        <f t="shared" si="52"/>
        <v>4.9464138499587795</v>
      </c>
      <c r="Y100" s="39">
        <f t="shared" si="53"/>
        <v>9.4</v>
      </c>
      <c r="Z100" s="39">
        <f t="shared" si="58"/>
        <v>5.5</v>
      </c>
      <c r="AA100" s="39">
        <f t="shared" si="59"/>
        <v>0.8538452479095513</v>
      </c>
      <c r="AB100" s="39">
        <f t="shared" si="60"/>
        <v>4.9464138499587795</v>
      </c>
      <c r="AC100" s="39">
        <f t="shared" si="61"/>
        <v>9.4</v>
      </c>
      <c r="AD100" s="39">
        <f t="shared" si="54"/>
        <v>5.5</v>
      </c>
      <c r="AE100" s="39">
        <f t="shared" si="55"/>
        <v>0.8538452479095513</v>
      </c>
      <c r="AF100" s="39">
        <f t="shared" si="56"/>
        <v>4.9464138499587795</v>
      </c>
      <c r="AG100" s="39">
        <f t="shared" si="57"/>
        <v>9.4</v>
      </c>
    </row>
    <row r="101" spans="1:33" ht="15">
      <c r="A101" t="str">
        <f>'Monthly Data'!D101</f>
        <v>Portsmouth UA</v>
      </c>
      <c r="B101" s="38">
        <f>IF(VLOOKUP(A101,'Monthly Rates Actual'!$A$3:$E$155,2,FALSE)&lt;5.5,VLOOKUP('Monthly Rate Target'!A101,'Monthly Rates Actual'!$A$3:$E$155,2,FALSE),IF(VLOOKUP('Monthly Rate Target'!A101,'Monthly Rates Actual'!$A$3:$E$155,2,FALSE)&gt;11.2,VLOOKUP('Monthly Rate Target'!A101,'Monthly Rates Actual'!$A$3:$E$155,2,FALSE)/2,5.5))</f>
        <v>5.5</v>
      </c>
      <c r="C101" s="38">
        <f>IF(VLOOKUP(A101,'Monthly Rates Actual'!$A$3:$E$155,3,FALSE)&lt;2.6,VLOOKUP(A101,'Monthly Rates Actual'!$A$3:$E$155,3,FALSE),IF(VLOOKUP(A101,'Monthly Rates Actual'!$A$3:$E$155,3,FALSE)&gt;7.7,VLOOKUP(A101,'Monthly Rates Actual'!$A$3:$E$155,3,FALSE)*0.33,2.6))</f>
        <v>2.9257276681164273</v>
      </c>
      <c r="D101" s="38">
        <f>VLOOKUP(A101,'Monthly Rates Actual'!$A$3:$E$155,4,FALSE)</f>
        <v>0</v>
      </c>
      <c r="E101" s="38">
        <f>IF(VLOOKUP(A101,'Monthly Rates Actual'!$A$3:$E$155,5,FALSE)&gt;9.4,9.4,VLOOKUP(A101,'Monthly Rates Actual'!$A$3:$E$155,5,FALSE))</f>
        <v>9.4</v>
      </c>
      <c r="F101" s="39">
        <f t="shared" si="34"/>
        <v>5.5</v>
      </c>
      <c r="G101" s="39">
        <f t="shared" si="35"/>
        <v>2.9257276681164273</v>
      </c>
      <c r="H101" s="39">
        <f t="shared" si="36"/>
        <v>0</v>
      </c>
      <c r="I101" s="39">
        <f t="shared" si="37"/>
        <v>9.4</v>
      </c>
      <c r="J101" s="39">
        <f t="shared" si="38"/>
        <v>5.5</v>
      </c>
      <c r="K101" s="39">
        <f t="shared" si="39"/>
        <v>2.9257276681164273</v>
      </c>
      <c r="L101" s="39">
        <f t="shared" si="40"/>
        <v>0</v>
      </c>
      <c r="M101" s="39">
        <f t="shared" si="41"/>
        <v>9.4</v>
      </c>
      <c r="N101" s="39">
        <f t="shared" si="42"/>
        <v>5.5</v>
      </c>
      <c r="O101" s="39">
        <f t="shared" si="43"/>
        <v>2.9257276681164273</v>
      </c>
      <c r="P101" s="39">
        <f t="shared" si="44"/>
        <v>0</v>
      </c>
      <c r="Q101" s="39">
        <f t="shared" si="45"/>
        <v>9.4</v>
      </c>
      <c r="R101" s="39">
        <f t="shared" si="46"/>
        <v>5.5</v>
      </c>
      <c r="S101" s="39">
        <f t="shared" si="47"/>
        <v>2.9257276681164273</v>
      </c>
      <c r="T101" s="39">
        <f t="shared" si="48"/>
        <v>0</v>
      </c>
      <c r="U101" s="39">
        <f t="shared" si="49"/>
        <v>9.4</v>
      </c>
      <c r="V101" s="39">
        <f t="shared" si="50"/>
        <v>5.5</v>
      </c>
      <c r="W101" s="39">
        <f t="shared" si="51"/>
        <v>2.9257276681164273</v>
      </c>
      <c r="X101" s="39">
        <f t="shared" si="52"/>
        <v>0</v>
      </c>
      <c r="Y101" s="39">
        <f t="shared" si="53"/>
        <v>9.4</v>
      </c>
      <c r="Z101" s="39">
        <f t="shared" si="58"/>
        <v>5.5</v>
      </c>
      <c r="AA101" s="39">
        <f t="shared" si="59"/>
        <v>2.9257276681164273</v>
      </c>
      <c r="AB101" s="39">
        <f t="shared" si="60"/>
        <v>0</v>
      </c>
      <c r="AC101" s="39">
        <f t="shared" si="61"/>
        <v>9.4</v>
      </c>
      <c r="AD101" s="39">
        <f t="shared" si="54"/>
        <v>5.5</v>
      </c>
      <c r="AE101" s="39">
        <f t="shared" si="55"/>
        <v>2.9257276681164273</v>
      </c>
      <c r="AF101" s="39">
        <f t="shared" si="56"/>
        <v>0</v>
      </c>
      <c r="AG101" s="39">
        <f t="shared" si="57"/>
        <v>9.4</v>
      </c>
    </row>
    <row r="102" spans="1:33" ht="15">
      <c r="A102" t="str">
        <f>'Monthly Data'!D102</f>
        <v>Reading UA</v>
      </c>
      <c r="B102" s="38">
        <f>IF(VLOOKUP(A102,'Monthly Rates Actual'!$A$3:$E$155,2,FALSE)&lt;5.5,VLOOKUP('Monthly Rate Target'!A102,'Monthly Rates Actual'!$A$3:$E$155,2,FALSE),IF(VLOOKUP('Monthly Rate Target'!A102,'Monthly Rates Actual'!$A$3:$E$155,2,FALSE)&gt;11.2,VLOOKUP('Monthly Rate Target'!A102,'Monthly Rates Actual'!$A$3:$E$155,2,FALSE)/2,5.5))</f>
        <v>5.5</v>
      </c>
      <c r="C102" s="38">
        <f>IF(VLOOKUP(A102,'Monthly Rates Actual'!$A$3:$E$155,3,FALSE)&lt;2.6,VLOOKUP(A102,'Monthly Rates Actual'!$A$3:$E$155,3,FALSE),IF(VLOOKUP(A102,'Monthly Rates Actual'!$A$3:$E$155,3,FALSE)&gt;7.7,VLOOKUP(A102,'Monthly Rates Actual'!$A$3:$E$155,3,FALSE)*0.33,2.6))</f>
        <v>2.6938775510204085</v>
      </c>
      <c r="D102" s="38">
        <f>VLOOKUP(A102,'Monthly Rates Actual'!$A$3:$E$155,4,FALSE)</f>
        <v>2.6077097505668934</v>
      </c>
      <c r="E102" s="38">
        <f>IF(VLOOKUP(A102,'Monthly Rates Actual'!$A$3:$E$155,5,FALSE)&gt;9.4,9.4,VLOOKUP(A102,'Monthly Rates Actual'!$A$3:$E$155,5,FALSE))</f>
        <v>9.4</v>
      </c>
      <c r="F102" s="39">
        <f t="shared" si="34"/>
        <v>5.5</v>
      </c>
      <c r="G102" s="39">
        <f t="shared" si="35"/>
        <v>2.6938775510204085</v>
      </c>
      <c r="H102" s="39">
        <f t="shared" si="36"/>
        <v>2.6077097505668934</v>
      </c>
      <c r="I102" s="39">
        <f t="shared" si="37"/>
        <v>9.4</v>
      </c>
      <c r="J102" s="39">
        <f t="shared" si="38"/>
        <v>5.5</v>
      </c>
      <c r="K102" s="39">
        <f t="shared" si="39"/>
        <v>2.6938775510204085</v>
      </c>
      <c r="L102" s="39">
        <f t="shared" si="40"/>
        <v>2.6077097505668934</v>
      </c>
      <c r="M102" s="39">
        <f t="shared" si="41"/>
        <v>9.4</v>
      </c>
      <c r="N102" s="39">
        <f t="shared" si="42"/>
        <v>5.5</v>
      </c>
      <c r="O102" s="39">
        <f t="shared" si="43"/>
        <v>2.6938775510204085</v>
      </c>
      <c r="P102" s="39">
        <f t="shared" si="44"/>
        <v>2.6077097505668934</v>
      </c>
      <c r="Q102" s="39">
        <f t="shared" si="45"/>
        <v>9.4</v>
      </c>
      <c r="R102" s="39">
        <f t="shared" si="46"/>
        <v>5.5</v>
      </c>
      <c r="S102" s="39">
        <f t="shared" si="47"/>
        <v>2.6938775510204085</v>
      </c>
      <c r="T102" s="39">
        <f t="shared" si="48"/>
        <v>2.6077097505668934</v>
      </c>
      <c r="U102" s="39">
        <f t="shared" si="49"/>
        <v>9.4</v>
      </c>
      <c r="V102" s="39">
        <f t="shared" si="50"/>
        <v>5.5</v>
      </c>
      <c r="W102" s="39">
        <f t="shared" si="51"/>
        <v>2.6938775510204085</v>
      </c>
      <c r="X102" s="39">
        <f t="shared" si="52"/>
        <v>2.6077097505668934</v>
      </c>
      <c r="Y102" s="39">
        <f t="shared" si="53"/>
        <v>9.4</v>
      </c>
      <c r="Z102" s="39">
        <f t="shared" si="58"/>
        <v>5.5</v>
      </c>
      <c r="AA102" s="39">
        <f t="shared" si="59"/>
        <v>2.6938775510204085</v>
      </c>
      <c r="AB102" s="39">
        <f t="shared" si="60"/>
        <v>2.6077097505668934</v>
      </c>
      <c r="AC102" s="39">
        <f t="shared" si="61"/>
        <v>9.4</v>
      </c>
      <c r="AD102" s="39">
        <f t="shared" si="54"/>
        <v>5.5</v>
      </c>
      <c r="AE102" s="39">
        <f t="shared" si="55"/>
        <v>2.6938775510204085</v>
      </c>
      <c r="AF102" s="39">
        <f t="shared" si="56"/>
        <v>2.6077097505668934</v>
      </c>
      <c r="AG102" s="39">
        <f t="shared" si="57"/>
        <v>9.4</v>
      </c>
    </row>
    <row r="103" spans="1:33" ht="15">
      <c r="A103" t="str">
        <f>'Monthly Data'!D103</f>
        <v>Redbridge</v>
      </c>
      <c r="B103" s="38">
        <f>IF(VLOOKUP(A103,'Monthly Rates Actual'!$A$3:$E$155,2,FALSE)&lt;5.5,VLOOKUP('Monthly Rate Target'!A103,'Monthly Rates Actual'!$A$3:$E$155,2,FALSE),IF(VLOOKUP('Monthly Rate Target'!A103,'Monthly Rates Actual'!$A$3:$E$155,2,FALSE)&gt;11.2,VLOOKUP('Monthly Rate Target'!A103,'Monthly Rates Actual'!$A$3:$E$155,2,FALSE)/2,5.5))</f>
        <v>4.809843400447428</v>
      </c>
      <c r="C103" s="38">
        <f>IF(VLOOKUP(A103,'Monthly Rates Actual'!$A$3:$E$155,3,FALSE)&lt;2.6,VLOOKUP(A103,'Monthly Rates Actual'!$A$3:$E$155,3,FALSE),IF(VLOOKUP(A103,'Monthly Rates Actual'!$A$3:$E$155,3,FALSE)&gt;7.7,VLOOKUP(A103,'Monthly Rates Actual'!$A$3:$E$155,3,FALSE)*0.33,2.6))</f>
        <v>0.33557046979865773</v>
      </c>
      <c r="D103" s="38">
        <f>VLOOKUP(A103,'Monthly Rates Actual'!$A$3:$E$155,4,FALSE)</f>
        <v>0</v>
      </c>
      <c r="E103" s="38">
        <f>IF(VLOOKUP(A103,'Monthly Rates Actual'!$A$3:$E$155,5,FALSE)&gt;9.4,9.4,VLOOKUP(A103,'Monthly Rates Actual'!$A$3:$E$155,5,FALSE))</f>
        <v>5.145413870246085</v>
      </c>
      <c r="F103" s="39">
        <f t="shared" si="34"/>
        <v>4.809843400447428</v>
      </c>
      <c r="G103" s="39">
        <f t="shared" si="35"/>
        <v>0.33557046979865773</v>
      </c>
      <c r="H103" s="39">
        <f t="shared" si="36"/>
        <v>0</v>
      </c>
      <c r="I103" s="39">
        <f t="shared" si="37"/>
        <v>5.145413870246085</v>
      </c>
      <c r="J103" s="39">
        <f t="shared" si="38"/>
        <v>4.809843400447428</v>
      </c>
      <c r="K103" s="39">
        <f t="shared" si="39"/>
        <v>0.33557046979865773</v>
      </c>
      <c r="L103" s="39">
        <f t="shared" si="40"/>
        <v>0</v>
      </c>
      <c r="M103" s="39">
        <f t="shared" si="41"/>
        <v>5.145413870246085</v>
      </c>
      <c r="N103" s="39">
        <f t="shared" si="42"/>
        <v>4.809843400447428</v>
      </c>
      <c r="O103" s="39">
        <f t="shared" si="43"/>
        <v>0.33557046979865773</v>
      </c>
      <c r="P103" s="39">
        <f t="shared" si="44"/>
        <v>0</v>
      </c>
      <c r="Q103" s="39">
        <f t="shared" si="45"/>
        <v>5.145413870246085</v>
      </c>
      <c r="R103" s="39">
        <f t="shared" si="46"/>
        <v>4.809843400447428</v>
      </c>
      <c r="S103" s="39">
        <f t="shared" si="47"/>
        <v>0.33557046979865773</v>
      </c>
      <c r="T103" s="39">
        <f t="shared" si="48"/>
        <v>0</v>
      </c>
      <c r="U103" s="39">
        <f t="shared" si="49"/>
        <v>5.145413870246085</v>
      </c>
      <c r="V103" s="39">
        <f t="shared" si="50"/>
        <v>4.809843400447428</v>
      </c>
      <c r="W103" s="39">
        <f t="shared" si="51"/>
        <v>0.33557046979865773</v>
      </c>
      <c r="X103" s="39">
        <f t="shared" si="52"/>
        <v>0</v>
      </c>
      <c r="Y103" s="39">
        <f t="shared" si="53"/>
        <v>5.145413870246085</v>
      </c>
      <c r="Z103" s="39">
        <f t="shared" si="58"/>
        <v>4.809843400447428</v>
      </c>
      <c r="AA103" s="39">
        <f t="shared" si="59"/>
        <v>0.33557046979865773</v>
      </c>
      <c r="AB103" s="39">
        <f t="shared" si="60"/>
        <v>0</v>
      </c>
      <c r="AC103" s="39">
        <f t="shared" si="61"/>
        <v>5.145413870246085</v>
      </c>
      <c r="AD103" s="39">
        <f t="shared" si="54"/>
        <v>4.809843400447428</v>
      </c>
      <c r="AE103" s="39">
        <f t="shared" si="55"/>
        <v>0.33557046979865773</v>
      </c>
      <c r="AF103" s="39">
        <f t="shared" si="56"/>
        <v>0</v>
      </c>
      <c r="AG103" s="39">
        <f t="shared" si="57"/>
        <v>5.145413870246085</v>
      </c>
    </row>
    <row r="104" spans="1:33" ht="15">
      <c r="A104" t="str">
        <f>'Monthly Data'!D104</f>
        <v>Redcar &amp; Cleveland UA</v>
      </c>
      <c r="B104" s="38">
        <f>IF(VLOOKUP(A104,'Monthly Rates Actual'!$A$3:$E$155,2,FALSE)&lt;5.5,VLOOKUP('Monthly Rate Target'!A104,'Monthly Rates Actual'!$A$3:$E$155,2,FALSE),IF(VLOOKUP('Monthly Rate Target'!A104,'Monthly Rates Actual'!$A$3:$E$155,2,FALSE)&gt;11.2,VLOOKUP('Monthly Rate Target'!A104,'Monthly Rates Actual'!$A$3:$E$155,2,FALSE)/2,5.5))</f>
        <v>5.5</v>
      </c>
      <c r="C104" s="38">
        <f>IF(VLOOKUP(A104,'Monthly Rates Actual'!$A$3:$E$155,3,FALSE)&lt;2.6,VLOOKUP(A104,'Monthly Rates Actual'!$A$3:$E$155,3,FALSE),IF(VLOOKUP(A104,'Monthly Rates Actual'!$A$3:$E$155,3,FALSE)&gt;7.7,VLOOKUP(A104,'Monthly Rates Actual'!$A$3:$E$155,3,FALSE)*0.33,2.6))</f>
        <v>2.6</v>
      </c>
      <c r="D104" s="38">
        <f>VLOOKUP(A104,'Monthly Rates Actual'!$A$3:$E$155,4,FALSE)</f>
        <v>0</v>
      </c>
      <c r="E104" s="38">
        <f>IF(VLOOKUP(A104,'Monthly Rates Actual'!$A$3:$E$155,5,FALSE)&gt;9.4,9.4,VLOOKUP(A104,'Monthly Rates Actual'!$A$3:$E$155,5,FALSE))</f>
        <v>9.4</v>
      </c>
      <c r="F104" s="39">
        <f t="shared" si="34"/>
        <v>5.5</v>
      </c>
      <c r="G104" s="39">
        <f t="shared" si="35"/>
        <v>2.6</v>
      </c>
      <c r="H104" s="39">
        <f t="shared" si="36"/>
        <v>0</v>
      </c>
      <c r="I104" s="39">
        <f t="shared" si="37"/>
        <v>9.4</v>
      </c>
      <c r="J104" s="39">
        <f t="shared" si="38"/>
        <v>5.5</v>
      </c>
      <c r="K104" s="39">
        <f t="shared" si="39"/>
        <v>2.6</v>
      </c>
      <c r="L104" s="39">
        <f t="shared" si="40"/>
        <v>0</v>
      </c>
      <c r="M104" s="39">
        <f t="shared" si="41"/>
        <v>9.4</v>
      </c>
      <c r="N104" s="39">
        <f t="shared" si="42"/>
        <v>5.5</v>
      </c>
      <c r="O104" s="39">
        <f t="shared" si="43"/>
        <v>2.6</v>
      </c>
      <c r="P104" s="39">
        <f t="shared" si="44"/>
        <v>0</v>
      </c>
      <c r="Q104" s="39">
        <f t="shared" si="45"/>
        <v>9.4</v>
      </c>
      <c r="R104" s="39">
        <f t="shared" si="46"/>
        <v>5.5</v>
      </c>
      <c r="S104" s="39">
        <f t="shared" si="47"/>
        <v>2.6</v>
      </c>
      <c r="T104" s="39">
        <f t="shared" si="48"/>
        <v>0</v>
      </c>
      <c r="U104" s="39">
        <f t="shared" si="49"/>
        <v>9.4</v>
      </c>
      <c r="V104" s="39">
        <f t="shared" si="50"/>
        <v>5.5</v>
      </c>
      <c r="W104" s="39">
        <f t="shared" si="51"/>
        <v>2.6</v>
      </c>
      <c r="X104" s="39">
        <f t="shared" si="52"/>
        <v>0</v>
      </c>
      <c r="Y104" s="39">
        <f t="shared" si="53"/>
        <v>9.4</v>
      </c>
      <c r="Z104" s="39">
        <f t="shared" si="58"/>
        <v>5.5</v>
      </c>
      <c r="AA104" s="39">
        <f t="shared" si="59"/>
        <v>2.6</v>
      </c>
      <c r="AB104" s="39">
        <f t="shared" si="60"/>
        <v>0</v>
      </c>
      <c r="AC104" s="39">
        <f t="shared" si="61"/>
        <v>9.4</v>
      </c>
      <c r="AD104" s="39">
        <f t="shared" si="54"/>
        <v>5.5</v>
      </c>
      <c r="AE104" s="39">
        <f t="shared" si="55"/>
        <v>2.6</v>
      </c>
      <c r="AF104" s="39">
        <f t="shared" si="56"/>
        <v>0</v>
      </c>
      <c r="AG104" s="39">
        <f t="shared" si="57"/>
        <v>9.4</v>
      </c>
    </row>
    <row r="105" spans="1:33" ht="15">
      <c r="A105" t="str">
        <f>'Monthly Data'!D105</f>
        <v>Richmond Upon Thames</v>
      </c>
      <c r="B105" s="38">
        <f>IF(VLOOKUP(A105,'Monthly Rates Actual'!$A$3:$E$155,2,FALSE)&lt;5.5,VLOOKUP('Monthly Rate Target'!A105,'Monthly Rates Actual'!$A$3:$E$155,2,FALSE),IF(VLOOKUP('Monthly Rate Target'!A105,'Monthly Rates Actual'!$A$3:$E$155,2,FALSE)&gt;11.2,VLOOKUP('Monthly Rate Target'!A105,'Monthly Rates Actual'!$A$3:$E$155,2,FALSE)/2,5.5))</f>
        <v>5.5</v>
      </c>
      <c r="C105" s="38">
        <f>IF(VLOOKUP(A105,'Monthly Rates Actual'!$A$3:$E$155,3,FALSE)&lt;2.6,VLOOKUP(A105,'Monthly Rates Actual'!$A$3:$E$155,3,FALSE),IF(VLOOKUP(A105,'Monthly Rates Actual'!$A$3:$E$155,3,FALSE)&gt;7.7,VLOOKUP(A105,'Monthly Rates Actual'!$A$3:$E$155,3,FALSE)*0.33,2.6))</f>
        <v>2.6</v>
      </c>
      <c r="D105" s="38">
        <f>VLOOKUP(A105,'Monthly Rates Actual'!$A$3:$E$155,4,FALSE)</f>
        <v>0.42601533655211593</v>
      </c>
      <c r="E105" s="38">
        <f>IF(VLOOKUP(A105,'Monthly Rates Actual'!$A$3:$E$155,5,FALSE)&gt;9.4,9.4,VLOOKUP(A105,'Monthly Rates Actual'!$A$3:$E$155,5,FALSE))</f>
        <v>9.4</v>
      </c>
      <c r="F105" s="39">
        <f t="shared" si="34"/>
        <v>5.5</v>
      </c>
      <c r="G105" s="39">
        <f t="shared" si="35"/>
        <v>2.6</v>
      </c>
      <c r="H105" s="39">
        <f t="shared" si="36"/>
        <v>0.42601533655211593</v>
      </c>
      <c r="I105" s="39">
        <f t="shared" si="37"/>
        <v>9.4</v>
      </c>
      <c r="J105" s="39">
        <f t="shared" si="38"/>
        <v>5.5</v>
      </c>
      <c r="K105" s="39">
        <f t="shared" si="39"/>
        <v>2.6</v>
      </c>
      <c r="L105" s="39">
        <f t="shared" si="40"/>
        <v>0.42601533655211593</v>
      </c>
      <c r="M105" s="39">
        <f t="shared" si="41"/>
        <v>9.4</v>
      </c>
      <c r="N105" s="39">
        <f t="shared" si="42"/>
        <v>5.5</v>
      </c>
      <c r="O105" s="39">
        <f t="shared" si="43"/>
        <v>2.6</v>
      </c>
      <c r="P105" s="39">
        <f t="shared" si="44"/>
        <v>0.42601533655211593</v>
      </c>
      <c r="Q105" s="39">
        <f t="shared" si="45"/>
        <v>9.4</v>
      </c>
      <c r="R105" s="39">
        <f t="shared" si="46"/>
        <v>5.5</v>
      </c>
      <c r="S105" s="39">
        <f t="shared" si="47"/>
        <v>2.6</v>
      </c>
      <c r="T105" s="39">
        <f t="shared" si="48"/>
        <v>0.42601533655211593</v>
      </c>
      <c r="U105" s="39">
        <f t="shared" si="49"/>
        <v>9.4</v>
      </c>
      <c r="V105" s="39">
        <f t="shared" si="50"/>
        <v>5.5</v>
      </c>
      <c r="W105" s="39">
        <f t="shared" si="51"/>
        <v>2.6</v>
      </c>
      <c r="X105" s="39">
        <f t="shared" si="52"/>
        <v>0.42601533655211593</v>
      </c>
      <c r="Y105" s="39">
        <f t="shared" si="53"/>
        <v>9.4</v>
      </c>
      <c r="Z105" s="39">
        <f t="shared" si="58"/>
        <v>5.5</v>
      </c>
      <c r="AA105" s="39">
        <f t="shared" si="59"/>
        <v>2.6</v>
      </c>
      <c r="AB105" s="39">
        <f t="shared" si="60"/>
        <v>0.42601533655211593</v>
      </c>
      <c r="AC105" s="39">
        <f t="shared" si="61"/>
        <v>9.4</v>
      </c>
      <c r="AD105" s="39">
        <f t="shared" si="54"/>
        <v>5.5</v>
      </c>
      <c r="AE105" s="39">
        <f t="shared" si="55"/>
        <v>2.6</v>
      </c>
      <c r="AF105" s="39">
        <f t="shared" si="56"/>
        <v>0.42601533655211593</v>
      </c>
      <c r="AG105" s="39">
        <f t="shared" si="57"/>
        <v>9.4</v>
      </c>
    </row>
    <row r="106" spans="1:33" ht="15">
      <c r="A106" t="str">
        <f>'Monthly Data'!D106</f>
        <v>Rochdale</v>
      </c>
      <c r="B106" s="38">
        <f>IF(VLOOKUP(A106,'Monthly Rates Actual'!$A$3:$E$155,2,FALSE)&lt;5.5,VLOOKUP('Monthly Rate Target'!A106,'Monthly Rates Actual'!$A$3:$E$155,2,FALSE),IF(VLOOKUP('Monthly Rate Target'!A106,'Monthly Rates Actual'!$A$3:$E$155,2,FALSE)&gt;11.2,VLOOKUP('Monthly Rate Target'!A106,'Monthly Rates Actual'!$A$3:$E$155,2,FALSE)/2,5.5))</f>
        <v>2.385289270535172</v>
      </c>
      <c r="C106" s="38">
        <f>IF(VLOOKUP(A106,'Monthly Rates Actual'!$A$3:$E$155,3,FALSE)&lt;2.6,VLOOKUP(A106,'Monthly Rates Actual'!$A$3:$E$155,3,FALSE),IF(VLOOKUP(A106,'Monthly Rates Actual'!$A$3:$E$155,3,FALSE)&gt;7.7,VLOOKUP(A106,'Monthly Rates Actual'!$A$3:$E$155,3,FALSE)*0.33,2.6))</f>
        <v>1.1492757394396738</v>
      </c>
      <c r="D106" s="38">
        <f>VLOOKUP(A106,'Monthly Rates Actual'!$A$3:$E$155,4,FALSE)</f>
        <v>0</v>
      </c>
      <c r="E106" s="38">
        <f>IF(VLOOKUP(A106,'Monthly Rates Actual'!$A$3:$E$155,5,FALSE)&gt;9.4,9.4,VLOOKUP(A106,'Monthly Rates Actual'!$A$3:$E$155,5,FALSE))</f>
        <v>3.534565009974846</v>
      </c>
      <c r="F106" s="39">
        <f t="shared" si="34"/>
        <v>2.385289270535172</v>
      </c>
      <c r="G106" s="39">
        <f t="shared" si="35"/>
        <v>1.1492757394396738</v>
      </c>
      <c r="H106" s="39">
        <f t="shared" si="36"/>
        <v>0</v>
      </c>
      <c r="I106" s="39">
        <f t="shared" si="37"/>
        <v>3.534565009974846</v>
      </c>
      <c r="J106" s="39">
        <f t="shared" si="38"/>
        <v>2.385289270535172</v>
      </c>
      <c r="K106" s="39">
        <f t="shared" si="39"/>
        <v>1.1492757394396738</v>
      </c>
      <c r="L106" s="39">
        <f t="shared" si="40"/>
        <v>0</v>
      </c>
      <c r="M106" s="39">
        <f t="shared" si="41"/>
        <v>3.534565009974846</v>
      </c>
      <c r="N106" s="39">
        <f t="shared" si="42"/>
        <v>2.385289270535172</v>
      </c>
      <c r="O106" s="39">
        <f t="shared" si="43"/>
        <v>1.1492757394396738</v>
      </c>
      <c r="P106" s="39">
        <f t="shared" si="44"/>
        <v>0</v>
      </c>
      <c r="Q106" s="39">
        <f t="shared" si="45"/>
        <v>3.534565009974846</v>
      </c>
      <c r="R106" s="39">
        <f t="shared" si="46"/>
        <v>2.385289270535172</v>
      </c>
      <c r="S106" s="39">
        <f t="shared" si="47"/>
        <v>1.1492757394396738</v>
      </c>
      <c r="T106" s="39">
        <f t="shared" si="48"/>
        <v>0</v>
      </c>
      <c r="U106" s="39">
        <f t="shared" si="49"/>
        <v>3.534565009974846</v>
      </c>
      <c r="V106" s="39">
        <f t="shared" si="50"/>
        <v>2.385289270535172</v>
      </c>
      <c r="W106" s="39">
        <f t="shared" si="51"/>
        <v>1.1492757394396738</v>
      </c>
      <c r="X106" s="39">
        <f t="shared" si="52"/>
        <v>0</v>
      </c>
      <c r="Y106" s="39">
        <f t="shared" si="53"/>
        <v>3.534565009974846</v>
      </c>
      <c r="Z106" s="39">
        <f t="shared" si="58"/>
        <v>2.385289270535172</v>
      </c>
      <c r="AA106" s="39">
        <f t="shared" si="59"/>
        <v>1.1492757394396738</v>
      </c>
      <c r="AB106" s="39">
        <f t="shared" si="60"/>
        <v>0</v>
      </c>
      <c r="AC106" s="39">
        <f t="shared" si="61"/>
        <v>3.534565009974846</v>
      </c>
      <c r="AD106" s="39">
        <f t="shared" si="54"/>
        <v>2.385289270535172</v>
      </c>
      <c r="AE106" s="39">
        <f t="shared" si="55"/>
        <v>1.1492757394396738</v>
      </c>
      <c r="AF106" s="39">
        <f t="shared" si="56"/>
        <v>0</v>
      </c>
      <c r="AG106" s="39">
        <f t="shared" si="57"/>
        <v>3.534565009974846</v>
      </c>
    </row>
    <row r="107" spans="1:33" ht="15">
      <c r="A107" t="str">
        <f>'Monthly Data'!D107</f>
        <v>Rotherham</v>
      </c>
      <c r="B107" s="38">
        <f>IF(VLOOKUP(A107,'Monthly Rates Actual'!$A$3:$E$155,2,FALSE)&lt;5.5,VLOOKUP('Monthly Rate Target'!A107,'Monthly Rates Actual'!$A$3:$E$155,2,FALSE),IF(VLOOKUP('Monthly Rate Target'!A107,'Monthly Rates Actual'!$A$3:$E$155,2,FALSE)&gt;11.2,VLOOKUP('Monthly Rate Target'!A107,'Monthly Rates Actual'!$A$3:$E$155,2,FALSE)/2,5.5))</f>
        <v>5.5</v>
      </c>
      <c r="C107" s="38">
        <f>IF(VLOOKUP(A107,'Monthly Rates Actual'!$A$3:$E$155,3,FALSE)&lt;2.6,VLOOKUP(A107,'Monthly Rates Actual'!$A$3:$E$155,3,FALSE),IF(VLOOKUP(A107,'Monthly Rates Actual'!$A$3:$E$155,3,FALSE)&gt;7.7,VLOOKUP(A107,'Monthly Rates Actual'!$A$3:$E$155,3,FALSE)*0.33,2.6))</f>
        <v>0.974184120798831</v>
      </c>
      <c r="D107" s="38">
        <f>VLOOKUP(A107,'Monthly Rates Actual'!$A$3:$E$155,4,FALSE)</f>
        <v>1.2177301509985388</v>
      </c>
      <c r="E107" s="38">
        <f>IF(VLOOKUP(A107,'Monthly Rates Actual'!$A$3:$E$155,5,FALSE)&gt;9.4,9.4,VLOOKUP(A107,'Monthly Rates Actual'!$A$3:$E$155,5,FALSE))</f>
        <v>9.4</v>
      </c>
      <c r="F107" s="39">
        <f t="shared" si="34"/>
        <v>5.5</v>
      </c>
      <c r="G107" s="39">
        <f t="shared" si="35"/>
        <v>0.974184120798831</v>
      </c>
      <c r="H107" s="39">
        <f t="shared" si="36"/>
        <v>1.2177301509985388</v>
      </c>
      <c r="I107" s="39">
        <f t="shared" si="37"/>
        <v>9.4</v>
      </c>
      <c r="J107" s="39">
        <f t="shared" si="38"/>
        <v>5.5</v>
      </c>
      <c r="K107" s="39">
        <f t="shared" si="39"/>
        <v>0.974184120798831</v>
      </c>
      <c r="L107" s="39">
        <f t="shared" si="40"/>
        <v>1.2177301509985388</v>
      </c>
      <c r="M107" s="39">
        <f t="shared" si="41"/>
        <v>9.4</v>
      </c>
      <c r="N107" s="39">
        <f t="shared" si="42"/>
        <v>5.5</v>
      </c>
      <c r="O107" s="39">
        <f t="shared" si="43"/>
        <v>0.974184120798831</v>
      </c>
      <c r="P107" s="39">
        <f t="shared" si="44"/>
        <v>1.2177301509985388</v>
      </c>
      <c r="Q107" s="39">
        <f t="shared" si="45"/>
        <v>9.4</v>
      </c>
      <c r="R107" s="39">
        <f t="shared" si="46"/>
        <v>5.5</v>
      </c>
      <c r="S107" s="39">
        <f t="shared" si="47"/>
        <v>0.974184120798831</v>
      </c>
      <c r="T107" s="39">
        <f t="shared" si="48"/>
        <v>1.2177301509985388</v>
      </c>
      <c r="U107" s="39">
        <f t="shared" si="49"/>
        <v>9.4</v>
      </c>
      <c r="V107" s="39">
        <f t="shared" si="50"/>
        <v>5.5</v>
      </c>
      <c r="W107" s="39">
        <f t="shared" si="51"/>
        <v>0.974184120798831</v>
      </c>
      <c r="X107" s="39">
        <f t="shared" si="52"/>
        <v>1.2177301509985388</v>
      </c>
      <c r="Y107" s="39">
        <f t="shared" si="53"/>
        <v>9.4</v>
      </c>
      <c r="Z107" s="39">
        <f t="shared" si="58"/>
        <v>5.5</v>
      </c>
      <c r="AA107" s="39">
        <f t="shared" si="59"/>
        <v>0.974184120798831</v>
      </c>
      <c r="AB107" s="39">
        <f t="shared" si="60"/>
        <v>1.2177301509985388</v>
      </c>
      <c r="AC107" s="39">
        <f t="shared" si="61"/>
        <v>9.4</v>
      </c>
      <c r="AD107" s="39">
        <f t="shared" si="54"/>
        <v>5.5</v>
      </c>
      <c r="AE107" s="39">
        <f t="shared" si="55"/>
        <v>0.974184120798831</v>
      </c>
      <c r="AF107" s="39">
        <f t="shared" si="56"/>
        <v>1.2177301509985388</v>
      </c>
      <c r="AG107" s="39">
        <f t="shared" si="57"/>
        <v>9.4</v>
      </c>
    </row>
    <row r="108" spans="1:33" ht="15">
      <c r="A108" t="str">
        <f>'Monthly Data'!D108</f>
        <v>Rutland UA</v>
      </c>
      <c r="B108" s="38">
        <f>IF(VLOOKUP(A108,'Monthly Rates Actual'!$A$3:$E$155,2,FALSE)&lt;5.5,VLOOKUP('Monthly Rate Target'!A108,'Monthly Rates Actual'!$A$3:$E$155,2,FALSE),IF(VLOOKUP('Monthly Rate Target'!A108,'Monthly Rates Actual'!$A$3:$E$155,2,FALSE)&gt;11.2,VLOOKUP('Monthly Rate Target'!A108,'Monthly Rates Actual'!$A$3:$E$155,2,FALSE)/2,5.5))</f>
        <v>3.6985668053629217</v>
      </c>
      <c r="C108" s="38">
        <f>IF(VLOOKUP(A108,'Monthly Rates Actual'!$A$3:$E$155,3,FALSE)&lt;2.6,VLOOKUP(A108,'Monthly Rates Actual'!$A$3:$E$155,3,FALSE),IF(VLOOKUP(A108,'Monthly Rates Actual'!$A$3:$E$155,3,FALSE)&gt;7.7,VLOOKUP(A108,'Monthly Rates Actual'!$A$3:$E$155,3,FALSE)*0.33,2.6))</f>
        <v>0.2311604253351826</v>
      </c>
      <c r="D108" s="38">
        <f>VLOOKUP(A108,'Monthly Rates Actual'!$A$3:$E$155,4,FALSE)</f>
        <v>0</v>
      </c>
      <c r="E108" s="38">
        <f>IF(VLOOKUP(A108,'Monthly Rates Actual'!$A$3:$E$155,5,FALSE)&gt;9.4,9.4,VLOOKUP(A108,'Monthly Rates Actual'!$A$3:$E$155,5,FALSE))</f>
        <v>3.9297272306981044</v>
      </c>
      <c r="F108" s="39">
        <f t="shared" si="34"/>
        <v>3.6985668053629217</v>
      </c>
      <c r="G108" s="39">
        <f t="shared" si="35"/>
        <v>0.2311604253351826</v>
      </c>
      <c r="H108" s="39">
        <f t="shared" si="36"/>
        <v>0</v>
      </c>
      <c r="I108" s="39">
        <f t="shared" si="37"/>
        <v>3.9297272306981044</v>
      </c>
      <c r="J108" s="39">
        <f t="shared" si="38"/>
        <v>3.6985668053629217</v>
      </c>
      <c r="K108" s="39">
        <f t="shared" si="39"/>
        <v>0.2311604253351826</v>
      </c>
      <c r="L108" s="39">
        <f t="shared" si="40"/>
        <v>0</v>
      </c>
      <c r="M108" s="39">
        <f t="shared" si="41"/>
        <v>3.9297272306981044</v>
      </c>
      <c r="N108" s="39">
        <f t="shared" si="42"/>
        <v>3.6985668053629217</v>
      </c>
      <c r="O108" s="39">
        <f t="shared" si="43"/>
        <v>0.2311604253351826</v>
      </c>
      <c r="P108" s="39">
        <f t="shared" si="44"/>
        <v>0</v>
      </c>
      <c r="Q108" s="39">
        <f t="shared" si="45"/>
        <v>3.9297272306981044</v>
      </c>
      <c r="R108" s="39">
        <f t="shared" si="46"/>
        <v>3.6985668053629217</v>
      </c>
      <c r="S108" s="39">
        <f t="shared" si="47"/>
        <v>0.2311604253351826</v>
      </c>
      <c r="T108" s="39">
        <f t="shared" si="48"/>
        <v>0</v>
      </c>
      <c r="U108" s="39">
        <f t="shared" si="49"/>
        <v>3.9297272306981044</v>
      </c>
      <c r="V108" s="39">
        <f t="shared" si="50"/>
        <v>3.6985668053629217</v>
      </c>
      <c r="W108" s="39">
        <f t="shared" si="51"/>
        <v>0.2311604253351826</v>
      </c>
      <c r="X108" s="39">
        <f t="shared" si="52"/>
        <v>0</v>
      </c>
      <c r="Y108" s="39">
        <f t="shared" si="53"/>
        <v>3.9297272306981044</v>
      </c>
      <c r="Z108" s="39">
        <f t="shared" si="58"/>
        <v>3.6985668053629217</v>
      </c>
      <c r="AA108" s="39">
        <f t="shared" si="59"/>
        <v>0.2311604253351826</v>
      </c>
      <c r="AB108" s="39">
        <f t="shared" si="60"/>
        <v>0</v>
      </c>
      <c r="AC108" s="39">
        <f t="shared" si="61"/>
        <v>3.9297272306981044</v>
      </c>
      <c r="AD108" s="39">
        <f t="shared" si="54"/>
        <v>3.6985668053629217</v>
      </c>
      <c r="AE108" s="39">
        <f t="shared" si="55"/>
        <v>0.2311604253351826</v>
      </c>
      <c r="AF108" s="39">
        <f t="shared" si="56"/>
        <v>0</v>
      </c>
      <c r="AG108" s="39">
        <f t="shared" si="57"/>
        <v>3.9297272306981044</v>
      </c>
    </row>
    <row r="109" spans="1:33" ht="15">
      <c r="A109" t="str">
        <f>'Monthly Data'!D109</f>
        <v>Salford</v>
      </c>
      <c r="B109" s="38">
        <f>IF(VLOOKUP(A109,'Monthly Rates Actual'!$A$3:$E$155,2,FALSE)&lt;5.5,VLOOKUP('Monthly Rate Target'!A109,'Monthly Rates Actual'!$A$3:$E$155,2,FALSE),IF(VLOOKUP('Monthly Rate Target'!A109,'Monthly Rates Actual'!$A$3:$E$155,2,FALSE)&gt;11.2,VLOOKUP('Monthly Rate Target'!A109,'Monthly Rates Actual'!$A$3:$E$155,2,FALSE)/2,5.5))</f>
        <v>7.030443756449949</v>
      </c>
      <c r="C109" s="38">
        <f>IF(VLOOKUP(A109,'Monthly Rates Actual'!$A$3:$E$155,3,FALSE)&lt;2.6,VLOOKUP(A109,'Monthly Rates Actual'!$A$3:$E$155,3,FALSE),IF(VLOOKUP(A109,'Monthly Rates Actual'!$A$3:$E$155,3,FALSE)&gt;7.7,VLOOKUP(A109,'Monthly Rates Actual'!$A$3:$E$155,3,FALSE)*0.33,2.6))</f>
        <v>4.4333259619637335</v>
      </c>
      <c r="D109" s="38">
        <f>VLOOKUP(A109,'Monthly Rates Actual'!$A$3:$E$155,4,FALSE)</f>
        <v>3.6303995282323456</v>
      </c>
      <c r="E109" s="38">
        <f>IF(VLOOKUP(A109,'Monthly Rates Actual'!$A$3:$E$155,5,FALSE)&gt;9.4,9.4,VLOOKUP(A109,'Monthly Rates Actual'!$A$3:$E$155,5,FALSE))</f>
        <v>9.4</v>
      </c>
      <c r="F109" s="39">
        <f t="shared" si="34"/>
        <v>7.030443756449949</v>
      </c>
      <c r="G109" s="39">
        <f t="shared" si="35"/>
        <v>4.4333259619637335</v>
      </c>
      <c r="H109" s="39">
        <f t="shared" si="36"/>
        <v>3.6303995282323456</v>
      </c>
      <c r="I109" s="39">
        <f t="shared" si="37"/>
        <v>9.4</v>
      </c>
      <c r="J109" s="39">
        <f t="shared" si="38"/>
        <v>7.030443756449949</v>
      </c>
      <c r="K109" s="39">
        <f t="shared" si="39"/>
        <v>4.4333259619637335</v>
      </c>
      <c r="L109" s="39">
        <f t="shared" si="40"/>
        <v>3.6303995282323456</v>
      </c>
      <c r="M109" s="39">
        <f t="shared" si="41"/>
        <v>9.4</v>
      </c>
      <c r="N109" s="39">
        <f t="shared" si="42"/>
        <v>7.030443756449949</v>
      </c>
      <c r="O109" s="39">
        <f t="shared" si="43"/>
        <v>4.4333259619637335</v>
      </c>
      <c r="P109" s="39">
        <f t="shared" si="44"/>
        <v>3.6303995282323456</v>
      </c>
      <c r="Q109" s="39">
        <f t="shared" si="45"/>
        <v>9.4</v>
      </c>
      <c r="R109" s="39">
        <f t="shared" si="46"/>
        <v>7.030443756449949</v>
      </c>
      <c r="S109" s="39">
        <f t="shared" si="47"/>
        <v>4.4333259619637335</v>
      </c>
      <c r="T109" s="39">
        <f t="shared" si="48"/>
        <v>3.6303995282323456</v>
      </c>
      <c r="U109" s="39">
        <f t="shared" si="49"/>
        <v>9.4</v>
      </c>
      <c r="V109" s="39">
        <f t="shared" si="50"/>
        <v>7.030443756449949</v>
      </c>
      <c r="W109" s="39">
        <f t="shared" si="51"/>
        <v>4.4333259619637335</v>
      </c>
      <c r="X109" s="39">
        <f t="shared" si="52"/>
        <v>3.6303995282323456</v>
      </c>
      <c r="Y109" s="39">
        <f t="shared" si="53"/>
        <v>9.4</v>
      </c>
      <c r="Z109" s="39">
        <f t="shared" si="58"/>
        <v>7.030443756449949</v>
      </c>
      <c r="AA109" s="39">
        <f t="shared" si="59"/>
        <v>4.4333259619637335</v>
      </c>
      <c r="AB109" s="39">
        <f t="shared" si="60"/>
        <v>3.6303995282323456</v>
      </c>
      <c r="AC109" s="39">
        <f t="shared" si="61"/>
        <v>9.4</v>
      </c>
      <c r="AD109" s="39">
        <f t="shared" si="54"/>
        <v>7.030443756449949</v>
      </c>
      <c r="AE109" s="39">
        <f t="shared" si="55"/>
        <v>4.4333259619637335</v>
      </c>
      <c r="AF109" s="39">
        <f t="shared" si="56"/>
        <v>3.6303995282323456</v>
      </c>
      <c r="AG109" s="39">
        <f t="shared" si="57"/>
        <v>9.4</v>
      </c>
    </row>
    <row r="110" spans="1:33" ht="15">
      <c r="A110" t="str">
        <f>'Monthly Data'!D110</f>
        <v>Sandwell</v>
      </c>
      <c r="B110" s="38">
        <f>IF(VLOOKUP(A110,'Monthly Rates Actual'!$A$3:$E$155,2,FALSE)&lt;5.5,VLOOKUP('Monthly Rate Target'!A110,'Monthly Rates Actual'!$A$3:$E$155,2,FALSE),IF(VLOOKUP('Monthly Rate Target'!A110,'Monthly Rates Actual'!$A$3:$E$155,2,FALSE)&gt;11.2,VLOOKUP('Monthly Rate Target'!A110,'Monthly Rates Actual'!$A$3:$E$155,2,FALSE)/2,5.5))</f>
        <v>3.0729871199200143</v>
      </c>
      <c r="C110" s="38">
        <f>IF(VLOOKUP(A110,'Monthly Rates Actual'!$A$3:$E$155,3,FALSE)&lt;2.6,VLOOKUP(A110,'Monthly Rates Actual'!$A$3:$E$155,3,FALSE),IF(VLOOKUP(A110,'Monthly Rates Actual'!$A$3:$E$155,3,FALSE)&gt;7.7,VLOOKUP(A110,'Monthly Rates Actual'!$A$3:$E$155,3,FALSE)*0.33,2.6))</f>
        <v>2.2054931482679527</v>
      </c>
      <c r="D110" s="38">
        <f>VLOOKUP(A110,'Monthly Rates Actual'!$A$3:$E$155,4,FALSE)</f>
        <v>0.4558019173087103</v>
      </c>
      <c r="E110" s="38">
        <f>IF(VLOOKUP(A110,'Monthly Rates Actual'!$A$3:$E$155,5,FALSE)&gt;9.4,9.4,VLOOKUP(A110,'Monthly Rates Actual'!$A$3:$E$155,5,FALSE))</f>
        <v>5.734282185496678</v>
      </c>
      <c r="F110" s="39">
        <f t="shared" si="34"/>
        <v>3.0729871199200143</v>
      </c>
      <c r="G110" s="39">
        <f t="shared" si="35"/>
        <v>2.2054931482679527</v>
      </c>
      <c r="H110" s="39">
        <f t="shared" si="36"/>
        <v>0.4558019173087103</v>
      </c>
      <c r="I110" s="39">
        <f t="shared" si="37"/>
        <v>5.734282185496678</v>
      </c>
      <c r="J110" s="39">
        <f t="shared" si="38"/>
        <v>3.0729871199200143</v>
      </c>
      <c r="K110" s="39">
        <f t="shared" si="39"/>
        <v>2.2054931482679527</v>
      </c>
      <c r="L110" s="39">
        <f t="shared" si="40"/>
        <v>0.4558019173087103</v>
      </c>
      <c r="M110" s="39">
        <f t="shared" si="41"/>
        <v>5.734282185496678</v>
      </c>
      <c r="N110" s="39">
        <f t="shared" si="42"/>
        <v>3.0729871199200143</v>
      </c>
      <c r="O110" s="39">
        <f t="shared" si="43"/>
        <v>2.2054931482679527</v>
      </c>
      <c r="P110" s="39">
        <f t="shared" si="44"/>
        <v>0.4558019173087103</v>
      </c>
      <c r="Q110" s="39">
        <f t="shared" si="45"/>
        <v>5.734282185496678</v>
      </c>
      <c r="R110" s="39">
        <f t="shared" si="46"/>
        <v>3.0729871199200143</v>
      </c>
      <c r="S110" s="39">
        <f t="shared" si="47"/>
        <v>2.2054931482679527</v>
      </c>
      <c r="T110" s="39">
        <f t="shared" si="48"/>
        <v>0.4558019173087103</v>
      </c>
      <c r="U110" s="39">
        <f t="shared" si="49"/>
        <v>5.734282185496678</v>
      </c>
      <c r="V110" s="39">
        <f t="shared" si="50"/>
        <v>3.0729871199200143</v>
      </c>
      <c r="W110" s="39">
        <f t="shared" si="51"/>
        <v>2.2054931482679527</v>
      </c>
      <c r="X110" s="39">
        <f t="shared" si="52"/>
        <v>0.4558019173087103</v>
      </c>
      <c r="Y110" s="39">
        <f t="shared" si="53"/>
        <v>5.734282185496678</v>
      </c>
      <c r="Z110" s="39">
        <f t="shared" si="58"/>
        <v>3.0729871199200143</v>
      </c>
      <c r="AA110" s="39">
        <f t="shared" si="59"/>
        <v>2.2054931482679527</v>
      </c>
      <c r="AB110" s="39">
        <f t="shared" si="60"/>
        <v>0.4558019173087103</v>
      </c>
      <c r="AC110" s="39">
        <f t="shared" si="61"/>
        <v>5.734282185496678</v>
      </c>
      <c r="AD110" s="39">
        <f t="shared" si="54"/>
        <v>3.0729871199200143</v>
      </c>
      <c r="AE110" s="39">
        <f t="shared" si="55"/>
        <v>2.2054931482679527</v>
      </c>
      <c r="AF110" s="39">
        <f t="shared" si="56"/>
        <v>0.4558019173087103</v>
      </c>
      <c r="AG110" s="39">
        <f t="shared" si="57"/>
        <v>5.734282185496678</v>
      </c>
    </row>
    <row r="111" spans="1:33" ht="15">
      <c r="A111" t="str">
        <f>'Monthly Data'!D111</f>
        <v>Sefton</v>
      </c>
      <c r="B111" s="38">
        <f>IF(VLOOKUP(A111,'Monthly Rates Actual'!$A$3:$E$155,2,FALSE)&lt;5.5,VLOOKUP('Monthly Rate Target'!A111,'Monthly Rates Actual'!$A$3:$E$155,2,FALSE),IF(VLOOKUP('Monthly Rate Target'!A111,'Monthly Rates Actual'!$A$3:$E$155,2,FALSE)&gt;11.2,VLOOKUP('Monthly Rate Target'!A111,'Monthly Rates Actual'!$A$3:$E$155,2,FALSE)/2,5.5))</f>
        <v>5.5</v>
      </c>
      <c r="C111" s="38">
        <f>IF(VLOOKUP(A111,'Monthly Rates Actual'!$A$3:$E$155,3,FALSE)&lt;2.6,VLOOKUP(A111,'Monthly Rates Actual'!$A$3:$E$155,3,FALSE),IF(VLOOKUP(A111,'Monthly Rates Actual'!$A$3:$E$155,3,FALSE)&gt;7.7,VLOOKUP(A111,'Monthly Rates Actual'!$A$3:$E$155,3,FALSE)*0.33,2.6))</f>
        <v>2.6</v>
      </c>
      <c r="D111" s="38">
        <f>VLOOKUP(A111,'Monthly Rates Actual'!$A$3:$E$155,4,FALSE)</f>
        <v>0.43652590053676515</v>
      </c>
      <c r="E111" s="38">
        <f>IF(VLOOKUP(A111,'Monthly Rates Actual'!$A$3:$E$155,5,FALSE)&gt;9.4,9.4,VLOOKUP(A111,'Monthly Rates Actual'!$A$3:$E$155,5,FALSE))</f>
        <v>9.4</v>
      </c>
      <c r="F111" s="39">
        <f t="shared" si="34"/>
        <v>5.5</v>
      </c>
      <c r="G111" s="39">
        <f t="shared" si="35"/>
        <v>2.6</v>
      </c>
      <c r="H111" s="39">
        <f t="shared" si="36"/>
        <v>0.43652590053676515</v>
      </c>
      <c r="I111" s="39">
        <f t="shared" si="37"/>
        <v>9.4</v>
      </c>
      <c r="J111" s="39">
        <f t="shared" si="38"/>
        <v>5.5</v>
      </c>
      <c r="K111" s="39">
        <f t="shared" si="39"/>
        <v>2.6</v>
      </c>
      <c r="L111" s="39">
        <f t="shared" si="40"/>
        <v>0.43652590053676515</v>
      </c>
      <c r="M111" s="39">
        <f t="shared" si="41"/>
        <v>9.4</v>
      </c>
      <c r="N111" s="39">
        <f t="shared" si="42"/>
        <v>5.5</v>
      </c>
      <c r="O111" s="39">
        <f t="shared" si="43"/>
        <v>2.6</v>
      </c>
      <c r="P111" s="39">
        <f t="shared" si="44"/>
        <v>0.43652590053676515</v>
      </c>
      <c r="Q111" s="39">
        <f t="shared" si="45"/>
        <v>9.4</v>
      </c>
      <c r="R111" s="39">
        <f t="shared" si="46"/>
        <v>5.5</v>
      </c>
      <c r="S111" s="39">
        <f t="shared" si="47"/>
        <v>2.6</v>
      </c>
      <c r="T111" s="39">
        <f t="shared" si="48"/>
        <v>0.43652590053676515</v>
      </c>
      <c r="U111" s="39">
        <f t="shared" si="49"/>
        <v>9.4</v>
      </c>
      <c r="V111" s="39">
        <f t="shared" si="50"/>
        <v>5.5</v>
      </c>
      <c r="W111" s="39">
        <f t="shared" si="51"/>
        <v>2.6</v>
      </c>
      <c r="X111" s="39">
        <f t="shared" si="52"/>
        <v>0.43652590053676515</v>
      </c>
      <c r="Y111" s="39">
        <f t="shared" si="53"/>
        <v>9.4</v>
      </c>
      <c r="Z111" s="39">
        <f t="shared" si="58"/>
        <v>5.5</v>
      </c>
      <c r="AA111" s="39">
        <f t="shared" si="59"/>
        <v>2.6</v>
      </c>
      <c r="AB111" s="39">
        <f t="shared" si="60"/>
        <v>0.43652590053676515</v>
      </c>
      <c r="AC111" s="39">
        <f t="shared" si="61"/>
        <v>9.4</v>
      </c>
      <c r="AD111" s="39">
        <f t="shared" si="54"/>
        <v>5.5</v>
      </c>
      <c r="AE111" s="39">
        <f t="shared" si="55"/>
        <v>2.6</v>
      </c>
      <c r="AF111" s="39">
        <f t="shared" si="56"/>
        <v>0.43652590053676515</v>
      </c>
      <c r="AG111" s="39">
        <f t="shared" si="57"/>
        <v>9.4</v>
      </c>
    </row>
    <row r="112" spans="1:33" ht="15">
      <c r="A112" t="str">
        <f>'Monthly Data'!D112</f>
        <v>Sheffield</v>
      </c>
      <c r="B112" s="38">
        <f>IF(VLOOKUP(A112,'Monthly Rates Actual'!$A$3:$E$155,2,FALSE)&lt;5.5,VLOOKUP('Monthly Rate Target'!A112,'Monthly Rates Actual'!$A$3:$E$155,2,FALSE),IF(VLOOKUP('Monthly Rate Target'!A112,'Monthly Rates Actual'!$A$3:$E$155,2,FALSE)&gt;11.2,VLOOKUP('Monthly Rate Target'!A112,'Monthly Rates Actual'!$A$3:$E$155,2,FALSE)/2,5.5))</f>
        <v>10.303544201387808</v>
      </c>
      <c r="C112" s="38">
        <f>IF(VLOOKUP(A112,'Monthly Rates Actual'!$A$3:$E$155,3,FALSE)&lt;2.6,VLOOKUP(A112,'Monthly Rates Actual'!$A$3:$E$155,3,FALSE),IF(VLOOKUP(A112,'Monthly Rates Actual'!$A$3:$E$155,3,FALSE)&gt;7.7,VLOOKUP(A112,'Monthly Rates Actual'!$A$3:$E$155,3,FALSE)*0.33,2.6))</f>
        <v>2.5620001867006876</v>
      </c>
      <c r="D112" s="38">
        <f>VLOOKUP(A112,'Monthly Rates Actual'!$A$3:$E$155,4,FALSE)</f>
        <v>8.852724274201076</v>
      </c>
      <c r="E112" s="38">
        <f>IF(VLOOKUP(A112,'Monthly Rates Actual'!$A$3:$E$155,5,FALSE)&gt;9.4,9.4,VLOOKUP(A112,'Monthly Rates Actual'!$A$3:$E$155,5,FALSE))</f>
        <v>9.4</v>
      </c>
      <c r="F112" s="39">
        <f t="shared" si="34"/>
        <v>10.303544201387808</v>
      </c>
      <c r="G112" s="39">
        <f t="shared" si="35"/>
        <v>2.5620001867006876</v>
      </c>
      <c r="H112" s="39">
        <f t="shared" si="36"/>
        <v>8.852724274201076</v>
      </c>
      <c r="I112" s="39">
        <f t="shared" si="37"/>
        <v>9.4</v>
      </c>
      <c r="J112" s="39">
        <f t="shared" si="38"/>
        <v>10.303544201387808</v>
      </c>
      <c r="K112" s="39">
        <f t="shared" si="39"/>
        <v>2.5620001867006876</v>
      </c>
      <c r="L112" s="39">
        <f t="shared" si="40"/>
        <v>8.852724274201076</v>
      </c>
      <c r="M112" s="39">
        <f t="shared" si="41"/>
        <v>9.4</v>
      </c>
      <c r="N112" s="39">
        <f t="shared" si="42"/>
        <v>10.303544201387808</v>
      </c>
      <c r="O112" s="39">
        <f t="shared" si="43"/>
        <v>2.5620001867006876</v>
      </c>
      <c r="P112" s="39">
        <f t="shared" si="44"/>
        <v>8.852724274201076</v>
      </c>
      <c r="Q112" s="39">
        <f t="shared" si="45"/>
        <v>9.4</v>
      </c>
      <c r="R112" s="39">
        <f t="shared" si="46"/>
        <v>10.303544201387808</v>
      </c>
      <c r="S112" s="39">
        <f t="shared" si="47"/>
        <v>2.5620001867006876</v>
      </c>
      <c r="T112" s="39">
        <f t="shared" si="48"/>
        <v>8.852724274201076</v>
      </c>
      <c r="U112" s="39">
        <f t="shared" si="49"/>
        <v>9.4</v>
      </c>
      <c r="V112" s="39">
        <f t="shared" si="50"/>
        <v>10.303544201387808</v>
      </c>
      <c r="W112" s="39">
        <f t="shared" si="51"/>
        <v>2.5620001867006876</v>
      </c>
      <c r="X112" s="39">
        <f t="shared" si="52"/>
        <v>8.852724274201076</v>
      </c>
      <c r="Y112" s="39">
        <f t="shared" si="53"/>
        <v>9.4</v>
      </c>
      <c r="Z112" s="39">
        <f t="shared" si="58"/>
        <v>10.303544201387808</v>
      </c>
      <c r="AA112" s="39">
        <f t="shared" si="59"/>
        <v>2.5620001867006876</v>
      </c>
      <c r="AB112" s="39">
        <f t="shared" si="60"/>
        <v>8.852724274201076</v>
      </c>
      <c r="AC112" s="39">
        <f t="shared" si="61"/>
        <v>9.4</v>
      </c>
      <c r="AD112" s="39">
        <f t="shared" si="54"/>
        <v>10.303544201387808</v>
      </c>
      <c r="AE112" s="39">
        <f t="shared" si="55"/>
        <v>2.5620001867006876</v>
      </c>
      <c r="AF112" s="39">
        <f t="shared" si="56"/>
        <v>8.852724274201076</v>
      </c>
      <c r="AG112" s="39">
        <f t="shared" si="57"/>
        <v>9.4</v>
      </c>
    </row>
    <row r="113" spans="1:33" ht="15">
      <c r="A113" t="str">
        <f>'Monthly Data'!D113</f>
        <v>Shropshire</v>
      </c>
      <c r="B113" s="38">
        <f>IF(VLOOKUP(A113,'Monthly Rates Actual'!$A$3:$E$155,2,FALSE)&lt;5.5,VLOOKUP('Monthly Rate Target'!A113,'Monthly Rates Actual'!$A$3:$E$155,2,FALSE),IF(VLOOKUP('Monthly Rate Target'!A113,'Monthly Rates Actual'!$A$3:$E$155,2,FALSE)&gt;11.2,VLOOKUP('Monthly Rate Target'!A113,'Monthly Rates Actual'!$A$3:$E$155,2,FALSE)/2,5.5))</f>
        <v>5.5</v>
      </c>
      <c r="C113" s="38">
        <f>IF(VLOOKUP(A113,'Monthly Rates Actual'!$A$3:$E$155,3,FALSE)&lt;2.6,VLOOKUP(A113,'Monthly Rates Actual'!$A$3:$E$155,3,FALSE),IF(VLOOKUP(A113,'Monthly Rates Actual'!$A$3:$E$155,3,FALSE)&gt;7.7,VLOOKUP(A113,'Monthly Rates Actual'!$A$3:$E$155,3,FALSE)*0.33,2.6))</f>
        <v>2.6</v>
      </c>
      <c r="D113" s="38">
        <f>VLOOKUP(A113,'Monthly Rates Actual'!$A$3:$E$155,4,FALSE)</f>
        <v>3.0089988751406076</v>
      </c>
      <c r="E113" s="38">
        <f>IF(VLOOKUP(A113,'Monthly Rates Actual'!$A$3:$E$155,5,FALSE)&gt;9.4,9.4,VLOOKUP(A113,'Monthly Rates Actual'!$A$3:$E$155,5,FALSE))</f>
        <v>9.4</v>
      </c>
      <c r="F113" s="39">
        <f t="shared" si="34"/>
        <v>5.5</v>
      </c>
      <c r="G113" s="39">
        <f t="shared" si="35"/>
        <v>2.6</v>
      </c>
      <c r="H113" s="39">
        <f t="shared" si="36"/>
        <v>3.0089988751406076</v>
      </c>
      <c r="I113" s="39">
        <f t="shared" si="37"/>
        <v>9.4</v>
      </c>
      <c r="J113" s="39">
        <f t="shared" si="38"/>
        <v>5.5</v>
      </c>
      <c r="K113" s="39">
        <f t="shared" si="39"/>
        <v>2.6</v>
      </c>
      <c r="L113" s="39">
        <f t="shared" si="40"/>
        <v>3.0089988751406076</v>
      </c>
      <c r="M113" s="39">
        <f t="shared" si="41"/>
        <v>9.4</v>
      </c>
      <c r="N113" s="39">
        <f t="shared" si="42"/>
        <v>5.5</v>
      </c>
      <c r="O113" s="39">
        <f t="shared" si="43"/>
        <v>2.6</v>
      </c>
      <c r="P113" s="39">
        <f t="shared" si="44"/>
        <v>3.0089988751406076</v>
      </c>
      <c r="Q113" s="39">
        <f t="shared" si="45"/>
        <v>9.4</v>
      </c>
      <c r="R113" s="39">
        <f t="shared" si="46"/>
        <v>5.5</v>
      </c>
      <c r="S113" s="39">
        <f t="shared" si="47"/>
        <v>2.6</v>
      </c>
      <c r="T113" s="39">
        <f t="shared" si="48"/>
        <v>3.0089988751406076</v>
      </c>
      <c r="U113" s="39">
        <f t="shared" si="49"/>
        <v>9.4</v>
      </c>
      <c r="V113" s="39">
        <f t="shared" si="50"/>
        <v>5.5</v>
      </c>
      <c r="W113" s="39">
        <f t="shared" si="51"/>
        <v>2.6</v>
      </c>
      <c r="X113" s="39">
        <f t="shared" si="52"/>
        <v>3.0089988751406076</v>
      </c>
      <c r="Y113" s="39">
        <f t="shared" si="53"/>
        <v>9.4</v>
      </c>
      <c r="Z113" s="39">
        <f t="shared" si="58"/>
        <v>5.5</v>
      </c>
      <c r="AA113" s="39">
        <f t="shared" si="59"/>
        <v>2.6</v>
      </c>
      <c r="AB113" s="39">
        <f t="shared" si="60"/>
        <v>3.0089988751406076</v>
      </c>
      <c r="AC113" s="39">
        <f t="shared" si="61"/>
        <v>9.4</v>
      </c>
      <c r="AD113" s="39">
        <f t="shared" si="54"/>
        <v>5.5</v>
      </c>
      <c r="AE113" s="39">
        <f t="shared" si="55"/>
        <v>2.6</v>
      </c>
      <c r="AF113" s="39">
        <f t="shared" si="56"/>
        <v>3.0089988751406076</v>
      </c>
      <c r="AG113" s="39">
        <f t="shared" si="57"/>
        <v>9.4</v>
      </c>
    </row>
    <row r="114" spans="1:33" ht="15">
      <c r="A114" t="str">
        <f>'Monthly Data'!D114</f>
        <v>Slough UA</v>
      </c>
      <c r="B114" s="38">
        <f>IF(VLOOKUP(A114,'Monthly Rates Actual'!$A$3:$E$155,2,FALSE)&lt;5.5,VLOOKUP('Monthly Rate Target'!A114,'Monthly Rates Actual'!$A$3:$E$155,2,FALSE),IF(VLOOKUP('Monthly Rate Target'!A114,'Monthly Rates Actual'!$A$3:$E$155,2,FALSE)&gt;11.2,VLOOKUP('Monthly Rate Target'!A114,'Monthly Rates Actual'!$A$3:$E$155,2,FALSE)/2,5.5))</f>
        <v>4.590872265730488</v>
      </c>
      <c r="C114" s="38">
        <f>IF(VLOOKUP(A114,'Monthly Rates Actual'!$A$3:$E$155,3,FALSE)&lt;2.6,VLOOKUP(A114,'Monthly Rates Actual'!$A$3:$E$155,3,FALSE),IF(VLOOKUP(A114,'Monthly Rates Actual'!$A$3:$E$155,3,FALSE)&gt;7.7,VLOOKUP(A114,'Monthly Rates Actual'!$A$3:$E$155,3,FALSE)*0.33,2.6))</f>
        <v>1.586551444774507</v>
      </c>
      <c r="D114" s="38">
        <f>VLOOKUP(A114,'Monthly Rates Actual'!$A$3:$E$155,4,FALSE)</f>
        <v>0</v>
      </c>
      <c r="E114" s="38">
        <f>IF(VLOOKUP(A114,'Monthly Rates Actual'!$A$3:$E$155,5,FALSE)&gt;9.4,9.4,VLOOKUP(A114,'Monthly Rates Actual'!$A$3:$E$155,5,FALSE))</f>
        <v>6.177423710504995</v>
      </c>
      <c r="F114" s="39">
        <f t="shared" si="34"/>
        <v>4.590872265730488</v>
      </c>
      <c r="G114" s="39">
        <f t="shared" si="35"/>
        <v>1.586551444774507</v>
      </c>
      <c r="H114" s="39">
        <f t="shared" si="36"/>
        <v>0</v>
      </c>
      <c r="I114" s="39">
        <f t="shared" si="37"/>
        <v>6.177423710504995</v>
      </c>
      <c r="J114" s="39">
        <f t="shared" si="38"/>
        <v>4.590872265730488</v>
      </c>
      <c r="K114" s="39">
        <f t="shared" si="39"/>
        <v>1.586551444774507</v>
      </c>
      <c r="L114" s="39">
        <f t="shared" si="40"/>
        <v>0</v>
      </c>
      <c r="M114" s="39">
        <f t="shared" si="41"/>
        <v>6.177423710504995</v>
      </c>
      <c r="N114" s="39">
        <f t="shared" si="42"/>
        <v>4.590872265730488</v>
      </c>
      <c r="O114" s="39">
        <f t="shared" si="43"/>
        <v>1.586551444774507</v>
      </c>
      <c r="P114" s="39">
        <f t="shared" si="44"/>
        <v>0</v>
      </c>
      <c r="Q114" s="39">
        <f t="shared" si="45"/>
        <v>6.177423710504995</v>
      </c>
      <c r="R114" s="39">
        <f t="shared" si="46"/>
        <v>4.590872265730488</v>
      </c>
      <c r="S114" s="39">
        <f t="shared" si="47"/>
        <v>1.586551444774507</v>
      </c>
      <c r="T114" s="39">
        <f t="shared" si="48"/>
        <v>0</v>
      </c>
      <c r="U114" s="39">
        <f t="shared" si="49"/>
        <v>6.177423710504995</v>
      </c>
      <c r="V114" s="39">
        <f t="shared" si="50"/>
        <v>4.590872265730488</v>
      </c>
      <c r="W114" s="39">
        <f t="shared" si="51"/>
        <v>1.586551444774507</v>
      </c>
      <c r="X114" s="39">
        <f t="shared" si="52"/>
        <v>0</v>
      </c>
      <c r="Y114" s="39">
        <f t="shared" si="53"/>
        <v>6.177423710504995</v>
      </c>
      <c r="Z114" s="39">
        <f t="shared" si="58"/>
        <v>4.590872265730488</v>
      </c>
      <c r="AA114" s="39">
        <f t="shared" si="59"/>
        <v>1.586551444774507</v>
      </c>
      <c r="AB114" s="39">
        <f t="shared" si="60"/>
        <v>0</v>
      </c>
      <c r="AC114" s="39">
        <f t="shared" si="61"/>
        <v>6.177423710504995</v>
      </c>
      <c r="AD114" s="39">
        <f t="shared" si="54"/>
        <v>4.590872265730488</v>
      </c>
      <c r="AE114" s="39">
        <f t="shared" si="55"/>
        <v>1.586551444774507</v>
      </c>
      <c r="AF114" s="39">
        <f t="shared" si="56"/>
        <v>0</v>
      </c>
      <c r="AG114" s="39">
        <f t="shared" si="57"/>
        <v>6.177423710504995</v>
      </c>
    </row>
    <row r="115" spans="1:33" ht="15">
      <c r="A115" t="str">
        <f>'Monthly Data'!D115</f>
        <v>Solihull</v>
      </c>
      <c r="B115" s="38">
        <f>IF(VLOOKUP(A115,'Monthly Rates Actual'!$A$3:$E$155,2,FALSE)&lt;5.5,VLOOKUP('Monthly Rate Target'!A115,'Monthly Rates Actual'!$A$3:$E$155,2,FALSE),IF(VLOOKUP('Monthly Rate Target'!A115,'Monthly Rates Actual'!$A$3:$E$155,2,FALSE)&gt;11.2,VLOOKUP('Monthly Rate Target'!A115,'Monthly Rates Actual'!$A$3:$E$155,2,FALSE)/2,5.5))</f>
        <v>5.5</v>
      </c>
      <c r="C115" s="38">
        <f>IF(VLOOKUP(A115,'Monthly Rates Actual'!$A$3:$E$155,3,FALSE)&lt;2.6,VLOOKUP(A115,'Monthly Rates Actual'!$A$3:$E$155,3,FALSE),IF(VLOOKUP(A115,'Monthly Rates Actual'!$A$3:$E$155,3,FALSE)&gt;7.7,VLOOKUP(A115,'Monthly Rates Actual'!$A$3:$E$155,3,FALSE)*0.33,2.6))</f>
        <v>3.0352834740651393</v>
      </c>
      <c r="D115" s="38">
        <f>VLOOKUP(A115,'Monthly Rates Actual'!$A$3:$E$155,4,FALSE)</f>
        <v>0.6677580561778391</v>
      </c>
      <c r="E115" s="38">
        <f>IF(VLOOKUP(A115,'Monthly Rates Actual'!$A$3:$E$155,5,FALSE)&gt;9.4,9.4,VLOOKUP(A115,'Monthly Rates Actual'!$A$3:$E$155,5,FALSE))</f>
        <v>9.4</v>
      </c>
      <c r="F115" s="39">
        <f t="shared" si="34"/>
        <v>5.5</v>
      </c>
      <c r="G115" s="39">
        <f t="shared" si="35"/>
        <v>3.0352834740651393</v>
      </c>
      <c r="H115" s="39">
        <f t="shared" si="36"/>
        <v>0.6677580561778391</v>
      </c>
      <c r="I115" s="39">
        <f t="shared" si="37"/>
        <v>9.4</v>
      </c>
      <c r="J115" s="39">
        <f t="shared" si="38"/>
        <v>5.5</v>
      </c>
      <c r="K115" s="39">
        <f t="shared" si="39"/>
        <v>3.0352834740651393</v>
      </c>
      <c r="L115" s="39">
        <f t="shared" si="40"/>
        <v>0.6677580561778391</v>
      </c>
      <c r="M115" s="39">
        <f t="shared" si="41"/>
        <v>9.4</v>
      </c>
      <c r="N115" s="39">
        <f t="shared" si="42"/>
        <v>5.5</v>
      </c>
      <c r="O115" s="39">
        <f t="shared" si="43"/>
        <v>3.0352834740651393</v>
      </c>
      <c r="P115" s="39">
        <f t="shared" si="44"/>
        <v>0.6677580561778391</v>
      </c>
      <c r="Q115" s="39">
        <f t="shared" si="45"/>
        <v>9.4</v>
      </c>
      <c r="R115" s="39">
        <f t="shared" si="46"/>
        <v>5.5</v>
      </c>
      <c r="S115" s="39">
        <f t="shared" si="47"/>
        <v>3.0352834740651393</v>
      </c>
      <c r="T115" s="39">
        <f t="shared" si="48"/>
        <v>0.6677580561778391</v>
      </c>
      <c r="U115" s="39">
        <f t="shared" si="49"/>
        <v>9.4</v>
      </c>
      <c r="V115" s="39">
        <f t="shared" si="50"/>
        <v>5.5</v>
      </c>
      <c r="W115" s="39">
        <f t="shared" si="51"/>
        <v>3.0352834740651393</v>
      </c>
      <c r="X115" s="39">
        <f t="shared" si="52"/>
        <v>0.6677580561778391</v>
      </c>
      <c r="Y115" s="39">
        <f t="shared" si="53"/>
        <v>9.4</v>
      </c>
      <c r="Z115" s="39">
        <f t="shared" si="58"/>
        <v>5.5</v>
      </c>
      <c r="AA115" s="39">
        <f t="shared" si="59"/>
        <v>3.0352834740651393</v>
      </c>
      <c r="AB115" s="39">
        <f t="shared" si="60"/>
        <v>0.6677580561778391</v>
      </c>
      <c r="AC115" s="39">
        <f t="shared" si="61"/>
        <v>9.4</v>
      </c>
      <c r="AD115" s="39">
        <f t="shared" si="54"/>
        <v>5.5</v>
      </c>
      <c r="AE115" s="39">
        <f t="shared" si="55"/>
        <v>3.0352834740651393</v>
      </c>
      <c r="AF115" s="39">
        <f t="shared" si="56"/>
        <v>0.6677580561778391</v>
      </c>
      <c r="AG115" s="39">
        <f t="shared" si="57"/>
        <v>9.4</v>
      </c>
    </row>
    <row r="116" spans="1:33" ht="15">
      <c r="A116" t="str">
        <f>'Monthly Data'!D116</f>
        <v>Somerset</v>
      </c>
      <c r="B116" s="38">
        <f>IF(VLOOKUP(A116,'Monthly Rates Actual'!$A$3:$E$155,2,FALSE)&lt;5.5,VLOOKUP('Monthly Rate Target'!A116,'Monthly Rates Actual'!$A$3:$E$155,2,FALSE),IF(VLOOKUP('Monthly Rate Target'!A116,'Monthly Rates Actual'!$A$3:$E$155,2,FALSE)&gt;11.2,VLOOKUP('Monthly Rate Target'!A116,'Monthly Rates Actual'!$A$3:$E$155,2,FALSE)/2,5.5))</f>
        <v>5.5</v>
      </c>
      <c r="C116" s="38">
        <f>IF(VLOOKUP(A116,'Monthly Rates Actual'!$A$3:$E$155,3,FALSE)&lt;2.6,VLOOKUP(A116,'Monthly Rates Actual'!$A$3:$E$155,3,FALSE),IF(VLOOKUP(A116,'Monthly Rates Actual'!$A$3:$E$155,3,FALSE)&gt;7.7,VLOOKUP(A116,'Monthly Rates Actual'!$A$3:$E$155,3,FALSE)*0.33,2.6))</f>
        <v>3.652553108555838</v>
      </c>
      <c r="D116" s="38">
        <f>VLOOKUP(A116,'Monthly Rates Actual'!$A$3:$E$155,4,FALSE)</f>
        <v>1.4860650945234848</v>
      </c>
      <c r="E116" s="38">
        <f>IF(VLOOKUP(A116,'Monthly Rates Actual'!$A$3:$E$155,5,FALSE)&gt;9.4,9.4,VLOOKUP(A116,'Monthly Rates Actual'!$A$3:$E$155,5,FALSE))</f>
        <v>9.4</v>
      </c>
      <c r="F116" s="39">
        <f t="shared" si="34"/>
        <v>5.5</v>
      </c>
      <c r="G116" s="39">
        <f t="shared" si="35"/>
        <v>3.652553108555838</v>
      </c>
      <c r="H116" s="39">
        <f t="shared" si="36"/>
        <v>1.4860650945234848</v>
      </c>
      <c r="I116" s="39">
        <f t="shared" si="37"/>
        <v>9.4</v>
      </c>
      <c r="J116" s="39">
        <f t="shared" si="38"/>
        <v>5.5</v>
      </c>
      <c r="K116" s="39">
        <f t="shared" si="39"/>
        <v>3.652553108555838</v>
      </c>
      <c r="L116" s="39">
        <f t="shared" si="40"/>
        <v>1.4860650945234848</v>
      </c>
      <c r="M116" s="39">
        <f t="shared" si="41"/>
        <v>9.4</v>
      </c>
      <c r="N116" s="39">
        <f t="shared" si="42"/>
        <v>5.5</v>
      </c>
      <c r="O116" s="39">
        <f t="shared" si="43"/>
        <v>3.652553108555838</v>
      </c>
      <c r="P116" s="39">
        <f t="shared" si="44"/>
        <v>1.4860650945234848</v>
      </c>
      <c r="Q116" s="39">
        <f t="shared" si="45"/>
        <v>9.4</v>
      </c>
      <c r="R116" s="39">
        <f t="shared" si="46"/>
        <v>5.5</v>
      </c>
      <c r="S116" s="39">
        <f t="shared" si="47"/>
        <v>3.652553108555838</v>
      </c>
      <c r="T116" s="39">
        <f t="shared" si="48"/>
        <v>1.4860650945234848</v>
      </c>
      <c r="U116" s="39">
        <f t="shared" si="49"/>
        <v>9.4</v>
      </c>
      <c r="V116" s="39">
        <f t="shared" si="50"/>
        <v>5.5</v>
      </c>
      <c r="W116" s="39">
        <f t="shared" si="51"/>
        <v>3.652553108555838</v>
      </c>
      <c r="X116" s="39">
        <f t="shared" si="52"/>
        <v>1.4860650945234848</v>
      </c>
      <c r="Y116" s="39">
        <f t="shared" si="53"/>
        <v>9.4</v>
      </c>
      <c r="Z116" s="39">
        <f t="shared" si="58"/>
        <v>5.5</v>
      </c>
      <c r="AA116" s="39">
        <f t="shared" si="59"/>
        <v>3.652553108555838</v>
      </c>
      <c r="AB116" s="39">
        <f t="shared" si="60"/>
        <v>1.4860650945234848</v>
      </c>
      <c r="AC116" s="39">
        <f t="shared" si="61"/>
        <v>9.4</v>
      </c>
      <c r="AD116" s="39">
        <f t="shared" si="54"/>
        <v>5.5</v>
      </c>
      <c r="AE116" s="39">
        <f t="shared" si="55"/>
        <v>3.652553108555838</v>
      </c>
      <c r="AF116" s="39">
        <f t="shared" si="56"/>
        <v>1.4860650945234848</v>
      </c>
      <c r="AG116" s="39">
        <f t="shared" si="57"/>
        <v>9.4</v>
      </c>
    </row>
    <row r="117" spans="1:33" ht="15">
      <c r="A117" t="str">
        <f>'Monthly Data'!D117</f>
        <v>South Gloucestershire UA</v>
      </c>
      <c r="B117" s="38">
        <f>IF(VLOOKUP(A117,'Monthly Rates Actual'!$A$3:$E$155,2,FALSE)&lt;5.5,VLOOKUP('Monthly Rate Target'!A117,'Monthly Rates Actual'!$A$3:$E$155,2,FALSE),IF(VLOOKUP('Monthly Rate Target'!A117,'Monthly Rates Actual'!$A$3:$E$155,2,FALSE)&gt;11.2,VLOOKUP('Monthly Rate Target'!A117,'Monthly Rates Actual'!$A$3:$E$155,2,FALSE)/2,5.5))</f>
        <v>5.278373286558826</v>
      </c>
      <c r="C117" s="38">
        <f>IF(VLOOKUP(A117,'Monthly Rates Actual'!$A$3:$E$155,3,FALSE)&lt;2.6,VLOOKUP(A117,'Monthly Rates Actual'!$A$3:$E$155,3,FALSE),IF(VLOOKUP(A117,'Monthly Rates Actual'!$A$3:$E$155,3,FALSE)&gt;7.7,VLOOKUP(A117,'Monthly Rates Actual'!$A$3:$E$155,3,FALSE)*0.33,2.6))</f>
        <v>2.6</v>
      </c>
      <c r="D117" s="38">
        <f>VLOOKUP(A117,'Monthly Rates Actual'!$A$3:$E$155,4,FALSE)</f>
        <v>1.0881569544598195</v>
      </c>
      <c r="E117" s="38">
        <f>IF(VLOOKUP(A117,'Monthly Rates Actual'!$A$3:$E$155,5,FALSE)&gt;9.4,9.4,VLOOKUP(A117,'Monthly Rates Actual'!$A$3:$E$155,5,FALSE))</f>
        <v>9.4</v>
      </c>
      <c r="F117" s="39">
        <f t="shared" si="34"/>
        <v>5.278373286558826</v>
      </c>
      <c r="G117" s="39">
        <f t="shared" si="35"/>
        <v>2.6</v>
      </c>
      <c r="H117" s="39">
        <f t="shared" si="36"/>
        <v>1.0881569544598195</v>
      </c>
      <c r="I117" s="39">
        <f t="shared" si="37"/>
        <v>9.4</v>
      </c>
      <c r="J117" s="39">
        <f t="shared" si="38"/>
        <v>5.278373286558826</v>
      </c>
      <c r="K117" s="39">
        <f t="shared" si="39"/>
        <v>2.6</v>
      </c>
      <c r="L117" s="39">
        <f t="shared" si="40"/>
        <v>1.0881569544598195</v>
      </c>
      <c r="M117" s="39">
        <f t="shared" si="41"/>
        <v>9.4</v>
      </c>
      <c r="N117" s="39">
        <f t="shared" si="42"/>
        <v>5.278373286558826</v>
      </c>
      <c r="O117" s="39">
        <f t="shared" si="43"/>
        <v>2.6</v>
      </c>
      <c r="P117" s="39">
        <f t="shared" si="44"/>
        <v>1.0881569544598195</v>
      </c>
      <c r="Q117" s="39">
        <f t="shared" si="45"/>
        <v>9.4</v>
      </c>
      <c r="R117" s="39">
        <f t="shared" si="46"/>
        <v>5.278373286558826</v>
      </c>
      <c r="S117" s="39">
        <f t="shared" si="47"/>
        <v>2.6</v>
      </c>
      <c r="T117" s="39">
        <f t="shared" si="48"/>
        <v>1.0881569544598195</v>
      </c>
      <c r="U117" s="39">
        <f t="shared" si="49"/>
        <v>9.4</v>
      </c>
      <c r="V117" s="39">
        <f t="shared" si="50"/>
        <v>5.278373286558826</v>
      </c>
      <c r="W117" s="39">
        <f t="shared" si="51"/>
        <v>2.6</v>
      </c>
      <c r="X117" s="39">
        <f t="shared" si="52"/>
        <v>1.0881569544598195</v>
      </c>
      <c r="Y117" s="39">
        <f t="shared" si="53"/>
        <v>9.4</v>
      </c>
      <c r="Z117" s="39">
        <f t="shared" si="58"/>
        <v>5.278373286558826</v>
      </c>
      <c r="AA117" s="39">
        <f t="shared" si="59"/>
        <v>2.6</v>
      </c>
      <c r="AB117" s="39">
        <f t="shared" si="60"/>
        <v>1.0881569544598195</v>
      </c>
      <c r="AC117" s="39">
        <f t="shared" si="61"/>
        <v>9.4</v>
      </c>
      <c r="AD117" s="39">
        <f t="shared" si="54"/>
        <v>5.278373286558826</v>
      </c>
      <c r="AE117" s="39">
        <f t="shared" si="55"/>
        <v>2.6</v>
      </c>
      <c r="AF117" s="39">
        <f t="shared" si="56"/>
        <v>1.0881569544598195</v>
      </c>
      <c r="AG117" s="39">
        <f t="shared" si="57"/>
        <v>9.4</v>
      </c>
    </row>
    <row r="118" spans="1:33" ht="15">
      <c r="A118" t="str">
        <f>'Monthly Data'!D118</f>
        <v>South Tyneside</v>
      </c>
      <c r="B118" s="38">
        <f>IF(VLOOKUP(A118,'Monthly Rates Actual'!$A$3:$E$155,2,FALSE)&lt;5.5,VLOOKUP('Monthly Rate Target'!A118,'Monthly Rates Actual'!$A$3:$E$155,2,FALSE),IF(VLOOKUP('Monthly Rate Target'!A118,'Monthly Rates Actual'!$A$3:$E$155,2,FALSE)&gt;11.2,VLOOKUP('Monthly Rate Target'!A118,'Monthly Rates Actual'!$A$3:$E$155,2,FALSE)/2,5.5))</f>
        <v>5.5</v>
      </c>
      <c r="C118" s="38">
        <f>IF(VLOOKUP(A118,'Monthly Rates Actual'!$A$3:$E$155,3,FALSE)&lt;2.6,VLOOKUP(A118,'Monthly Rates Actual'!$A$3:$E$155,3,FALSE),IF(VLOOKUP(A118,'Monthly Rates Actual'!$A$3:$E$155,3,FALSE)&gt;7.7,VLOOKUP(A118,'Monthly Rates Actual'!$A$3:$E$155,3,FALSE)*0.33,2.6))</f>
        <v>2.6</v>
      </c>
      <c r="D118" s="38">
        <f>VLOOKUP(A118,'Monthly Rates Actual'!$A$3:$E$155,4,FALSE)</f>
        <v>0</v>
      </c>
      <c r="E118" s="38">
        <f>IF(VLOOKUP(A118,'Monthly Rates Actual'!$A$3:$E$155,5,FALSE)&gt;9.4,9.4,VLOOKUP(A118,'Monthly Rates Actual'!$A$3:$E$155,5,FALSE))</f>
        <v>9.4</v>
      </c>
      <c r="F118" s="39">
        <f t="shared" si="34"/>
        <v>5.5</v>
      </c>
      <c r="G118" s="39">
        <f t="shared" si="35"/>
        <v>2.6</v>
      </c>
      <c r="H118" s="39">
        <f t="shared" si="36"/>
        <v>0</v>
      </c>
      <c r="I118" s="39">
        <f t="shared" si="37"/>
        <v>9.4</v>
      </c>
      <c r="J118" s="39">
        <f t="shared" si="38"/>
        <v>5.5</v>
      </c>
      <c r="K118" s="39">
        <f t="shared" si="39"/>
        <v>2.6</v>
      </c>
      <c r="L118" s="39">
        <f t="shared" si="40"/>
        <v>0</v>
      </c>
      <c r="M118" s="39">
        <f t="shared" si="41"/>
        <v>9.4</v>
      </c>
      <c r="N118" s="39">
        <f t="shared" si="42"/>
        <v>5.5</v>
      </c>
      <c r="O118" s="39">
        <f t="shared" si="43"/>
        <v>2.6</v>
      </c>
      <c r="P118" s="39">
        <f t="shared" si="44"/>
        <v>0</v>
      </c>
      <c r="Q118" s="39">
        <f t="shared" si="45"/>
        <v>9.4</v>
      </c>
      <c r="R118" s="39">
        <f t="shared" si="46"/>
        <v>5.5</v>
      </c>
      <c r="S118" s="39">
        <f t="shared" si="47"/>
        <v>2.6</v>
      </c>
      <c r="T118" s="39">
        <f t="shared" si="48"/>
        <v>0</v>
      </c>
      <c r="U118" s="39">
        <f t="shared" si="49"/>
        <v>9.4</v>
      </c>
      <c r="V118" s="39">
        <f t="shared" si="50"/>
        <v>5.5</v>
      </c>
      <c r="W118" s="39">
        <f t="shared" si="51"/>
        <v>2.6</v>
      </c>
      <c r="X118" s="39">
        <f t="shared" si="52"/>
        <v>0</v>
      </c>
      <c r="Y118" s="39">
        <f t="shared" si="53"/>
        <v>9.4</v>
      </c>
      <c r="Z118" s="39">
        <f t="shared" si="58"/>
        <v>5.5</v>
      </c>
      <c r="AA118" s="39">
        <f t="shared" si="59"/>
        <v>2.6</v>
      </c>
      <c r="AB118" s="39">
        <f t="shared" si="60"/>
        <v>0</v>
      </c>
      <c r="AC118" s="39">
        <f t="shared" si="61"/>
        <v>9.4</v>
      </c>
      <c r="AD118" s="39">
        <f t="shared" si="54"/>
        <v>5.5</v>
      </c>
      <c r="AE118" s="39">
        <f t="shared" si="55"/>
        <v>2.6</v>
      </c>
      <c r="AF118" s="39">
        <f t="shared" si="56"/>
        <v>0</v>
      </c>
      <c r="AG118" s="39">
        <f t="shared" si="57"/>
        <v>9.4</v>
      </c>
    </row>
    <row r="119" spans="1:33" ht="15">
      <c r="A119" t="str">
        <f>'Monthly Data'!D119</f>
        <v>Southampton UA</v>
      </c>
      <c r="B119" s="38">
        <f>IF(VLOOKUP(A119,'Monthly Rates Actual'!$A$3:$E$155,2,FALSE)&lt;5.5,VLOOKUP('Monthly Rate Target'!A119,'Monthly Rates Actual'!$A$3:$E$155,2,FALSE),IF(VLOOKUP('Monthly Rate Target'!A119,'Monthly Rates Actual'!$A$3:$E$155,2,FALSE)&gt;11.2,VLOOKUP('Monthly Rate Target'!A119,'Monthly Rates Actual'!$A$3:$E$155,2,FALSE)/2,5.5))</f>
        <v>5.5</v>
      </c>
      <c r="C119" s="38">
        <f>IF(VLOOKUP(A119,'Monthly Rates Actual'!$A$3:$E$155,3,FALSE)&lt;2.6,VLOOKUP(A119,'Monthly Rates Actual'!$A$3:$E$155,3,FALSE),IF(VLOOKUP(A119,'Monthly Rates Actual'!$A$3:$E$155,3,FALSE)&gt;7.7,VLOOKUP(A119,'Monthly Rates Actual'!$A$3:$E$155,3,FALSE)*0.33,2.6))</f>
        <v>3.995841487279844</v>
      </c>
      <c r="D119" s="38">
        <f>VLOOKUP(A119,'Monthly Rates Actual'!$A$3:$E$155,4,FALSE)</f>
        <v>1.5201285993849594</v>
      </c>
      <c r="E119" s="38">
        <f>IF(VLOOKUP(A119,'Monthly Rates Actual'!$A$3:$E$155,5,FALSE)&gt;9.4,9.4,VLOOKUP(A119,'Monthly Rates Actual'!$A$3:$E$155,5,FALSE))</f>
        <v>9.4</v>
      </c>
      <c r="F119" s="39">
        <f t="shared" si="34"/>
        <v>5.5</v>
      </c>
      <c r="G119" s="39">
        <f t="shared" si="35"/>
        <v>3.995841487279844</v>
      </c>
      <c r="H119" s="39">
        <f t="shared" si="36"/>
        <v>1.5201285993849594</v>
      </c>
      <c r="I119" s="39">
        <f t="shared" si="37"/>
        <v>9.4</v>
      </c>
      <c r="J119" s="39">
        <f t="shared" si="38"/>
        <v>5.5</v>
      </c>
      <c r="K119" s="39">
        <f t="shared" si="39"/>
        <v>3.995841487279844</v>
      </c>
      <c r="L119" s="39">
        <f t="shared" si="40"/>
        <v>1.5201285993849594</v>
      </c>
      <c r="M119" s="39">
        <f t="shared" si="41"/>
        <v>9.4</v>
      </c>
      <c r="N119" s="39">
        <f t="shared" si="42"/>
        <v>5.5</v>
      </c>
      <c r="O119" s="39">
        <f t="shared" si="43"/>
        <v>3.995841487279844</v>
      </c>
      <c r="P119" s="39">
        <f t="shared" si="44"/>
        <v>1.5201285993849594</v>
      </c>
      <c r="Q119" s="39">
        <f t="shared" si="45"/>
        <v>9.4</v>
      </c>
      <c r="R119" s="39">
        <f t="shared" si="46"/>
        <v>5.5</v>
      </c>
      <c r="S119" s="39">
        <f t="shared" si="47"/>
        <v>3.995841487279844</v>
      </c>
      <c r="T119" s="39">
        <f t="shared" si="48"/>
        <v>1.5201285993849594</v>
      </c>
      <c r="U119" s="39">
        <f t="shared" si="49"/>
        <v>9.4</v>
      </c>
      <c r="V119" s="39">
        <f t="shared" si="50"/>
        <v>5.5</v>
      </c>
      <c r="W119" s="39">
        <f t="shared" si="51"/>
        <v>3.995841487279844</v>
      </c>
      <c r="X119" s="39">
        <f t="shared" si="52"/>
        <v>1.5201285993849594</v>
      </c>
      <c r="Y119" s="39">
        <f t="shared" si="53"/>
        <v>9.4</v>
      </c>
      <c r="Z119" s="39">
        <f t="shared" si="58"/>
        <v>5.5</v>
      </c>
      <c r="AA119" s="39">
        <f t="shared" si="59"/>
        <v>3.995841487279844</v>
      </c>
      <c r="AB119" s="39">
        <f t="shared" si="60"/>
        <v>1.5201285993849594</v>
      </c>
      <c r="AC119" s="39">
        <f t="shared" si="61"/>
        <v>9.4</v>
      </c>
      <c r="AD119" s="39">
        <f t="shared" si="54"/>
        <v>5.5</v>
      </c>
      <c r="AE119" s="39">
        <f t="shared" si="55"/>
        <v>3.995841487279844</v>
      </c>
      <c r="AF119" s="39">
        <f t="shared" si="56"/>
        <v>1.5201285993849594</v>
      </c>
      <c r="AG119" s="39">
        <f t="shared" si="57"/>
        <v>9.4</v>
      </c>
    </row>
    <row r="120" spans="1:33" ht="15">
      <c r="A120" t="str">
        <f>'Monthly Data'!D120</f>
        <v>Southend UA</v>
      </c>
      <c r="B120" s="38">
        <f>IF(VLOOKUP(A120,'Monthly Rates Actual'!$A$3:$E$155,2,FALSE)&lt;5.5,VLOOKUP('Monthly Rate Target'!A120,'Monthly Rates Actual'!$A$3:$E$155,2,FALSE),IF(VLOOKUP('Monthly Rate Target'!A120,'Monthly Rates Actual'!$A$3:$E$155,2,FALSE)&gt;11.2,VLOOKUP('Monthly Rate Target'!A120,'Monthly Rates Actual'!$A$3:$E$155,2,FALSE)/2,5.5))</f>
        <v>5.5</v>
      </c>
      <c r="C120" s="38">
        <f>IF(VLOOKUP(A120,'Monthly Rates Actual'!$A$3:$E$155,3,FALSE)&lt;2.6,VLOOKUP(A120,'Monthly Rates Actual'!$A$3:$E$155,3,FALSE),IF(VLOOKUP(A120,'Monthly Rates Actual'!$A$3:$E$155,3,FALSE)&gt;7.7,VLOOKUP(A120,'Monthly Rates Actual'!$A$3:$E$155,3,FALSE)*0.33,2.6))</f>
        <v>2.6</v>
      </c>
      <c r="D120" s="38">
        <f>VLOOKUP(A120,'Monthly Rates Actual'!$A$3:$E$155,4,FALSE)</f>
        <v>0.25311329351017514</v>
      </c>
      <c r="E120" s="38">
        <f>IF(VLOOKUP(A120,'Monthly Rates Actual'!$A$3:$E$155,5,FALSE)&gt;9.4,9.4,VLOOKUP(A120,'Monthly Rates Actual'!$A$3:$E$155,5,FALSE))</f>
        <v>9.4</v>
      </c>
      <c r="F120" s="39">
        <f t="shared" si="34"/>
        <v>5.5</v>
      </c>
      <c r="G120" s="39">
        <f t="shared" si="35"/>
        <v>2.6</v>
      </c>
      <c r="H120" s="39">
        <f t="shared" si="36"/>
        <v>0.25311329351017514</v>
      </c>
      <c r="I120" s="39">
        <f t="shared" si="37"/>
        <v>9.4</v>
      </c>
      <c r="J120" s="39">
        <f t="shared" si="38"/>
        <v>5.5</v>
      </c>
      <c r="K120" s="39">
        <f t="shared" si="39"/>
        <v>2.6</v>
      </c>
      <c r="L120" s="39">
        <f t="shared" si="40"/>
        <v>0.25311329351017514</v>
      </c>
      <c r="M120" s="39">
        <f t="shared" si="41"/>
        <v>9.4</v>
      </c>
      <c r="N120" s="39">
        <f t="shared" si="42"/>
        <v>5.5</v>
      </c>
      <c r="O120" s="39">
        <f t="shared" si="43"/>
        <v>2.6</v>
      </c>
      <c r="P120" s="39">
        <f t="shared" si="44"/>
        <v>0.25311329351017514</v>
      </c>
      <c r="Q120" s="39">
        <f t="shared" si="45"/>
        <v>9.4</v>
      </c>
      <c r="R120" s="39">
        <f t="shared" si="46"/>
        <v>5.5</v>
      </c>
      <c r="S120" s="39">
        <f t="shared" si="47"/>
        <v>2.6</v>
      </c>
      <c r="T120" s="39">
        <f t="shared" si="48"/>
        <v>0.25311329351017514</v>
      </c>
      <c r="U120" s="39">
        <f t="shared" si="49"/>
        <v>9.4</v>
      </c>
      <c r="V120" s="39">
        <f t="shared" si="50"/>
        <v>5.5</v>
      </c>
      <c r="W120" s="39">
        <f t="shared" si="51"/>
        <v>2.6</v>
      </c>
      <c r="X120" s="39">
        <f t="shared" si="52"/>
        <v>0.25311329351017514</v>
      </c>
      <c r="Y120" s="39">
        <f t="shared" si="53"/>
        <v>9.4</v>
      </c>
      <c r="Z120" s="39">
        <f t="shared" si="58"/>
        <v>5.5</v>
      </c>
      <c r="AA120" s="39">
        <f t="shared" si="59"/>
        <v>2.6</v>
      </c>
      <c r="AB120" s="39">
        <f t="shared" si="60"/>
        <v>0.25311329351017514</v>
      </c>
      <c r="AC120" s="39">
        <f t="shared" si="61"/>
        <v>9.4</v>
      </c>
      <c r="AD120" s="39">
        <f t="shared" si="54"/>
        <v>5.5</v>
      </c>
      <c r="AE120" s="39">
        <f t="shared" si="55"/>
        <v>2.6</v>
      </c>
      <c r="AF120" s="39">
        <f t="shared" si="56"/>
        <v>0.25311329351017514</v>
      </c>
      <c r="AG120" s="39">
        <f t="shared" si="57"/>
        <v>9.4</v>
      </c>
    </row>
    <row r="121" spans="1:33" ht="15">
      <c r="A121" t="str">
        <f>'Monthly Data'!D121</f>
        <v>Southwark</v>
      </c>
      <c r="B121" s="38">
        <f>IF(VLOOKUP(A121,'Monthly Rates Actual'!$A$3:$E$155,2,FALSE)&lt;5.5,VLOOKUP('Monthly Rate Target'!A121,'Monthly Rates Actual'!$A$3:$E$155,2,FALSE),IF(VLOOKUP('Monthly Rate Target'!A121,'Monthly Rates Actual'!$A$3:$E$155,2,FALSE)&gt;11.2,VLOOKUP('Monthly Rate Target'!A121,'Monthly Rates Actual'!$A$3:$E$155,2,FALSE)/2,5.5))</f>
        <v>3.4682412290759</v>
      </c>
      <c r="C121" s="38">
        <f>IF(VLOOKUP(A121,'Monthly Rates Actual'!$A$3:$E$155,3,FALSE)&lt;2.6,VLOOKUP(A121,'Monthly Rates Actual'!$A$3:$E$155,3,FALSE),IF(VLOOKUP(A121,'Monthly Rates Actual'!$A$3:$E$155,3,FALSE)&gt;7.7,VLOOKUP(A121,'Monthly Rates Actual'!$A$3:$E$155,3,FALSE)*0.33,2.6))</f>
        <v>2.6</v>
      </c>
      <c r="D121" s="38">
        <f>VLOOKUP(A121,'Monthly Rates Actual'!$A$3:$E$155,4,FALSE)</f>
        <v>0.4012841091492777</v>
      </c>
      <c r="E121" s="38">
        <f>IF(VLOOKUP(A121,'Monthly Rates Actual'!$A$3:$E$155,5,FALSE)&gt;9.4,9.4,VLOOKUP(A121,'Monthly Rates Actual'!$A$3:$E$155,5,FALSE))</f>
        <v>7.5527401972024775</v>
      </c>
      <c r="F121" s="39">
        <f t="shared" si="34"/>
        <v>3.4682412290759</v>
      </c>
      <c r="G121" s="39">
        <f t="shared" si="35"/>
        <v>2.6</v>
      </c>
      <c r="H121" s="39">
        <f t="shared" si="36"/>
        <v>0.4012841091492777</v>
      </c>
      <c r="I121" s="39">
        <f t="shared" si="37"/>
        <v>7.5527401972024775</v>
      </c>
      <c r="J121" s="39">
        <f t="shared" si="38"/>
        <v>3.4682412290759</v>
      </c>
      <c r="K121" s="39">
        <f t="shared" si="39"/>
        <v>2.6</v>
      </c>
      <c r="L121" s="39">
        <f t="shared" si="40"/>
        <v>0.4012841091492777</v>
      </c>
      <c r="M121" s="39">
        <f t="shared" si="41"/>
        <v>7.5527401972024775</v>
      </c>
      <c r="N121" s="39">
        <f t="shared" si="42"/>
        <v>3.4682412290759</v>
      </c>
      <c r="O121" s="39">
        <f t="shared" si="43"/>
        <v>2.6</v>
      </c>
      <c r="P121" s="39">
        <f t="shared" si="44"/>
        <v>0.4012841091492777</v>
      </c>
      <c r="Q121" s="39">
        <f t="shared" si="45"/>
        <v>7.5527401972024775</v>
      </c>
      <c r="R121" s="39">
        <f t="shared" si="46"/>
        <v>3.4682412290759</v>
      </c>
      <c r="S121" s="39">
        <f t="shared" si="47"/>
        <v>2.6</v>
      </c>
      <c r="T121" s="39">
        <f t="shared" si="48"/>
        <v>0.4012841091492777</v>
      </c>
      <c r="U121" s="39">
        <f t="shared" si="49"/>
        <v>7.5527401972024775</v>
      </c>
      <c r="V121" s="39">
        <f t="shared" si="50"/>
        <v>3.4682412290759</v>
      </c>
      <c r="W121" s="39">
        <f t="shared" si="51"/>
        <v>2.6</v>
      </c>
      <c r="X121" s="39">
        <f t="shared" si="52"/>
        <v>0.4012841091492777</v>
      </c>
      <c r="Y121" s="39">
        <f t="shared" si="53"/>
        <v>7.5527401972024775</v>
      </c>
      <c r="Z121" s="39">
        <f t="shared" si="58"/>
        <v>3.4682412290759</v>
      </c>
      <c r="AA121" s="39">
        <f t="shared" si="59"/>
        <v>2.6</v>
      </c>
      <c r="AB121" s="39">
        <f t="shared" si="60"/>
        <v>0.4012841091492777</v>
      </c>
      <c r="AC121" s="39">
        <f t="shared" si="61"/>
        <v>7.5527401972024775</v>
      </c>
      <c r="AD121" s="39">
        <f t="shared" si="54"/>
        <v>3.4682412290759</v>
      </c>
      <c r="AE121" s="39">
        <f t="shared" si="55"/>
        <v>2.6</v>
      </c>
      <c r="AF121" s="39">
        <f t="shared" si="56"/>
        <v>0.4012841091492777</v>
      </c>
      <c r="AG121" s="39">
        <f t="shared" si="57"/>
        <v>7.5527401972024775</v>
      </c>
    </row>
    <row r="122" spans="1:33" ht="15">
      <c r="A122" t="str">
        <f>'Monthly Data'!D122</f>
        <v>St Helens</v>
      </c>
      <c r="B122" s="38">
        <f>IF(VLOOKUP(A122,'Monthly Rates Actual'!$A$3:$E$155,2,FALSE)&lt;5.5,VLOOKUP('Monthly Rate Target'!A122,'Monthly Rates Actual'!$A$3:$E$155,2,FALSE),IF(VLOOKUP('Monthly Rate Target'!A122,'Monthly Rates Actual'!$A$3:$E$155,2,FALSE)&gt;11.2,VLOOKUP('Monthly Rate Target'!A122,'Monthly Rates Actual'!$A$3:$E$155,2,FALSE)/2,5.5))</f>
        <v>4.49884387252438</v>
      </c>
      <c r="C122" s="38">
        <f>IF(VLOOKUP(A122,'Monthly Rates Actual'!$A$3:$E$155,3,FALSE)&lt;2.6,VLOOKUP(A122,'Monthly Rates Actual'!$A$3:$E$155,3,FALSE),IF(VLOOKUP(A122,'Monthly Rates Actual'!$A$3:$E$155,3,FALSE)&gt;7.7,VLOOKUP(A122,'Monthly Rates Actual'!$A$3:$E$155,3,FALSE)*0.33,2.6))</f>
        <v>2.060922891324017</v>
      </c>
      <c r="D122" s="38">
        <f>VLOOKUP(A122,'Monthly Rates Actual'!$A$3:$E$155,4,FALSE)</f>
        <v>0</v>
      </c>
      <c r="E122" s="38">
        <f>IF(VLOOKUP(A122,'Monthly Rates Actual'!$A$3:$E$155,5,FALSE)&gt;9.4,9.4,VLOOKUP(A122,'Monthly Rates Actual'!$A$3:$E$155,5,FALSE))</f>
        <v>6.559766763848396</v>
      </c>
      <c r="F122" s="39">
        <f t="shared" si="34"/>
        <v>4.49884387252438</v>
      </c>
      <c r="G122" s="39">
        <f t="shared" si="35"/>
        <v>2.060922891324017</v>
      </c>
      <c r="H122" s="39">
        <f t="shared" si="36"/>
        <v>0</v>
      </c>
      <c r="I122" s="39">
        <f t="shared" si="37"/>
        <v>6.559766763848396</v>
      </c>
      <c r="J122" s="39">
        <f t="shared" si="38"/>
        <v>4.49884387252438</v>
      </c>
      <c r="K122" s="39">
        <f t="shared" si="39"/>
        <v>2.060922891324017</v>
      </c>
      <c r="L122" s="39">
        <f t="shared" si="40"/>
        <v>0</v>
      </c>
      <c r="M122" s="39">
        <f t="shared" si="41"/>
        <v>6.559766763848396</v>
      </c>
      <c r="N122" s="39">
        <f t="shared" si="42"/>
        <v>4.49884387252438</v>
      </c>
      <c r="O122" s="39">
        <f t="shared" si="43"/>
        <v>2.060922891324017</v>
      </c>
      <c r="P122" s="39">
        <f t="shared" si="44"/>
        <v>0</v>
      </c>
      <c r="Q122" s="39">
        <f t="shared" si="45"/>
        <v>6.559766763848396</v>
      </c>
      <c r="R122" s="39">
        <f t="shared" si="46"/>
        <v>4.49884387252438</v>
      </c>
      <c r="S122" s="39">
        <f t="shared" si="47"/>
        <v>2.060922891324017</v>
      </c>
      <c r="T122" s="39">
        <f t="shared" si="48"/>
        <v>0</v>
      </c>
      <c r="U122" s="39">
        <f t="shared" si="49"/>
        <v>6.559766763848396</v>
      </c>
      <c r="V122" s="39">
        <f t="shared" si="50"/>
        <v>4.49884387252438</v>
      </c>
      <c r="W122" s="39">
        <f t="shared" si="51"/>
        <v>2.060922891324017</v>
      </c>
      <c r="X122" s="39">
        <f t="shared" si="52"/>
        <v>0</v>
      </c>
      <c r="Y122" s="39">
        <f t="shared" si="53"/>
        <v>6.559766763848396</v>
      </c>
      <c r="Z122" s="39">
        <f t="shared" si="58"/>
        <v>4.49884387252438</v>
      </c>
      <c r="AA122" s="39">
        <f t="shared" si="59"/>
        <v>2.060922891324017</v>
      </c>
      <c r="AB122" s="39">
        <f t="shared" si="60"/>
        <v>0</v>
      </c>
      <c r="AC122" s="39">
        <f t="shared" si="61"/>
        <v>6.559766763848396</v>
      </c>
      <c r="AD122" s="39">
        <f t="shared" si="54"/>
        <v>4.49884387252438</v>
      </c>
      <c r="AE122" s="39">
        <f t="shared" si="55"/>
        <v>2.060922891324017</v>
      </c>
      <c r="AF122" s="39">
        <f t="shared" si="56"/>
        <v>0</v>
      </c>
      <c r="AG122" s="39">
        <f t="shared" si="57"/>
        <v>6.559766763848396</v>
      </c>
    </row>
    <row r="123" spans="1:33" ht="15">
      <c r="A123" t="str">
        <f>'Monthly Data'!D123</f>
        <v>Staffordshire</v>
      </c>
      <c r="B123" s="38">
        <f>IF(VLOOKUP(A123,'Monthly Rates Actual'!$A$3:$E$155,2,FALSE)&lt;5.5,VLOOKUP('Monthly Rate Target'!A123,'Monthly Rates Actual'!$A$3:$E$155,2,FALSE),IF(VLOOKUP('Monthly Rate Target'!A123,'Monthly Rates Actual'!$A$3:$E$155,2,FALSE)&gt;11.2,VLOOKUP('Monthly Rate Target'!A123,'Monthly Rates Actual'!$A$3:$E$155,2,FALSE)/2,5.5))</f>
        <v>5.5</v>
      </c>
      <c r="C123" s="38">
        <f>IF(VLOOKUP(A123,'Monthly Rates Actual'!$A$3:$E$155,3,FALSE)&lt;2.6,VLOOKUP(A123,'Monthly Rates Actual'!$A$3:$E$155,3,FALSE),IF(VLOOKUP(A123,'Monthly Rates Actual'!$A$3:$E$155,3,FALSE)&gt;7.7,VLOOKUP(A123,'Monthly Rates Actual'!$A$3:$E$155,3,FALSE)*0.33,2.6))</f>
        <v>3.3265992921585075</v>
      </c>
      <c r="D123" s="38">
        <f>VLOOKUP(A123,'Monthly Rates Actual'!$A$3:$E$155,4,FALSE)</f>
        <v>0.7773981710685134</v>
      </c>
      <c r="E123" s="38">
        <f>IF(VLOOKUP(A123,'Monthly Rates Actual'!$A$3:$E$155,5,FALSE)&gt;9.4,9.4,VLOOKUP(A123,'Monthly Rates Actual'!$A$3:$E$155,5,FALSE))</f>
        <v>9.4</v>
      </c>
      <c r="F123" s="39">
        <f t="shared" si="34"/>
        <v>5.5</v>
      </c>
      <c r="G123" s="39">
        <f t="shared" si="35"/>
        <v>3.3265992921585075</v>
      </c>
      <c r="H123" s="39">
        <f t="shared" si="36"/>
        <v>0.7773981710685134</v>
      </c>
      <c r="I123" s="39">
        <f t="shared" si="37"/>
        <v>9.4</v>
      </c>
      <c r="J123" s="39">
        <f t="shared" si="38"/>
        <v>5.5</v>
      </c>
      <c r="K123" s="39">
        <f t="shared" si="39"/>
        <v>3.3265992921585075</v>
      </c>
      <c r="L123" s="39">
        <f t="shared" si="40"/>
        <v>0.7773981710685134</v>
      </c>
      <c r="M123" s="39">
        <f t="shared" si="41"/>
        <v>9.4</v>
      </c>
      <c r="N123" s="39">
        <f t="shared" si="42"/>
        <v>5.5</v>
      </c>
      <c r="O123" s="39">
        <f t="shared" si="43"/>
        <v>3.3265992921585075</v>
      </c>
      <c r="P123" s="39">
        <f t="shared" si="44"/>
        <v>0.7773981710685134</v>
      </c>
      <c r="Q123" s="39">
        <f t="shared" si="45"/>
        <v>9.4</v>
      </c>
      <c r="R123" s="39">
        <f t="shared" si="46"/>
        <v>5.5</v>
      </c>
      <c r="S123" s="39">
        <f t="shared" si="47"/>
        <v>3.3265992921585075</v>
      </c>
      <c r="T123" s="39">
        <f t="shared" si="48"/>
        <v>0.7773981710685134</v>
      </c>
      <c r="U123" s="39">
        <f t="shared" si="49"/>
        <v>9.4</v>
      </c>
      <c r="V123" s="39">
        <f t="shared" si="50"/>
        <v>5.5</v>
      </c>
      <c r="W123" s="39">
        <f t="shared" si="51"/>
        <v>3.3265992921585075</v>
      </c>
      <c r="X123" s="39">
        <f t="shared" si="52"/>
        <v>0.7773981710685134</v>
      </c>
      <c r="Y123" s="39">
        <f t="shared" si="53"/>
        <v>9.4</v>
      </c>
      <c r="Z123" s="39">
        <f t="shared" si="58"/>
        <v>5.5</v>
      </c>
      <c r="AA123" s="39">
        <f t="shared" si="59"/>
        <v>3.3265992921585075</v>
      </c>
      <c r="AB123" s="39">
        <f t="shared" si="60"/>
        <v>0.7773981710685134</v>
      </c>
      <c r="AC123" s="39">
        <f t="shared" si="61"/>
        <v>9.4</v>
      </c>
      <c r="AD123" s="39">
        <f t="shared" si="54"/>
        <v>5.5</v>
      </c>
      <c r="AE123" s="39">
        <f t="shared" si="55"/>
        <v>3.3265992921585075</v>
      </c>
      <c r="AF123" s="39">
        <f t="shared" si="56"/>
        <v>0.7773981710685134</v>
      </c>
      <c r="AG123" s="39">
        <f t="shared" si="57"/>
        <v>9.4</v>
      </c>
    </row>
    <row r="124" spans="1:33" ht="15">
      <c r="A124" t="str">
        <f>'Monthly Data'!D124</f>
        <v>Stockport</v>
      </c>
      <c r="B124" s="38">
        <f>IF(VLOOKUP(A124,'Monthly Rates Actual'!$A$3:$E$155,2,FALSE)&lt;5.5,VLOOKUP('Monthly Rate Target'!A124,'Monthly Rates Actual'!$A$3:$E$155,2,FALSE),IF(VLOOKUP('Monthly Rate Target'!A124,'Monthly Rates Actual'!$A$3:$E$155,2,FALSE)&gt;11.2,VLOOKUP('Monthly Rate Target'!A124,'Monthly Rates Actual'!$A$3:$E$155,2,FALSE)/2,5.5))</f>
        <v>5.5</v>
      </c>
      <c r="C124" s="38">
        <f>IF(VLOOKUP(A124,'Monthly Rates Actual'!$A$3:$E$155,3,FALSE)&lt;2.6,VLOOKUP(A124,'Monthly Rates Actual'!$A$3:$E$155,3,FALSE),IF(VLOOKUP(A124,'Monthly Rates Actual'!$A$3:$E$155,3,FALSE)&gt;7.7,VLOOKUP(A124,'Monthly Rates Actual'!$A$3:$E$155,3,FALSE)*0.33,2.6))</f>
        <v>5.4951796669588076</v>
      </c>
      <c r="D124" s="38">
        <f>VLOOKUP(A124,'Monthly Rates Actual'!$A$3:$E$155,4,FALSE)</f>
        <v>1.9093526981344684</v>
      </c>
      <c r="E124" s="38">
        <f>IF(VLOOKUP(A124,'Monthly Rates Actual'!$A$3:$E$155,5,FALSE)&gt;9.4,9.4,VLOOKUP(A124,'Monthly Rates Actual'!$A$3:$E$155,5,FALSE))</f>
        <v>9.4</v>
      </c>
      <c r="F124" s="39">
        <f t="shared" si="34"/>
        <v>5.5</v>
      </c>
      <c r="G124" s="39">
        <f t="shared" si="35"/>
        <v>5.4951796669588076</v>
      </c>
      <c r="H124" s="39">
        <f t="shared" si="36"/>
        <v>1.9093526981344684</v>
      </c>
      <c r="I124" s="39">
        <f t="shared" si="37"/>
        <v>9.4</v>
      </c>
      <c r="J124" s="39">
        <f t="shared" si="38"/>
        <v>5.5</v>
      </c>
      <c r="K124" s="39">
        <f t="shared" si="39"/>
        <v>5.4951796669588076</v>
      </c>
      <c r="L124" s="39">
        <f t="shared" si="40"/>
        <v>1.9093526981344684</v>
      </c>
      <c r="M124" s="39">
        <f t="shared" si="41"/>
        <v>9.4</v>
      </c>
      <c r="N124" s="39">
        <f t="shared" si="42"/>
        <v>5.5</v>
      </c>
      <c r="O124" s="39">
        <f t="shared" si="43"/>
        <v>5.4951796669588076</v>
      </c>
      <c r="P124" s="39">
        <f t="shared" si="44"/>
        <v>1.9093526981344684</v>
      </c>
      <c r="Q124" s="39">
        <f t="shared" si="45"/>
        <v>9.4</v>
      </c>
      <c r="R124" s="39">
        <f t="shared" si="46"/>
        <v>5.5</v>
      </c>
      <c r="S124" s="39">
        <f t="shared" si="47"/>
        <v>5.4951796669588076</v>
      </c>
      <c r="T124" s="39">
        <f t="shared" si="48"/>
        <v>1.9093526981344684</v>
      </c>
      <c r="U124" s="39">
        <f t="shared" si="49"/>
        <v>9.4</v>
      </c>
      <c r="V124" s="39">
        <f t="shared" si="50"/>
        <v>5.5</v>
      </c>
      <c r="W124" s="39">
        <f t="shared" si="51"/>
        <v>5.4951796669588076</v>
      </c>
      <c r="X124" s="39">
        <f t="shared" si="52"/>
        <v>1.9093526981344684</v>
      </c>
      <c r="Y124" s="39">
        <f t="shared" si="53"/>
        <v>9.4</v>
      </c>
      <c r="Z124" s="39">
        <f t="shared" si="58"/>
        <v>5.5</v>
      </c>
      <c r="AA124" s="39">
        <f t="shared" si="59"/>
        <v>5.4951796669588076</v>
      </c>
      <c r="AB124" s="39">
        <f t="shared" si="60"/>
        <v>1.9093526981344684</v>
      </c>
      <c r="AC124" s="39">
        <f t="shared" si="61"/>
        <v>9.4</v>
      </c>
      <c r="AD124" s="39">
        <f t="shared" si="54"/>
        <v>5.5</v>
      </c>
      <c r="AE124" s="39">
        <f t="shared" si="55"/>
        <v>5.4951796669588076</v>
      </c>
      <c r="AF124" s="39">
        <f t="shared" si="56"/>
        <v>1.9093526981344684</v>
      </c>
      <c r="AG124" s="39">
        <f t="shared" si="57"/>
        <v>9.4</v>
      </c>
    </row>
    <row r="125" spans="1:33" ht="15">
      <c r="A125" t="str">
        <f>'Monthly Data'!D125</f>
        <v>Stockton On Tees UA</v>
      </c>
      <c r="B125" s="38">
        <f>IF(VLOOKUP(A125,'Monthly Rates Actual'!$A$3:$E$155,2,FALSE)&lt;5.5,VLOOKUP('Monthly Rate Target'!A125,'Monthly Rates Actual'!$A$3:$E$155,2,FALSE),IF(VLOOKUP('Monthly Rate Target'!A125,'Monthly Rates Actual'!$A$3:$E$155,2,FALSE)&gt;11.2,VLOOKUP('Monthly Rate Target'!A125,'Monthly Rates Actual'!$A$3:$E$155,2,FALSE)/2,5.5))</f>
        <v>4.490597810833568</v>
      </c>
      <c r="C125" s="38">
        <f>IF(VLOOKUP(A125,'Monthly Rates Actual'!$A$3:$E$155,3,FALSE)&lt;2.6,VLOOKUP(A125,'Monthly Rates Actual'!$A$3:$E$155,3,FALSE),IF(VLOOKUP(A125,'Monthly Rates Actual'!$A$3:$E$155,3,FALSE)&gt;7.7,VLOOKUP(A125,'Monthly Rates Actual'!$A$3:$E$155,3,FALSE)*0.33,2.6))</f>
        <v>0.561324726354196</v>
      </c>
      <c r="D125" s="38">
        <f>VLOOKUP(A125,'Monthly Rates Actual'!$A$3:$E$155,4,FALSE)</f>
        <v>0</v>
      </c>
      <c r="E125" s="38">
        <f>IF(VLOOKUP(A125,'Monthly Rates Actual'!$A$3:$E$155,5,FALSE)&gt;9.4,9.4,VLOOKUP(A125,'Monthly Rates Actual'!$A$3:$E$155,5,FALSE))</f>
        <v>5.051922537187764</v>
      </c>
      <c r="F125" s="39">
        <f t="shared" si="34"/>
        <v>4.490597810833568</v>
      </c>
      <c r="G125" s="39">
        <f t="shared" si="35"/>
        <v>0.561324726354196</v>
      </c>
      <c r="H125" s="39">
        <f t="shared" si="36"/>
        <v>0</v>
      </c>
      <c r="I125" s="39">
        <f t="shared" si="37"/>
        <v>5.051922537187764</v>
      </c>
      <c r="J125" s="39">
        <f t="shared" si="38"/>
        <v>4.490597810833568</v>
      </c>
      <c r="K125" s="39">
        <f t="shared" si="39"/>
        <v>0.561324726354196</v>
      </c>
      <c r="L125" s="39">
        <f t="shared" si="40"/>
        <v>0</v>
      </c>
      <c r="M125" s="39">
        <f t="shared" si="41"/>
        <v>5.051922537187764</v>
      </c>
      <c r="N125" s="39">
        <f t="shared" si="42"/>
        <v>4.490597810833568</v>
      </c>
      <c r="O125" s="39">
        <f t="shared" si="43"/>
        <v>0.561324726354196</v>
      </c>
      <c r="P125" s="39">
        <f t="shared" si="44"/>
        <v>0</v>
      </c>
      <c r="Q125" s="39">
        <f t="shared" si="45"/>
        <v>5.051922537187764</v>
      </c>
      <c r="R125" s="39">
        <f t="shared" si="46"/>
        <v>4.490597810833568</v>
      </c>
      <c r="S125" s="39">
        <f t="shared" si="47"/>
        <v>0.561324726354196</v>
      </c>
      <c r="T125" s="39">
        <f t="shared" si="48"/>
        <v>0</v>
      </c>
      <c r="U125" s="39">
        <f t="shared" si="49"/>
        <v>5.051922537187764</v>
      </c>
      <c r="V125" s="39">
        <f t="shared" si="50"/>
        <v>4.490597810833568</v>
      </c>
      <c r="W125" s="39">
        <f t="shared" si="51"/>
        <v>0.561324726354196</v>
      </c>
      <c r="X125" s="39">
        <f t="shared" si="52"/>
        <v>0</v>
      </c>
      <c r="Y125" s="39">
        <f t="shared" si="53"/>
        <v>5.051922537187764</v>
      </c>
      <c r="Z125" s="39">
        <f t="shared" si="58"/>
        <v>4.490597810833568</v>
      </c>
      <c r="AA125" s="39">
        <f t="shared" si="59"/>
        <v>0.561324726354196</v>
      </c>
      <c r="AB125" s="39">
        <f t="shared" si="60"/>
        <v>0</v>
      </c>
      <c r="AC125" s="39">
        <f t="shared" si="61"/>
        <v>5.051922537187764</v>
      </c>
      <c r="AD125" s="39">
        <f t="shared" si="54"/>
        <v>4.490597810833568</v>
      </c>
      <c r="AE125" s="39">
        <f t="shared" si="55"/>
        <v>0.561324726354196</v>
      </c>
      <c r="AF125" s="39">
        <f t="shared" si="56"/>
        <v>0</v>
      </c>
      <c r="AG125" s="39">
        <f t="shared" si="57"/>
        <v>5.051922537187764</v>
      </c>
    </row>
    <row r="126" spans="1:33" ht="15">
      <c r="A126" t="str">
        <f>'Monthly Data'!D126</f>
        <v>Stoke-On-Trent UA</v>
      </c>
      <c r="B126" s="38">
        <f>IF(VLOOKUP(A126,'Monthly Rates Actual'!$A$3:$E$155,2,FALSE)&lt;5.5,VLOOKUP('Monthly Rate Target'!A126,'Monthly Rates Actual'!$A$3:$E$155,2,FALSE),IF(VLOOKUP('Monthly Rate Target'!A126,'Monthly Rates Actual'!$A$3:$E$155,2,FALSE)&gt;11.2,VLOOKUP('Monthly Rate Target'!A126,'Monthly Rates Actual'!$A$3:$E$155,2,FALSE)/2,5.5))</f>
        <v>16.012359142130133</v>
      </c>
      <c r="C126" s="38">
        <f>IF(VLOOKUP(A126,'Monthly Rates Actual'!$A$3:$E$155,3,FALSE)&lt;2.6,VLOOKUP(A126,'Monthly Rates Actual'!$A$3:$E$155,3,FALSE),IF(VLOOKUP(A126,'Monthly Rates Actual'!$A$3:$E$155,3,FALSE)&gt;7.7,VLOOKUP(A126,'Monthly Rates Actual'!$A$3:$E$155,3,FALSE)*0.33,2.6))</f>
        <v>2.6</v>
      </c>
      <c r="D126" s="38">
        <f>VLOOKUP(A126,'Monthly Rates Actual'!$A$3:$E$155,4,FALSE)</f>
        <v>1.490367139222101</v>
      </c>
      <c r="E126" s="38">
        <f>IF(VLOOKUP(A126,'Monthly Rates Actual'!$A$3:$E$155,5,FALSE)&gt;9.4,9.4,VLOOKUP(A126,'Monthly Rates Actual'!$A$3:$E$155,5,FALSE))</f>
        <v>9.4</v>
      </c>
      <c r="F126" s="39">
        <f t="shared" si="34"/>
        <v>16.012359142130133</v>
      </c>
      <c r="G126" s="39">
        <f t="shared" si="35"/>
        <v>2.6</v>
      </c>
      <c r="H126" s="39">
        <f t="shared" si="36"/>
        <v>1.490367139222101</v>
      </c>
      <c r="I126" s="39">
        <f t="shared" si="37"/>
        <v>9.4</v>
      </c>
      <c r="J126" s="39">
        <f t="shared" si="38"/>
        <v>16.012359142130133</v>
      </c>
      <c r="K126" s="39">
        <f t="shared" si="39"/>
        <v>2.6</v>
      </c>
      <c r="L126" s="39">
        <f t="shared" si="40"/>
        <v>1.490367139222101</v>
      </c>
      <c r="M126" s="39">
        <f t="shared" si="41"/>
        <v>9.4</v>
      </c>
      <c r="N126" s="39">
        <f t="shared" si="42"/>
        <v>16.012359142130133</v>
      </c>
      <c r="O126" s="39">
        <f t="shared" si="43"/>
        <v>2.6</v>
      </c>
      <c r="P126" s="39">
        <f t="shared" si="44"/>
        <v>1.490367139222101</v>
      </c>
      <c r="Q126" s="39">
        <f t="shared" si="45"/>
        <v>9.4</v>
      </c>
      <c r="R126" s="39">
        <f t="shared" si="46"/>
        <v>16.012359142130133</v>
      </c>
      <c r="S126" s="39">
        <f t="shared" si="47"/>
        <v>2.6</v>
      </c>
      <c r="T126" s="39">
        <f t="shared" si="48"/>
        <v>1.490367139222101</v>
      </c>
      <c r="U126" s="39">
        <f t="shared" si="49"/>
        <v>9.4</v>
      </c>
      <c r="V126" s="39">
        <f t="shared" si="50"/>
        <v>16.012359142130133</v>
      </c>
      <c r="W126" s="39">
        <f t="shared" si="51"/>
        <v>2.6</v>
      </c>
      <c r="X126" s="39">
        <f t="shared" si="52"/>
        <v>1.490367139222101</v>
      </c>
      <c r="Y126" s="39">
        <f t="shared" si="53"/>
        <v>9.4</v>
      </c>
      <c r="Z126" s="39">
        <f t="shared" si="58"/>
        <v>16.012359142130133</v>
      </c>
      <c r="AA126" s="39">
        <f t="shared" si="59"/>
        <v>2.6</v>
      </c>
      <c r="AB126" s="39">
        <f t="shared" si="60"/>
        <v>1.490367139222101</v>
      </c>
      <c r="AC126" s="39">
        <f t="shared" si="61"/>
        <v>9.4</v>
      </c>
      <c r="AD126" s="39">
        <f t="shared" si="54"/>
        <v>16.012359142130133</v>
      </c>
      <c r="AE126" s="39">
        <f t="shared" si="55"/>
        <v>2.6</v>
      </c>
      <c r="AF126" s="39">
        <f t="shared" si="56"/>
        <v>1.490367139222101</v>
      </c>
      <c r="AG126" s="39">
        <f t="shared" si="57"/>
        <v>9.4</v>
      </c>
    </row>
    <row r="127" spans="1:33" ht="15">
      <c r="A127" t="str">
        <f>'Monthly Data'!D127</f>
        <v>Suffolk</v>
      </c>
      <c r="B127" s="38">
        <f>IF(VLOOKUP(A127,'Monthly Rates Actual'!$A$3:$E$155,2,FALSE)&lt;5.5,VLOOKUP('Monthly Rate Target'!A127,'Monthly Rates Actual'!$A$3:$E$155,2,FALSE),IF(VLOOKUP('Monthly Rate Target'!A127,'Monthly Rates Actual'!$A$3:$E$155,2,FALSE)&gt;11.2,VLOOKUP('Monthly Rate Target'!A127,'Monthly Rates Actual'!$A$3:$E$155,2,FALSE)/2,5.5))</f>
        <v>5.5</v>
      </c>
      <c r="C127" s="38">
        <f>IF(VLOOKUP(A127,'Monthly Rates Actual'!$A$3:$E$155,3,FALSE)&lt;2.6,VLOOKUP(A127,'Monthly Rates Actual'!$A$3:$E$155,3,FALSE),IF(VLOOKUP(A127,'Monthly Rates Actual'!$A$3:$E$155,3,FALSE)&gt;7.7,VLOOKUP(A127,'Monthly Rates Actual'!$A$3:$E$155,3,FALSE)*0.33,2.6))</f>
        <v>2.8217356745429583</v>
      </c>
      <c r="D127" s="38">
        <f>VLOOKUP(A127,'Monthly Rates Actual'!$A$3:$E$155,4,FALSE)</f>
        <v>0.5058168942842691</v>
      </c>
      <c r="E127" s="38">
        <f>IF(VLOOKUP(A127,'Monthly Rates Actual'!$A$3:$E$155,5,FALSE)&gt;9.4,9.4,VLOOKUP(A127,'Monthly Rates Actual'!$A$3:$E$155,5,FALSE))</f>
        <v>9.4</v>
      </c>
      <c r="F127" s="39">
        <f t="shared" si="34"/>
        <v>5.5</v>
      </c>
      <c r="G127" s="39">
        <f t="shared" si="35"/>
        <v>2.8217356745429583</v>
      </c>
      <c r="H127" s="39">
        <f t="shared" si="36"/>
        <v>0.5058168942842691</v>
      </c>
      <c r="I127" s="39">
        <f t="shared" si="37"/>
        <v>9.4</v>
      </c>
      <c r="J127" s="39">
        <f t="shared" si="38"/>
        <v>5.5</v>
      </c>
      <c r="K127" s="39">
        <f t="shared" si="39"/>
        <v>2.8217356745429583</v>
      </c>
      <c r="L127" s="39">
        <f t="shared" si="40"/>
        <v>0.5058168942842691</v>
      </c>
      <c r="M127" s="39">
        <f t="shared" si="41"/>
        <v>9.4</v>
      </c>
      <c r="N127" s="39">
        <f t="shared" si="42"/>
        <v>5.5</v>
      </c>
      <c r="O127" s="39">
        <f t="shared" si="43"/>
        <v>2.8217356745429583</v>
      </c>
      <c r="P127" s="39">
        <f t="shared" si="44"/>
        <v>0.5058168942842691</v>
      </c>
      <c r="Q127" s="39">
        <f t="shared" si="45"/>
        <v>9.4</v>
      </c>
      <c r="R127" s="39">
        <f t="shared" si="46"/>
        <v>5.5</v>
      </c>
      <c r="S127" s="39">
        <f t="shared" si="47"/>
        <v>2.8217356745429583</v>
      </c>
      <c r="T127" s="39">
        <f t="shared" si="48"/>
        <v>0.5058168942842691</v>
      </c>
      <c r="U127" s="39">
        <f t="shared" si="49"/>
        <v>9.4</v>
      </c>
      <c r="V127" s="39">
        <f t="shared" si="50"/>
        <v>5.5</v>
      </c>
      <c r="W127" s="39">
        <f t="shared" si="51"/>
        <v>2.8217356745429583</v>
      </c>
      <c r="X127" s="39">
        <f t="shared" si="52"/>
        <v>0.5058168942842691</v>
      </c>
      <c r="Y127" s="39">
        <f t="shared" si="53"/>
        <v>9.4</v>
      </c>
      <c r="Z127" s="39">
        <f t="shared" si="58"/>
        <v>5.5</v>
      </c>
      <c r="AA127" s="39">
        <f t="shared" si="59"/>
        <v>2.8217356745429583</v>
      </c>
      <c r="AB127" s="39">
        <f t="shared" si="60"/>
        <v>0.5058168942842691</v>
      </c>
      <c r="AC127" s="39">
        <f t="shared" si="61"/>
        <v>9.4</v>
      </c>
      <c r="AD127" s="39">
        <f t="shared" si="54"/>
        <v>5.5</v>
      </c>
      <c r="AE127" s="39">
        <f t="shared" si="55"/>
        <v>2.8217356745429583</v>
      </c>
      <c r="AF127" s="39">
        <f t="shared" si="56"/>
        <v>0.5058168942842691</v>
      </c>
      <c r="AG127" s="39">
        <f t="shared" si="57"/>
        <v>9.4</v>
      </c>
    </row>
    <row r="128" spans="1:33" ht="15">
      <c r="A128" t="str">
        <f>'Monthly Data'!D128</f>
        <v>Sunderland</v>
      </c>
      <c r="B128" s="38">
        <f>IF(VLOOKUP(A128,'Monthly Rates Actual'!$A$3:$E$155,2,FALSE)&lt;5.5,VLOOKUP('Monthly Rate Target'!A128,'Monthly Rates Actual'!$A$3:$E$155,2,FALSE),IF(VLOOKUP('Monthly Rate Target'!A128,'Monthly Rates Actual'!$A$3:$E$155,2,FALSE)&gt;11.2,VLOOKUP('Monthly Rate Target'!A128,'Monthly Rates Actual'!$A$3:$E$155,2,FALSE)/2,5.5))</f>
        <v>1.8360048534389166</v>
      </c>
      <c r="C128" s="38">
        <f>IF(VLOOKUP(A128,'Monthly Rates Actual'!$A$3:$E$155,3,FALSE)&lt;2.6,VLOOKUP(A128,'Monthly Rates Actual'!$A$3:$E$155,3,FALSE),IF(VLOOKUP(A128,'Monthly Rates Actual'!$A$3:$E$155,3,FALSE)&gt;7.7,VLOOKUP(A128,'Monthly Rates Actual'!$A$3:$E$155,3,FALSE)*0.33,2.6))</f>
        <v>1.4528386231560124</v>
      </c>
      <c r="D128" s="38">
        <f>VLOOKUP(A128,'Monthly Rates Actual'!$A$3:$E$155,4,FALSE)</f>
        <v>0</v>
      </c>
      <c r="E128" s="38">
        <f>IF(VLOOKUP(A128,'Monthly Rates Actual'!$A$3:$E$155,5,FALSE)&gt;9.4,9.4,VLOOKUP(A128,'Monthly Rates Actual'!$A$3:$E$155,5,FALSE))</f>
        <v>3.2888434765949293</v>
      </c>
      <c r="F128" s="39">
        <f t="shared" si="34"/>
        <v>1.8360048534389166</v>
      </c>
      <c r="G128" s="39">
        <f t="shared" si="35"/>
        <v>1.4528386231560124</v>
      </c>
      <c r="H128" s="39">
        <f t="shared" si="36"/>
        <v>0</v>
      </c>
      <c r="I128" s="39">
        <f t="shared" si="37"/>
        <v>3.2888434765949293</v>
      </c>
      <c r="J128" s="39">
        <f t="shared" si="38"/>
        <v>1.8360048534389166</v>
      </c>
      <c r="K128" s="39">
        <f t="shared" si="39"/>
        <v>1.4528386231560124</v>
      </c>
      <c r="L128" s="39">
        <f t="shared" si="40"/>
        <v>0</v>
      </c>
      <c r="M128" s="39">
        <f t="shared" si="41"/>
        <v>3.2888434765949293</v>
      </c>
      <c r="N128" s="39">
        <f t="shared" si="42"/>
        <v>1.8360048534389166</v>
      </c>
      <c r="O128" s="39">
        <f t="shared" si="43"/>
        <v>1.4528386231560124</v>
      </c>
      <c r="P128" s="39">
        <f t="shared" si="44"/>
        <v>0</v>
      </c>
      <c r="Q128" s="39">
        <f t="shared" si="45"/>
        <v>3.2888434765949293</v>
      </c>
      <c r="R128" s="39">
        <f t="shared" si="46"/>
        <v>1.8360048534389166</v>
      </c>
      <c r="S128" s="39">
        <f t="shared" si="47"/>
        <v>1.4528386231560124</v>
      </c>
      <c r="T128" s="39">
        <f t="shared" si="48"/>
        <v>0</v>
      </c>
      <c r="U128" s="39">
        <f t="shared" si="49"/>
        <v>3.2888434765949293</v>
      </c>
      <c r="V128" s="39">
        <f t="shared" si="50"/>
        <v>1.8360048534389166</v>
      </c>
      <c r="W128" s="39">
        <f t="shared" si="51"/>
        <v>1.4528386231560124</v>
      </c>
      <c r="X128" s="39">
        <f t="shared" si="52"/>
        <v>0</v>
      </c>
      <c r="Y128" s="39">
        <f t="shared" si="53"/>
        <v>3.2888434765949293</v>
      </c>
      <c r="Z128" s="39">
        <f t="shared" si="58"/>
        <v>1.8360048534389166</v>
      </c>
      <c r="AA128" s="39">
        <f t="shared" si="59"/>
        <v>1.4528386231560124</v>
      </c>
      <c r="AB128" s="39">
        <f t="shared" si="60"/>
        <v>0</v>
      </c>
      <c r="AC128" s="39">
        <f t="shared" si="61"/>
        <v>3.2888434765949293</v>
      </c>
      <c r="AD128" s="39">
        <f t="shared" si="54"/>
        <v>1.8360048534389166</v>
      </c>
      <c r="AE128" s="39">
        <f t="shared" si="55"/>
        <v>1.4528386231560124</v>
      </c>
      <c r="AF128" s="39">
        <f t="shared" si="56"/>
        <v>0</v>
      </c>
      <c r="AG128" s="39">
        <f t="shared" si="57"/>
        <v>3.2888434765949293</v>
      </c>
    </row>
    <row r="129" spans="1:33" ht="15">
      <c r="A129" t="str">
        <f>'Monthly Data'!D129</f>
        <v>Surrey</v>
      </c>
      <c r="B129" s="38">
        <f>IF(VLOOKUP(A129,'Monthly Rates Actual'!$A$3:$E$155,2,FALSE)&lt;5.5,VLOOKUP('Monthly Rate Target'!A129,'Monthly Rates Actual'!$A$3:$E$155,2,FALSE),IF(VLOOKUP('Monthly Rate Target'!A129,'Monthly Rates Actual'!$A$3:$E$155,2,FALSE)&gt;11.2,VLOOKUP('Monthly Rate Target'!A129,'Monthly Rates Actual'!$A$3:$E$155,2,FALSE)/2,5.5))</f>
        <v>5.5</v>
      </c>
      <c r="C129" s="38">
        <f>IF(VLOOKUP(A129,'Monthly Rates Actual'!$A$3:$E$155,3,FALSE)&lt;2.6,VLOOKUP(A129,'Monthly Rates Actual'!$A$3:$E$155,3,FALSE),IF(VLOOKUP(A129,'Monthly Rates Actual'!$A$3:$E$155,3,FALSE)&gt;7.7,VLOOKUP(A129,'Monthly Rates Actual'!$A$3:$E$155,3,FALSE)*0.33,2.6))</f>
        <v>2.6</v>
      </c>
      <c r="D129" s="38">
        <f>VLOOKUP(A129,'Monthly Rates Actual'!$A$3:$E$155,4,FALSE)</f>
        <v>0.4787333416365675</v>
      </c>
      <c r="E129" s="38">
        <f>IF(VLOOKUP(A129,'Monthly Rates Actual'!$A$3:$E$155,5,FALSE)&gt;9.4,9.4,VLOOKUP(A129,'Monthly Rates Actual'!$A$3:$E$155,5,FALSE))</f>
        <v>9.4</v>
      </c>
      <c r="F129" s="39">
        <f t="shared" si="34"/>
        <v>5.5</v>
      </c>
      <c r="G129" s="39">
        <f t="shared" si="35"/>
        <v>2.6</v>
      </c>
      <c r="H129" s="39">
        <f t="shared" si="36"/>
        <v>0.4787333416365675</v>
      </c>
      <c r="I129" s="39">
        <f t="shared" si="37"/>
        <v>9.4</v>
      </c>
      <c r="J129" s="39">
        <f t="shared" si="38"/>
        <v>5.5</v>
      </c>
      <c r="K129" s="39">
        <f t="shared" si="39"/>
        <v>2.6</v>
      </c>
      <c r="L129" s="39">
        <f t="shared" si="40"/>
        <v>0.4787333416365675</v>
      </c>
      <c r="M129" s="39">
        <f t="shared" si="41"/>
        <v>9.4</v>
      </c>
      <c r="N129" s="39">
        <f t="shared" si="42"/>
        <v>5.5</v>
      </c>
      <c r="O129" s="39">
        <f t="shared" si="43"/>
        <v>2.6</v>
      </c>
      <c r="P129" s="39">
        <f t="shared" si="44"/>
        <v>0.4787333416365675</v>
      </c>
      <c r="Q129" s="39">
        <f t="shared" si="45"/>
        <v>9.4</v>
      </c>
      <c r="R129" s="39">
        <f t="shared" si="46"/>
        <v>5.5</v>
      </c>
      <c r="S129" s="39">
        <f t="shared" si="47"/>
        <v>2.6</v>
      </c>
      <c r="T129" s="39">
        <f t="shared" si="48"/>
        <v>0.4787333416365675</v>
      </c>
      <c r="U129" s="39">
        <f t="shared" si="49"/>
        <v>9.4</v>
      </c>
      <c r="V129" s="39">
        <f t="shared" si="50"/>
        <v>5.5</v>
      </c>
      <c r="W129" s="39">
        <f t="shared" si="51"/>
        <v>2.6</v>
      </c>
      <c r="X129" s="39">
        <f t="shared" si="52"/>
        <v>0.4787333416365675</v>
      </c>
      <c r="Y129" s="39">
        <f t="shared" si="53"/>
        <v>9.4</v>
      </c>
      <c r="Z129" s="39">
        <f t="shared" si="58"/>
        <v>5.5</v>
      </c>
      <c r="AA129" s="39">
        <f t="shared" si="59"/>
        <v>2.6</v>
      </c>
      <c r="AB129" s="39">
        <f t="shared" si="60"/>
        <v>0.4787333416365675</v>
      </c>
      <c r="AC129" s="39">
        <f t="shared" si="61"/>
        <v>9.4</v>
      </c>
      <c r="AD129" s="39">
        <f t="shared" si="54"/>
        <v>5.5</v>
      </c>
      <c r="AE129" s="39">
        <f t="shared" si="55"/>
        <v>2.6</v>
      </c>
      <c r="AF129" s="39">
        <f t="shared" si="56"/>
        <v>0.4787333416365675</v>
      </c>
      <c r="AG129" s="39">
        <f t="shared" si="57"/>
        <v>9.4</v>
      </c>
    </row>
    <row r="130" spans="1:33" ht="15">
      <c r="A130" t="str">
        <f>'Monthly Data'!D130</f>
        <v>Sutton</v>
      </c>
      <c r="B130" s="38">
        <f>IF(VLOOKUP(A130,'Monthly Rates Actual'!$A$3:$E$155,2,FALSE)&lt;5.5,VLOOKUP('Monthly Rate Target'!A130,'Monthly Rates Actual'!$A$3:$E$155,2,FALSE),IF(VLOOKUP('Monthly Rate Target'!A130,'Monthly Rates Actual'!$A$3:$E$155,2,FALSE)&gt;11.2,VLOOKUP('Monthly Rate Target'!A130,'Monthly Rates Actual'!$A$3:$E$155,2,FALSE)/2,5.5))</f>
        <v>3.403550731303468</v>
      </c>
      <c r="C130" s="38">
        <f>IF(VLOOKUP(A130,'Monthly Rates Actual'!$A$3:$E$155,3,FALSE)&lt;2.6,VLOOKUP(A130,'Monthly Rates Actual'!$A$3:$E$155,3,FALSE),IF(VLOOKUP(A130,'Monthly Rates Actual'!$A$3:$E$155,3,FALSE)&gt;7.7,VLOOKUP(A130,'Monthly Rates Actual'!$A$3:$E$155,3,FALSE)*0.33,2.6))</f>
        <v>2.6</v>
      </c>
      <c r="D130" s="38">
        <f>VLOOKUP(A130,'Monthly Rates Actual'!$A$3:$E$155,4,FALSE)</f>
        <v>0</v>
      </c>
      <c r="E130" s="38">
        <f>IF(VLOOKUP(A130,'Monthly Rates Actual'!$A$3:$E$155,5,FALSE)&gt;9.4,9.4,VLOOKUP(A130,'Monthly Rates Actual'!$A$3:$E$155,5,FALSE))</f>
        <v>6.646122711802042</v>
      </c>
      <c r="F130" s="39">
        <f t="shared" si="34"/>
        <v>3.403550731303468</v>
      </c>
      <c r="G130" s="39">
        <f t="shared" si="35"/>
        <v>2.6</v>
      </c>
      <c r="H130" s="39">
        <f t="shared" si="36"/>
        <v>0</v>
      </c>
      <c r="I130" s="39">
        <f t="shared" si="37"/>
        <v>6.646122711802042</v>
      </c>
      <c r="J130" s="39">
        <f t="shared" si="38"/>
        <v>3.403550731303468</v>
      </c>
      <c r="K130" s="39">
        <f t="shared" si="39"/>
        <v>2.6</v>
      </c>
      <c r="L130" s="39">
        <f t="shared" si="40"/>
        <v>0</v>
      </c>
      <c r="M130" s="39">
        <f t="shared" si="41"/>
        <v>6.646122711802042</v>
      </c>
      <c r="N130" s="39">
        <f t="shared" si="42"/>
        <v>3.403550731303468</v>
      </c>
      <c r="O130" s="39">
        <f t="shared" si="43"/>
        <v>2.6</v>
      </c>
      <c r="P130" s="39">
        <f t="shared" si="44"/>
        <v>0</v>
      </c>
      <c r="Q130" s="39">
        <f t="shared" si="45"/>
        <v>6.646122711802042</v>
      </c>
      <c r="R130" s="39">
        <f t="shared" si="46"/>
        <v>3.403550731303468</v>
      </c>
      <c r="S130" s="39">
        <f t="shared" si="47"/>
        <v>2.6</v>
      </c>
      <c r="T130" s="39">
        <f t="shared" si="48"/>
        <v>0</v>
      </c>
      <c r="U130" s="39">
        <f t="shared" si="49"/>
        <v>6.646122711802042</v>
      </c>
      <c r="V130" s="39">
        <f t="shared" si="50"/>
        <v>3.403550731303468</v>
      </c>
      <c r="W130" s="39">
        <f t="shared" si="51"/>
        <v>2.6</v>
      </c>
      <c r="X130" s="39">
        <f t="shared" si="52"/>
        <v>0</v>
      </c>
      <c r="Y130" s="39">
        <f t="shared" si="53"/>
        <v>6.646122711802042</v>
      </c>
      <c r="Z130" s="39">
        <f t="shared" si="58"/>
        <v>3.403550731303468</v>
      </c>
      <c r="AA130" s="39">
        <f t="shared" si="59"/>
        <v>2.6</v>
      </c>
      <c r="AB130" s="39">
        <f t="shared" si="60"/>
        <v>0</v>
      </c>
      <c r="AC130" s="39">
        <f t="shared" si="61"/>
        <v>6.646122711802042</v>
      </c>
      <c r="AD130" s="39">
        <f t="shared" si="54"/>
        <v>3.403550731303468</v>
      </c>
      <c r="AE130" s="39">
        <f t="shared" si="55"/>
        <v>2.6</v>
      </c>
      <c r="AF130" s="39">
        <f t="shared" si="56"/>
        <v>0</v>
      </c>
      <c r="AG130" s="39">
        <f t="shared" si="57"/>
        <v>6.646122711802042</v>
      </c>
    </row>
    <row r="131" spans="1:33" ht="15">
      <c r="A131" t="str">
        <f>'Monthly Data'!D131</f>
        <v>Swindon UA</v>
      </c>
      <c r="B131" s="38">
        <f>IF(VLOOKUP(A131,'Monthly Rates Actual'!$A$3:$E$155,2,FALSE)&lt;5.5,VLOOKUP('Monthly Rate Target'!A131,'Monthly Rates Actual'!$A$3:$E$155,2,FALSE),IF(VLOOKUP('Monthly Rate Target'!A131,'Monthly Rates Actual'!$A$3:$E$155,2,FALSE)&gt;11.2,VLOOKUP('Monthly Rate Target'!A131,'Monthly Rates Actual'!$A$3:$E$155,2,FALSE)/2,5.5))</f>
        <v>5.068713946386156</v>
      </c>
      <c r="C131" s="38">
        <f>IF(VLOOKUP(A131,'Monthly Rates Actual'!$A$3:$E$155,3,FALSE)&lt;2.6,VLOOKUP(A131,'Monthly Rates Actual'!$A$3:$E$155,3,FALSE),IF(VLOOKUP(A131,'Monthly Rates Actual'!$A$3:$E$155,3,FALSE)&gt;7.7,VLOOKUP(A131,'Monthly Rates Actual'!$A$3:$E$155,3,FALSE)*0.33,2.6))</f>
        <v>2.6</v>
      </c>
      <c r="D131" s="38">
        <f>VLOOKUP(A131,'Monthly Rates Actual'!$A$3:$E$155,4,FALSE)</f>
        <v>1.187648456057007</v>
      </c>
      <c r="E131" s="38">
        <f>IF(VLOOKUP(A131,'Monthly Rates Actual'!$A$3:$E$155,5,FALSE)&gt;9.4,9.4,VLOOKUP(A131,'Monthly Rates Actual'!$A$3:$E$155,5,FALSE))</f>
        <v>9.4</v>
      </c>
      <c r="F131" s="39">
        <f t="shared" si="34"/>
        <v>5.068713946386156</v>
      </c>
      <c r="G131" s="39">
        <f t="shared" si="35"/>
        <v>2.6</v>
      </c>
      <c r="H131" s="39">
        <f t="shared" si="36"/>
        <v>1.187648456057007</v>
      </c>
      <c r="I131" s="39">
        <f t="shared" si="37"/>
        <v>9.4</v>
      </c>
      <c r="J131" s="39">
        <f t="shared" si="38"/>
        <v>5.068713946386156</v>
      </c>
      <c r="K131" s="39">
        <f t="shared" si="39"/>
        <v>2.6</v>
      </c>
      <c r="L131" s="39">
        <f t="shared" si="40"/>
        <v>1.187648456057007</v>
      </c>
      <c r="M131" s="39">
        <f t="shared" si="41"/>
        <v>9.4</v>
      </c>
      <c r="N131" s="39">
        <f t="shared" si="42"/>
        <v>5.068713946386156</v>
      </c>
      <c r="O131" s="39">
        <f t="shared" si="43"/>
        <v>2.6</v>
      </c>
      <c r="P131" s="39">
        <f t="shared" si="44"/>
        <v>1.187648456057007</v>
      </c>
      <c r="Q131" s="39">
        <f t="shared" si="45"/>
        <v>9.4</v>
      </c>
      <c r="R131" s="39">
        <f t="shared" si="46"/>
        <v>5.068713946386156</v>
      </c>
      <c r="S131" s="39">
        <f t="shared" si="47"/>
        <v>2.6</v>
      </c>
      <c r="T131" s="39">
        <f t="shared" si="48"/>
        <v>1.187648456057007</v>
      </c>
      <c r="U131" s="39">
        <f t="shared" si="49"/>
        <v>9.4</v>
      </c>
      <c r="V131" s="39">
        <f t="shared" si="50"/>
        <v>5.068713946386156</v>
      </c>
      <c r="W131" s="39">
        <f t="shared" si="51"/>
        <v>2.6</v>
      </c>
      <c r="X131" s="39">
        <f t="shared" si="52"/>
        <v>1.187648456057007</v>
      </c>
      <c r="Y131" s="39">
        <f t="shared" si="53"/>
        <v>9.4</v>
      </c>
      <c r="Z131" s="39">
        <f t="shared" si="58"/>
        <v>5.068713946386156</v>
      </c>
      <c r="AA131" s="39">
        <f t="shared" si="59"/>
        <v>2.6</v>
      </c>
      <c r="AB131" s="39">
        <f t="shared" si="60"/>
        <v>1.187648456057007</v>
      </c>
      <c r="AC131" s="39">
        <f t="shared" si="61"/>
        <v>9.4</v>
      </c>
      <c r="AD131" s="39">
        <f t="shared" si="54"/>
        <v>5.068713946386156</v>
      </c>
      <c r="AE131" s="39">
        <f t="shared" si="55"/>
        <v>2.6</v>
      </c>
      <c r="AF131" s="39">
        <f t="shared" si="56"/>
        <v>1.187648456057007</v>
      </c>
      <c r="AG131" s="39">
        <f t="shared" si="57"/>
        <v>9.4</v>
      </c>
    </row>
    <row r="132" spans="1:33" ht="15">
      <c r="A132" t="str">
        <f>'Monthly Data'!D132</f>
        <v>Tameside</v>
      </c>
      <c r="B132" s="38">
        <f>IF(VLOOKUP(A132,'Monthly Rates Actual'!$A$3:$E$155,2,FALSE)&lt;5.5,VLOOKUP('Monthly Rate Target'!A132,'Monthly Rates Actual'!$A$3:$E$155,2,FALSE),IF(VLOOKUP('Monthly Rate Target'!A132,'Monthly Rates Actual'!$A$3:$E$155,2,FALSE)&gt;11.2,VLOOKUP('Monthly Rate Target'!A132,'Monthly Rates Actual'!$A$3:$E$155,2,FALSE)/2,5.5))</f>
        <v>5.5</v>
      </c>
      <c r="C132" s="38">
        <f>IF(VLOOKUP(A132,'Monthly Rates Actual'!$A$3:$E$155,3,FALSE)&lt;2.6,VLOOKUP(A132,'Monthly Rates Actual'!$A$3:$E$155,3,FALSE),IF(VLOOKUP(A132,'Monthly Rates Actual'!$A$3:$E$155,3,FALSE)&gt;7.7,VLOOKUP(A132,'Monthly Rates Actual'!$A$3:$E$155,3,FALSE)*0.33,2.6))</f>
        <v>5.065551537070524</v>
      </c>
      <c r="D132" s="38">
        <f>VLOOKUP(A132,'Monthly Rates Actual'!$A$3:$E$155,4,FALSE)</f>
        <v>0.06164721354594772</v>
      </c>
      <c r="E132" s="38">
        <f>IF(VLOOKUP(A132,'Monthly Rates Actual'!$A$3:$E$155,5,FALSE)&gt;9.4,9.4,VLOOKUP(A132,'Monthly Rates Actual'!$A$3:$E$155,5,FALSE))</f>
        <v>9.4</v>
      </c>
      <c r="F132" s="39">
        <f aca="true" t="shared" si="62" ref="F132:F154">B132</f>
        <v>5.5</v>
      </c>
      <c r="G132" s="39">
        <f aca="true" t="shared" si="63" ref="G132:G154">C132</f>
        <v>5.065551537070524</v>
      </c>
      <c r="H132" s="39">
        <f aca="true" t="shared" si="64" ref="H132:H154">D132</f>
        <v>0.06164721354594772</v>
      </c>
      <c r="I132" s="39">
        <f aca="true" t="shared" si="65" ref="I132:I154">E132</f>
        <v>9.4</v>
      </c>
      <c r="J132" s="39">
        <f aca="true" t="shared" si="66" ref="J132:J154">F132</f>
        <v>5.5</v>
      </c>
      <c r="K132" s="39">
        <f aca="true" t="shared" si="67" ref="K132:K154">G132</f>
        <v>5.065551537070524</v>
      </c>
      <c r="L132" s="39">
        <f aca="true" t="shared" si="68" ref="L132:L154">H132</f>
        <v>0.06164721354594772</v>
      </c>
      <c r="M132" s="39">
        <f aca="true" t="shared" si="69" ref="M132:M154">I132</f>
        <v>9.4</v>
      </c>
      <c r="N132" s="39">
        <f aca="true" t="shared" si="70" ref="N132:N154">J132</f>
        <v>5.5</v>
      </c>
      <c r="O132" s="39">
        <f aca="true" t="shared" si="71" ref="O132:O154">K132</f>
        <v>5.065551537070524</v>
      </c>
      <c r="P132" s="39">
        <f aca="true" t="shared" si="72" ref="P132:P154">L132</f>
        <v>0.06164721354594772</v>
      </c>
      <c r="Q132" s="39">
        <f aca="true" t="shared" si="73" ref="Q132:Q154">M132</f>
        <v>9.4</v>
      </c>
      <c r="R132" s="39">
        <f aca="true" t="shared" si="74" ref="R132:R154">N132</f>
        <v>5.5</v>
      </c>
      <c r="S132" s="39">
        <f aca="true" t="shared" si="75" ref="S132:S154">O132</f>
        <v>5.065551537070524</v>
      </c>
      <c r="T132" s="39">
        <f aca="true" t="shared" si="76" ref="T132:T154">P132</f>
        <v>0.06164721354594772</v>
      </c>
      <c r="U132" s="39">
        <f aca="true" t="shared" si="77" ref="U132:U154">Q132</f>
        <v>9.4</v>
      </c>
      <c r="V132" s="39">
        <f aca="true" t="shared" si="78" ref="V132:V154">R132</f>
        <v>5.5</v>
      </c>
      <c r="W132" s="39">
        <f aca="true" t="shared" si="79" ref="W132:W154">S132</f>
        <v>5.065551537070524</v>
      </c>
      <c r="X132" s="39">
        <f aca="true" t="shared" si="80" ref="X132:X154">T132</f>
        <v>0.06164721354594772</v>
      </c>
      <c r="Y132" s="39">
        <f aca="true" t="shared" si="81" ref="Y132:Y154">U132</f>
        <v>9.4</v>
      </c>
      <c r="Z132" s="39">
        <f t="shared" si="58"/>
        <v>5.5</v>
      </c>
      <c r="AA132" s="39">
        <f t="shared" si="59"/>
        <v>5.065551537070524</v>
      </c>
      <c r="AB132" s="39">
        <f t="shared" si="60"/>
        <v>0.06164721354594772</v>
      </c>
      <c r="AC132" s="39">
        <f t="shared" si="61"/>
        <v>9.4</v>
      </c>
      <c r="AD132" s="39">
        <f aca="true" t="shared" si="82" ref="AD132:AD154">Z132</f>
        <v>5.5</v>
      </c>
      <c r="AE132" s="39">
        <f aca="true" t="shared" si="83" ref="AE132:AE154">AA132</f>
        <v>5.065551537070524</v>
      </c>
      <c r="AF132" s="39">
        <f aca="true" t="shared" si="84" ref="AF132:AF154">AB132</f>
        <v>0.06164721354594772</v>
      </c>
      <c r="AG132" s="39">
        <f aca="true" t="shared" si="85" ref="AG132:AG154">AC132</f>
        <v>9.4</v>
      </c>
    </row>
    <row r="133" spans="1:33" ht="15">
      <c r="A133" t="str">
        <f>'Monthly Data'!D133</f>
        <v>Telford &amp; Wrekin UA</v>
      </c>
      <c r="B133" s="38">
        <f>IF(VLOOKUP(A133,'Monthly Rates Actual'!$A$3:$E$155,2,FALSE)&lt;5.5,VLOOKUP('Monthly Rate Target'!A133,'Monthly Rates Actual'!$A$3:$E$155,2,FALSE),IF(VLOOKUP('Monthly Rate Target'!A133,'Monthly Rates Actual'!$A$3:$E$155,2,FALSE)&gt;11.2,VLOOKUP('Monthly Rate Target'!A133,'Monthly Rates Actual'!$A$3:$E$155,2,FALSE)/2,5.5))</f>
        <v>3.2880667236954664</v>
      </c>
      <c r="C133" s="38">
        <f>IF(VLOOKUP(A133,'Monthly Rates Actual'!$A$3:$E$155,3,FALSE)&lt;2.6,VLOOKUP(A133,'Monthly Rates Actual'!$A$3:$E$155,3,FALSE),IF(VLOOKUP(A133,'Monthly Rates Actual'!$A$3:$E$155,3,FALSE)&gt;7.7,VLOOKUP(A133,'Monthly Rates Actual'!$A$3:$E$155,3,FALSE)*0.33,2.6))</f>
        <v>2.6</v>
      </c>
      <c r="D133" s="38">
        <f>VLOOKUP(A133,'Monthly Rates Actual'!$A$3:$E$155,4,FALSE)</f>
        <v>1.283147989734816</v>
      </c>
      <c r="E133" s="38">
        <f>IF(VLOOKUP(A133,'Monthly Rates Actual'!$A$3:$E$155,5,FALSE)&gt;9.4,9.4,VLOOKUP(A133,'Monthly Rates Actual'!$A$3:$E$155,5,FALSE))</f>
        <v>8.313729683490163</v>
      </c>
      <c r="F133" s="39">
        <f t="shared" si="62"/>
        <v>3.2880667236954664</v>
      </c>
      <c r="G133" s="39">
        <f t="shared" si="63"/>
        <v>2.6</v>
      </c>
      <c r="H133" s="39">
        <f t="shared" si="64"/>
        <v>1.283147989734816</v>
      </c>
      <c r="I133" s="39">
        <f t="shared" si="65"/>
        <v>8.313729683490163</v>
      </c>
      <c r="J133" s="39">
        <f t="shared" si="66"/>
        <v>3.2880667236954664</v>
      </c>
      <c r="K133" s="39">
        <f t="shared" si="67"/>
        <v>2.6</v>
      </c>
      <c r="L133" s="39">
        <f t="shared" si="68"/>
        <v>1.283147989734816</v>
      </c>
      <c r="M133" s="39">
        <f t="shared" si="69"/>
        <v>8.313729683490163</v>
      </c>
      <c r="N133" s="39">
        <f t="shared" si="70"/>
        <v>3.2880667236954664</v>
      </c>
      <c r="O133" s="39">
        <f t="shared" si="71"/>
        <v>2.6</v>
      </c>
      <c r="P133" s="39">
        <f t="shared" si="72"/>
        <v>1.283147989734816</v>
      </c>
      <c r="Q133" s="39">
        <f t="shared" si="73"/>
        <v>8.313729683490163</v>
      </c>
      <c r="R133" s="39">
        <f t="shared" si="74"/>
        <v>3.2880667236954664</v>
      </c>
      <c r="S133" s="39">
        <f t="shared" si="75"/>
        <v>2.6</v>
      </c>
      <c r="T133" s="39">
        <f t="shared" si="76"/>
        <v>1.283147989734816</v>
      </c>
      <c r="U133" s="39">
        <f t="shared" si="77"/>
        <v>8.313729683490163</v>
      </c>
      <c r="V133" s="39">
        <f t="shared" si="78"/>
        <v>3.2880667236954664</v>
      </c>
      <c r="W133" s="39">
        <f t="shared" si="79"/>
        <v>2.6</v>
      </c>
      <c r="X133" s="39">
        <f t="shared" si="80"/>
        <v>1.283147989734816</v>
      </c>
      <c r="Y133" s="39">
        <f t="shared" si="81"/>
        <v>8.313729683490163</v>
      </c>
      <c r="Z133" s="39">
        <f t="shared" si="58"/>
        <v>3.2880667236954664</v>
      </c>
      <c r="AA133" s="39">
        <f t="shared" si="59"/>
        <v>2.6</v>
      </c>
      <c r="AB133" s="39">
        <f t="shared" si="60"/>
        <v>1.283147989734816</v>
      </c>
      <c r="AC133" s="39">
        <f t="shared" si="61"/>
        <v>8.313729683490163</v>
      </c>
      <c r="AD133" s="39">
        <f t="shared" si="82"/>
        <v>3.2880667236954664</v>
      </c>
      <c r="AE133" s="39">
        <f t="shared" si="83"/>
        <v>2.6</v>
      </c>
      <c r="AF133" s="39">
        <f t="shared" si="84"/>
        <v>1.283147989734816</v>
      </c>
      <c r="AG133" s="39">
        <f t="shared" si="85"/>
        <v>8.313729683490163</v>
      </c>
    </row>
    <row r="134" spans="1:33" ht="15">
      <c r="A134" t="str">
        <f>'Monthly Data'!D134</f>
        <v>Thurrock UA</v>
      </c>
      <c r="B134" s="38">
        <f>IF(VLOOKUP(A134,'Monthly Rates Actual'!$A$3:$E$155,2,FALSE)&lt;5.5,VLOOKUP('Monthly Rate Target'!A134,'Monthly Rates Actual'!$A$3:$E$155,2,FALSE),IF(VLOOKUP('Monthly Rate Target'!A134,'Monthly Rates Actual'!$A$3:$E$155,2,FALSE)&gt;11.2,VLOOKUP('Monthly Rate Target'!A134,'Monthly Rates Actual'!$A$3:$E$155,2,FALSE)/2,5.5))</f>
        <v>4.653420121046021</v>
      </c>
      <c r="C134" s="38">
        <f>IF(VLOOKUP(A134,'Monthly Rates Actual'!$A$3:$E$155,3,FALSE)&lt;2.6,VLOOKUP(A134,'Monthly Rates Actual'!$A$3:$E$155,3,FALSE),IF(VLOOKUP(A134,'Monthly Rates Actual'!$A$3:$E$155,3,FALSE)&gt;7.7,VLOOKUP(A134,'Monthly Rates Actual'!$A$3:$E$155,3,FALSE)*0.33,2.6))</f>
        <v>2.6</v>
      </c>
      <c r="D134" s="38">
        <f>VLOOKUP(A134,'Monthly Rates Actual'!$A$3:$E$155,4,FALSE)</f>
        <v>0.5995203836930456</v>
      </c>
      <c r="E134" s="38">
        <f>IF(VLOOKUP(A134,'Monthly Rates Actual'!$A$3:$E$155,5,FALSE)&gt;9.4,9.4,VLOOKUP(A134,'Monthly Rates Actual'!$A$3:$E$155,5,FALSE))</f>
        <v>9.4</v>
      </c>
      <c r="F134" s="39">
        <f t="shared" si="62"/>
        <v>4.653420121046021</v>
      </c>
      <c r="G134" s="39">
        <f t="shared" si="63"/>
        <v>2.6</v>
      </c>
      <c r="H134" s="39">
        <f t="shared" si="64"/>
        <v>0.5995203836930456</v>
      </c>
      <c r="I134" s="39">
        <f t="shared" si="65"/>
        <v>9.4</v>
      </c>
      <c r="J134" s="39">
        <f t="shared" si="66"/>
        <v>4.653420121046021</v>
      </c>
      <c r="K134" s="39">
        <f t="shared" si="67"/>
        <v>2.6</v>
      </c>
      <c r="L134" s="39">
        <f t="shared" si="68"/>
        <v>0.5995203836930456</v>
      </c>
      <c r="M134" s="39">
        <f t="shared" si="69"/>
        <v>9.4</v>
      </c>
      <c r="N134" s="39">
        <f t="shared" si="70"/>
        <v>4.653420121046021</v>
      </c>
      <c r="O134" s="39">
        <f t="shared" si="71"/>
        <v>2.6</v>
      </c>
      <c r="P134" s="39">
        <f t="shared" si="72"/>
        <v>0.5995203836930456</v>
      </c>
      <c r="Q134" s="39">
        <f t="shared" si="73"/>
        <v>9.4</v>
      </c>
      <c r="R134" s="39">
        <f t="shared" si="74"/>
        <v>4.653420121046021</v>
      </c>
      <c r="S134" s="39">
        <f t="shared" si="75"/>
        <v>2.6</v>
      </c>
      <c r="T134" s="39">
        <f t="shared" si="76"/>
        <v>0.5995203836930456</v>
      </c>
      <c r="U134" s="39">
        <f t="shared" si="77"/>
        <v>9.4</v>
      </c>
      <c r="V134" s="39">
        <f t="shared" si="78"/>
        <v>4.653420121046021</v>
      </c>
      <c r="W134" s="39">
        <f t="shared" si="79"/>
        <v>2.6</v>
      </c>
      <c r="X134" s="39">
        <f t="shared" si="80"/>
        <v>0.5995203836930456</v>
      </c>
      <c r="Y134" s="39">
        <f t="shared" si="81"/>
        <v>9.4</v>
      </c>
      <c r="Z134" s="39">
        <f t="shared" si="58"/>
        <v>4.653420121046021</v>
      </c>
      <c r="AA134" s="39">
        <f t="shared" si="59"/>
        <v>2.6</v>
      </c>
      <c r="AB134" s="39">
        <f t="shared" si="60"/>
        <v>0.5995203836930456</v>
      </c>
      <c r="AC134" s="39">
        <f t="shared" si="61"/>
        <v>9.4</v>
      </c>
      <c r="AD134" s="39">
        <f t="shared" si="82"/>
        <v>4.653420121046021</v>
      </c>
      <c r="AE134" s="39">
        <f t="shared" si="83"/>
        <v>2.6</v>
      </c>
      <c r="AF134" s="39">
        <f t="shared" si="84"/>
        <v>0.5995203836930456</v>
      </c>
      <c r="AG134" s="39">
        <f t="shared" si="85"/>
        <v>9.4</v>
      </c>
    </row>
    <row r="135" spans="1:33" ht="15">
      <c r="A135" t="str">
        <f>'Monthly Data'!D135</f>
        <v>Torbay UA</v>
      </c>
      <c r="B135" s="38">
        <f>IF(VLOOKUP(A135,'Monthly Rates Actual'!$A$3:$E$155,2,FALSE)&lt;5.5,VLOOKUP('Monthly Rate Target'!A135,'Monthly Rates Actual'!$A$3:$E$155,2,FALSE),IF(VLOOKUP('Monthly Rate Target'!A135,'Monthly Rates Actual'!$A$3:$E$155,2,FALSE)&gt;11.2,VLOOKUP('Monthly Rate Target'!A135,'Monthly Rates Actual'!$A$3:$E$155,2,FALSE)/2,5.5))</f>
        <v>3.949967083607637</v>
      </c>
      <c r="C135" s="38">
        <f>IF(VLOOKUP(A135,'Monthly Rates Actual'!$A$3:$E$155,3,FALSE)&lt;2.6,VLOOKUP(A135,'Monthly Rates Actual'!$A$3:$E$155,3,FALSE),IF(VLOOKUP(A135,'Monthly Rates Actual'!$A$3:$E$155,3,FALSE)&gt;7.7,VLOOKUP(A135,'Monthly Rates Actual'!$A$3:$E$155,3,FALSE)*0.33,2.6))</f>
        <v>2.6</v>
      </c>
      <c r="D135" s="38">
        <f>VLOOKUP(A135,'Monthly Rates Actual'!$A$3:$E$155,4,FALSE)</f>
        <v>0.3620803159973667</v>
      </c>
      <c r="E135" s="38">
        <f>IF(VLOOKUP(A135,'Monthly Rates Actual'!$A$3:$E$155,5,FALSE)&gt;9.4,9.4,VLOOKUP(A135,'Monthly Rates Actual'!$A$3:$E$155,5,FALSE))</f>
        <v>7.373271889400922</v>
      </c>
      <c r="F135" s="39">
        <f t="shared" si="62"/>
        <v>3.949967083607637</v>
      </c>
      <c r="G135" s="39">
        <f t="shared" si="63"/>
        <v>2.6</v>
      </c>
      <c r="H135" s="39">
        <f t="shared" si="64"/>
        <v>0.3620803159973667</v>
      </c>
      <c r="I135" s="39">
        <f t="shared" si="65"/>
        <v>7.373271889400922</v>
      </c>
      <c r="J135" s="39">
        <f t="shared" si="66"/>
        <v>3.949967083607637</v>
      </c>
      <c r="K135" s="39">
        <f t="shared" si="67"/>
        <v>2.6</v>
      </c>
      <c r="L135" s="39">
        <f t="shared" si="68"/>
        <v>0.3620803159973667</v>
      </c>
      <c r="M135" s="39">
        <f t="shared" si="69"/>
        <v>7.373271889400922</v>
      </c>
      <c r="N135" s="39">
        <f t="shared" si="70"/>
        <v>3.949967083607637</v>
      </c>
      <c r="O135" s="39">
        <f t="shared" si="71"/>
        <v>2.6</v>
      </c>
      <c r="P135" s="39">
        <f t="shared" si="72"/>
        <v>0.3620803159973667</v>
      </c>
      <c r="Q135" s="39">
        <f t="shared" si="73"/>
        <v>7.373271889400922</v>
      </c>
      <c r="R135" s="39">
        <f t="shared" si="74"/>
        <v>3.949967083607637</v>
      </c>
      <c r="S135" s="39">
        <f t="shared" si="75"/>
        <v>2.6</v>
      </c>
      <c r="T135" s="39">
        <f t="shared" si="76"/>
        <v>0.3620803159973667</v>
      </c>
      <c r="U135" s="39">
        <f t="shared" si="77"/>
        <v>7.373271889400922</v>
      </c>
      <c r="V135" s="39">
        <f t="shared" si="78"/>
        <v>3.949967083607637</v>
      </c>
      <c r="W135" s="39">
        <f t="shared" si="79"/>
        <v>2.6</v>
      </c>
      <c r="X135" s="39">
        <f t="shared" si="80"/>
        <v>0.3620803159973667</v>
      </c>
      <c r="Y135" s="39">
        <f t="shared" si="81"/>
        <v>7.373271889400922</v>
      </c>
      <c r="Z135" s="39">
        <f t="shared" si="58"/>
        <v>3.949967083607637</v>
      </c>
      <c r="AA135" s="39">
        <f t="shared" si="59"/>
        <v>2.6</v>
      </c>
      <c r="AB135" s="39">
        <f t="shared" si="60"/>
        <v>0.3620803159973667</v>
      </c>
      <c r="AC135" s="39">
        <f t="shared" si="61"/>
        <v>7.373271889400922</v>
      </c>
      <c r="AD135" s="39">
        <f t="shared" si="82"/>
        <v>3.949967083607637</v>
      </c>
      <c r="AE135" s="39">
        <f t="shared" si="83"/>
        <v>2.6</v>
      </c>
      <c r="AF135" s="39">
        <f t="shared" si="84"/>
        <v>0.3620803159973667</v>
      </c>
      <c r="AG135" s="39">
        <f t="shared" si="85"/>
        <v>7.373271889400922</v>
      </c>
    </row>
    <row r="136" spans="1:33" ht="15">
      <c r="A136" t="str">
        <f>'Monthly Data'!D136</f>
        <v>Tower Hamlets</v>
      </c>
      <c r="B136" s="38">
        <f>IF(VLOOKUP(A136,'Monthly Rates Actual'!$A$3:$E$155,2,FALSE)&lt;5.5,VLOOKUP('Monthly Rate Target'!A136,'Monthly Rates Actual'!$A$3:$E$155,2,FALSE),IF(VLOOKUP('Monthly Rate Target'!A136,'Monthly Rates Actual'!$A$3:$E$155,2,FALSE)&gt;11.2,VLOOKUP('Monthly Rate Target'!A136,'Monthly Rates Actual'!$A$3:$E$155,2,FALSE)/2,5.5))</f>
        <v>4.4924574794158305</v>
      </c>
      <c r="C136" s="38">
        <f>IF(VLOOKUP(A136,'Monthly Rates Actual'!$A$3:$E$155,3,FALSE)&lt;2.6,VLOOKUP(A136,'Monthly Rates Actual'!$A$3:$E$155,3,FALSE),IF(VLOOKUP(A136,'Monthly Rates Actual'!$A$3:$E$155,3,FALSE)&gt;7.7,VLOOKUP(A136,'Monthly Rates Actual'!$A$3:$E$155,3,FALSE)*0.33,2.6))</f>
        <v>1.156920488010097</v>
      </c>
      <c r="D136" s="38">
        <f>VLOOKUP(A136,'Monthly Rates Actual'!$A$3:$E$155,4,FALSE)</f>
        <v>0</v>
      </c>
      <c r="E136" s="38">
        <f>IF(VLOOKUP(A136,'Monthly Rates Actual'!$A$3:$E$155,5,FALSE)&gt;9.4,9.4,VLOOKUP(A136,'Monthly Rates Actual'!$A$3:$E$155,5,FALSE))</f>
        <v>5.649377967425927</v>
      </c>
      <c r="F136" s="39">
        <f t="shared" si="62"/>
        <v>4.4924574794158305</v>
      </c>
      <c r="G136" s="39">
        <f t="shared" si="63"/>
        <v>1.156920488010097</v>
      </c>
      <c r="H136" s="39">
        <f t="shared" si="64"/>
        <v>0</v>
      </c>
      <c r="I136" s="39">
        <f t="shared" si="65"/>
        <v>5.649377967425927</v>
      </c>
      <c r="J136" s="39">
        <f t="shared" si="66"/>
        <v>4.4924574794158305</v>
      </c>
      <c r="K136" s="39">
        <f t="shared" si="67"/>
        <v>1.156920488010097</v>
      </c>
      <c r="L136" s="39">
        <f t="shared" si="68"/>
        <v>0</v>
      </c>
      <c r="M136" s="39">
        <f t="shared" si="69"/>
        <v>5.649377967425927</v>
      </c>
      <c r="N136" s="39">
        <f t="shared" si="70"/>
        <v>4.4924574794158305</v>
      </c>
      <c r="O136" s="39">
        <f t="shared" si="71"/>
        <v>1.156920488010097</v>
      </c>
      <c r="P136" s="39">
        <f t="shared" si="72"/>
        <v>0</v>
      </c>
      <c r="Q136" s="39">
        <f t="shared" si="73"/>
        <v>5.649377967425927</v>
      </c>
      <c r="R136" s="39">
        <f t="shared" si="74"/>
        <v>4.4924574794158305</v>
      </c>
      <c r="S136" s="39">
        <f t="shared" si="75"/>
        <v>1.156920488010097</v>
      </c>
      <c r="T136" s="39">
        <f t="shared" si="76"/>
        <v>0</v>
      </c>
      <c r="U136" s="39">
        <f t="shared" si="77"/>
        <v>5.649377967425927</v>
      </c>
      <c r="V136" s="39">
        <f t="shared" si="78"/>
        <v>4.4924574794158305</v>
      </c>
      <c r="W136" s="39">
        <f t="shared" si="79"/>
        <v>1.156920488010097</v>
      </c>
      <c r="X136" s="39">
        <f t="shared" si="80"/>
        <v>0</v>
      </c>
      <c r="Y136" s="39">
        <f t="shared" si="81"/>
        <v>5.649377967425927</v>
      </c>
      <c r="Z136" s="39">
        <f t="shared" si="58"/>
        <v>4.4924574794158305</v>
      </c>
      <c r="AA136" s="39">
        <f t="shared" si="59"/>
        <v>1.156920488010097</v>
      </c>
      <c r="AB136" s="39">
        <f t="shared" si="60"/>
        <v>0</v>
      </c>
      <c r="AC136" s="39">
        <f t="shared" si="61"/>
        <v>5.649377967425927</v>
      </c>
      <c r="AD136" s="39">
        <f t="shared" si="82"/>
        <v>4.4924574794158305</v>
      </c>
      <c r="AE136" s="39">
        <f t="shared" si="83"/>
        <v>1.156920488010097</v>
      </c>
      <c r="AF136" s="39">
        <f t="shared" si="84"/>
        <v>0</v>
      </c>
      <c r="AG136" s="39">
        <f t="shared" si="85"/>
        <v>5.649377967425927</v>
      </c>
    </row>
    <row r="137" spans="1:33" ht="15">
      <c r="A137" t="str">
        <f>'Monthly Data'!D137</f>
        <v>Trafford</v>
      </c>
      <c r="B137" s="38">
        <f>IF(VLOOKUP(A137,'Monthly Rates Actual'!$A$3:$E$155,2,FALSE)&lt;5.5,VLOOKUP('Monthly Rate Target'!A137,'Monthly Rates Actual'!$A$3:$E$155,2,FALSE),IF(VLOOKUP('Monthly Rate Target'!A137,'Monthly Rates Actual'!$A$3:$E$155,2,FALSE)&gt;11.2,VLOOKUP('Monthly Rate Target'!A137,'Monthly Rates Actual'!$A$3:$E$155,2,FALSE)/2,5.5))</f>
        <v>10.126003656888466</v>
      </c>
      <c r="C137" s="38">
        <f>IF(VLOOKUP(A137,'Monthly Rates Actual'!$A$3:$E$155,3,FALSE)&lt;2.6,VLOOKUP(A137,'Monthly Rates Actual'!$A$3:$E$155,3,FALSE),IF(VLOOKUP(A137,'Monthly Rates Actual'!$A$3:$E$155,3,FALSE)&gt;7.7,VLOOKUP(A137,'Monthly Rates Actual'!$A$3:$E$155,3,FALSE)*0.33,2.6))</f>
        <v>7.529215358931553</v>
      </c>
      <c r="D137" s="38">
        <f>VLOOKUP(A137,'Monthly Rates Actual'!$A$3:$E$155,4,FALSE)</f>
        <v>3.1004054376341523</v>
      </c>
      <c r="E137" s="38">
        <f>IF(VLOOKUP(A137,'Monthly Rates Actual'!$A$3:$E$155,5,FALSE)&gt;9.4,9.4,VLOOKUP(A137,'Monthly Rates Actual'!$A$3:$E$155,5,FALSE))</f>
        <v>9.4</v>
      </c>
      <c r="F137" s="39">
        <f t="shared" si="62"/>
        <v>10.126003656888466</v>
      </c>
      <c r="G137" s="39">
        <f t="shared" si="63"/>
        <v>7.529215358931553</v>
      </c>
      <c r="H137" s="39">
        <f t="shared" si="64"/>
        <v>3.1004054376341523</v>
      </c>
      <c r="I137" s="39">
        <f t="shared" si="65"/>
        <v>9.4</v>
      </c>
      <c r="J137" s="39">
        <f t="shared" si="66"/>
        <v>10.126003656888466</v>
      </c>
      <c r="K137" s="39">
        <f t="shared" si="67"/>
        <v>7.529215358931553</v>
      </c>
      <c r="L137" s="39">
        <f t="shared" si="68"/>
        <v>3.1004054376341523</v>
      </c>
      <c r="M137" s="39">
        <f t="shared" si="69"/>
        <v>9.4</v>
      </c>
      <c r="N137" s="39">
        <f t="shared" si="70"/>
        <v>10.126003656888466</v>
      </c>
      <c r="O137" s="39">
        <f t="shared" si="71"/>
        <v>7.529215358931553</v>
      </c>
      <c r="P137" s="39">
        <f t="shared" si="72"/>
        <v>3.1004054376341523</v>
      </c>
      <c r="Q137" s="39">
        <f t="shared" si="73"/>
        <v>9.4</v>
      </c>
      <c r="R137" s="39">
        <f t="shared" si="74"/>
        <v>10.126003656888466</v>
      </c>
      <c r="S137" s="39">
        <f t="shared" si="75"/>
        <v>7.529215358931553</v>
      </c>
      <c r="T137" s="39">
        <f t="shared" si="76"/>
        <v>3.1004054376341523</v>
      </c>
      <c r="U137" s="39">
        <f t="shared" si="77"/>
        <v>9.4</v>
      </c>
      <c r="V137" s="39">
        <f t="shared" si="78"/>
        <v>10.126003656888466</v>
      </c>
      <c r="W137" s="39">
        <f t="shared" si="79"/>
        <v>7.529215358931553</v>
      </c>
      <c r="X137" s="39">
        <f t="shared" si="80"/>
        <v>3.1004054376341523</v>
      </c>
      <c r="Y137" s="39">
        <f t="shared" si="81"/>
        <v>9.4</v>
      </c>
      <c r="Z137" s="39">
        <f t="shared" si="58"/>
        <v>10.126003656888466</v>
      </c>
      <c r="AA137" s="39">
        <f t="shared" si="59"/>
        <v>7.529215358931553</v>
      </c>
      <c r="AB137" s="39">
        <f t="shared" si="60"/>
        <v>3.1004054376341523</v>
      </c>
      <c r="AC137" s="39">
        <f t="shared" si="61"/>
        <v>9.4</v>
      </c>
      <c r="AD137" s="39">
        <f t="shared" si="82"/>
        <v>10.126003656888466</v>
      </c>
      <c r="AE137" s="39">
        <f t="shared" si="83"/>
        <v>7.529215358931553</v>
      </c>
      <c r="AF137" s="39">
        <f t="shared" si="84"/>
        <v>3.1004054376341523</v>
      </c>
      <c r="AG137" s="39">
        <f t="shared" si="85"/>
        <v>9.4</v>
      </c>
    </row>
    <row r="138" spans="1:33" ht="15">
      <c r="A138" t="str">
        <f>'Monthly Data'!D138</f>
        <v>Wakefield</v>
      </c>
      <c r="B138" s="38">
        <f>IF(VLOOKUP(A138,'Monthly Rates Actual'!$A$3:$E$155,2,FALSE)&lt;5.5,VLOOKUP('Monthly Rate Target'!A138,'Monthly Rates Actual'!$A$3:$E$155,2,FALSE),IF(VLOOKUP('Monthly Rate Target'!A138,'Monthly Rates Actual'!$A$3:$E$155,2,FALSE)&gt;11.2,VLOOKUP('Monthly Rate Target'!A138,'Monthly Rates Actual'!$A$3:$E$155,2,FALSE)/2,5.5))</f>
        <v>6.052927927927928</v>
      </c>
      <c r="C138" s="38">
        <f>IF(VLOOKUP(A138,'Monthly Rates Actual'!$A$3:$E$155,3,FALSE)&lt;2.6,VLOOKUP(A138,'Monthly Rates Actual'!$A$3:$E$155,3,FALSE),IF(VLOOKUP(A138,'Monthly Rates Actual'!$A$3:$E$155,3,FALSE)&gt;7.7,VLOOKUP(A138,'Monthly Rates Actual'!$A$3:$E$155,3,FALSE)*0.33,2.6))</f>
        <v>0.3083440583440583</v>
      </c>
      <c r="D138" s="38">
        <f>VLOOKUP(A138,'Monthly Rates Actual'!$A$3:$E$155,4,FALSE)</f>
        <v>0</v>
      </c>
      <c r="E138" s="38">
        <f>IF(VLOOKUP(A138,'Monthly Rates Actual'!$A$3:$E$155,5,FALSE)&gt;9.4,9.4,VLOOKUP(A138,'Monthly Rates Actual'!$A$3:$E$155,5,FALSE))</f>
        <v>9.4</v>
      </c>
      <c r="F138" s="39">
        <f t="shared" si="62"/>
        <v>6.052927927927928</v>
      </c>
      <c r="G138" s="39">
        <f t="shared" si="63"/>
        <v>0.3083440583440583</v>
      </c>
      <c r="H138" s="39">
        <f t="shared" si="64"/>
        <v>0</v>
      </c>
      <c r="I138" s="39">
        <f t="shared" si="65"/>
        <v>9.4</v>
      </c>
      <c r="J138" s="39">
        <f t="shared" si="66"/>
        <v>6.052927927927928</v>
      </c>
      <c r="K138" s="39">
        <f t="shared" si="67"/>
        <v>0.3083440583440583</v>
      </c>
      <c r="L138" s="39">
        <f t="shared" si="68"/>
        <v>0</v>
      </c>
      <c r="M138" s="39">
        <f t="shared" si="69"/>
        <v>9.4</v>
      </c>
      <c r="N138" s="39">
        <f t="shared" si="70"/>
        <v>6.052927927927928</v>
      </c>
      <c r="O138" s="39">
        <f t="shared" si="71"/>
        <v>0.3083440583440583</v>
      </c>
      <c r="P138" s="39">
        <f t="shared" si="72"/>
        <v>0</v>
      </c>
      <c r="Q138" s="39">
        <f t="shared" si="73"/>
        <v>9.4</v>
      </c>
      <c r="R138" s="39">
        <f t="shared" si="74"/>
        <v>6.052927927927928</v>
      </c>
      <c r="S138" s="39">
        <f t="shared" si="75"/>
        <v>0.3083440583440583</v>
      </c>
      <c r="T138" s="39">
        <f t="shared" si="76"/>
        <v>0</v>
      </c>
      <c r="U138" s="39">
        <f t="shared" si="77"/>
        <v>9.4</v>
      </c>
      <c r="V138" s="39">
        <f t="shared" si="78"/>
        <v>6.052927927927928</v>
      </c>
      <c r="W138" s="39">
        <f t="shared" si="79"/>
        <v>0.3083440583440583</v>
      </c>
      <c r="X138" s="39">
        <f t="shared" si="80"/>
        <v>0</v>
      </c>
      <c r="Y138" s="39">
        <f t="shared" si="81"/>
        <v>9.4</v>
      </c>
      <c r="Z138" s="39">
        <f t="shared" si="58"/>
        <v>6.052927927927928</v>
      </c>
      <c r="AA138" s="39">
        <f t="shared" si="59"/>
        <v>0.3083440583440583</v>
      </c>
      <c r="AB138" s="39">
        <f t="shared" si="60"/>
        <v>0</v>
      </c>
      <c r="AC138" s="39">
        <f t="shared" si="61"/>
        <v>9.4</v>
      </c>
      <c r="AD138" s="39">
        <f t="shared" si="82"/>
        <v>6.052927927927928</v>
      </c>
      <c r="AE138" s="39">
        <f t="shared" si="83"/>
        <v>0.3083440583440583</v>
      </c>
      <c r="AF138" s="39">
        <f t="shared" si="84"/>
        <v>0</v>
      </c>
      <c r="AG138" s="39">
        <f t="shared" si="85"/>
        <v>9.4</v>
      </c>
    </row>
    <row r="139" spans="1:33" ht="15">
      <c r="A139" t="str">
        <f>'Monthly Data'!D139</f>
        <v>Walsall</v>
      </c>
      <c r="B139" s="38">
        <f>IF(VLOOKUP(A139,'Monthly Rates Actual'!$A$3:$E$155,2,FALSE)&lt;5.5,VLOOKUP('Monthly Rate Target'!A139,'Monthly Rates Actual'!$A$3:$E$155,2,FALSE),IF(VLOOKUP('Monthly Rate Target'!A139,'Monthly Rates Actual'!$A$3:$E$155,2,FALSE)&gt;11.2,VLOOKUP('Monthly Rate Target'!A139,'Monthly Rates Actual'!$A$3:$E$155,2,FALSE)/2,5.5))</f>
        <v>2.0494557183174305</v>
      </c>
      <c r="C139" s="38">
        <f>IF(VLOOKUP(A139,'Monthly Rates Actual'!$A$3:$E$155,3,FALSE)&lt;2.6,VLOOKUP(A139,'Monthly Rates Actual'!$A$3:$E$155,3,FALSE),IF(VLOOKUP(A139,'Monthly Rates Actual'!$A$3:$E$155,3,FALSE)&gt;7.7,VLOOKUP(A139,'Monthly Rates Actual'!$A$3:$E$155,3,FALSE)*0.33,2.6))</f>
        <v>2.6</v>
      </c>
      <c r="D139" s="38">
        <f>VLOOKUP(A139,'Monthly Rates Actual'!$A$3:$E$155,4,FALSE)</f>
        <v>0</v>
      </c>
      <c r="E139" s="38">
        <f>IF(VLOOKUP(A139,'Monthly Rates Actual'!$A$3:$E$155,5,FALSE)&gt;9.4,9.4,VLOOKUP(A139,'Monthly Rates Actual'!$A$3:$E$155,5,FALSE))</f>
        <v>7.408278457196614</v>
      </c>
      <c r="F139" s="39">
        <f t="shared" si="62"/>
        <v>2.0494557183174305</v>
      </c>
      <c r="G139" s="39">
        <f t="shared" si="63"/>
        <v>2.6</v>
      </c>
      <c r="H139" s="39">
        <f t="shared" si="64"/>
        <v>0</v>
      </c>
      <c r="I139" s="39">
        <f t="shared" si="65"/>
        <v>7.408278457196614</v>
      </c>
      <c r="J139" s="39">
        <f t="shared" si="66"/>
        <v>2.0494557183174305</v>
      </c>
      <c r="K139" s="39">
        <f t="shared" si="67"/>
        <v>2.6</v>
      </c>
      <c r="L139" s="39">
        <f t="shared" si="68"/>
        <v>0</v>
      </c>
      <c r="M139" s="39">
        <f t="shared" si="69"/>
        <v>7.408278457196614</v>
      </c>
      <c r="N139" s="39">
        <f t="shared" si="70"/>
        <v>2.0494557183174305</v>
      </c>
      <c r="O139" s="39">
        <f t="shared" si="71"/>
        <v>2.6</v>
      </c>
      <c r="P139" s="39">
        <f t="shared" si="72"/>
        <v>0</v>
      </c>
      <c r="Q139" s="39">
        <f t="shared" si="73"/>
        <v>7.408278457196614</v>
      </c>
      <c r="R139" s="39">
        <f t="shared" si="74"/>
        <v>2.0494557183174305</v>
      </c>
      <c r="S139" s="39">
        <f t="shared" si="75"/>
        <v>2.6</v>
      </c>
      <c r="T139" s="39">
        <f t="shared" si="76"/>
        <v>0</v>
      </c>
      <c r="U139" s="39">
        <f t="shared" si="77"/>
        <v>7.408278457196614</v>
      </c>
      <c r="V139" s="39">
        <f t="shared" si="78"/>
        <v>2.0494557183174305</v>
      </c>
      <c r="W139" s="39">
        <f t="shared" si="79"/>
        <v>2.6</v>
      </c>
      <c r="X139" s="39">
        <f t="shared" si="80"/>
        <v>0</v>
      </c>
      <c r="Y139" s="39">
        <f t="shared" si="81"/>
        <v>7.408278457196614</v>
      </c>
      <c r="Z139" s="39">
        <f t="shared" si="58"/>
        <v>2.0494557183174305</v>
      </c>
      <c r="AA139" s="39">
        <f t="shared" si="59"/>
        <v>2.6</v>
      </c>
      <c r="AB139" s="39">
        <f t="shared" si="60"/>
        <v>0</v>
      </c>
      <c r="AC139" s="39">
        <f t="shared" si="61"/>
        <v>7.408278457196614</v>
      </c>
      <c r="AD139" s="39">
        <f t="shared" si="82"/>
        <v>2.0494557183174305</v>
      </c>
      <c r="AE139" s="39">
        <f t="shared" si="83"/>
        <v>2.6</v>
      </c>
      <c r="AF139" s="39">
        <f t="shared" si="84"/>
        <v>0</v>
      </c>
      <c r="AG139" s="39">
        <f t="shared" si="85"/>
        <v>7.408278457196614</v>
      </c>
    </row>
    <row r="140" spans="1:33" ht="15">
      <c r="A140" t="str">
        <f>'Monthly Data'!D140</f>
        <v>Waltham Forest</v>
      </c>
      <c r="B140" s="38">
        <f>IF(VLOOKUP(A140,'Monthly Rates Actual'!$A$3:$E$155,2,FALSE)&lt;5.5,VLOOKUP('Monthly Rate Target'!A140,'Monthly Rates Actual'!$A$3:$E$155,2,FALSE),IF(VLOOKUP('Monthly Rate Target'!A140,'Monthly Rates Actual'!$A$3:$E$155,2,FALSE)&gt;11.2,VLOOKUP('Monthly Rate Target'!A140,'Monthly Rates Actual'!$A$3:$E$155,2,FALSE)/2,5.5))</f>
        <v>2.6581243184296617</v>
      </c>
      <c r="C140" s="38">
        <f>IF(VLOOKUP(A140,'Monthly Rates Actual'!$A$3:$E$155,3,FALSE)&lt;2.6,VLOOKUP(A140,'Monthly Rates Actual'!$A$3:$E$155,3,FALSE),IF(VLOOKUP(A140,'Monthly Rates Actual'!$A$3:$E$155,3,FALSE)&gt;7.7,VLOOKUP(A140,'Monthly Rates Actual'!$A$3:$E$155,3,FALSE)*0.33,2.6))</f>
        <v>2.6</v>
      </c>
      <c r="D140" s="38">
        <f>VLOOKUP(A140,'Monthly Rates Actual'!$A$3:$E$155,4,FALSE)</f>
        <v>1.1245910577971647</v>
      </c>
      <c r="E140" s="38">
        <f>IF(VLOOKUP(A140,'Monthly Rates Actual'!$A$3:$E$155,5,FALSE)&gt;9.4,9.4,VLOOKUP(A140,'Monthly Rates Actual'!$A$3:$E$155,5,FALSE))</f>
        <v>6.560114503816794</v>
      </c>
      <c r="F140" s="39">
        <f t="shared" si="62"/>
        <v>2.6581243184296617</v>
      </c>
      <c r="G140" s="39">
        <f t="shared" si="63"/>
        <v>2.6</v>
      </c>
      <c r="H140" s="39">
        <f t="shared" si="64"/>
        <v>1.1245910577971647</v>
      </c>
      <c r="I140" s="39">
        <f t="shared" si="65"/>
        <v>6.560114503816794</v>
      </c>
      <c r="J140" s="39">
        <f t="shared" si="66"/>
        <v>2.6581243184296617</v>
      </c>
      <c r="K140" s="39">
        <f t="shared" si="67"/>
        <v>2.6</v>
      </c>
      <c r="L140" s="39">
        <f t="shared" si="68"/>
        <v>1.1245910577971647</v>
      </c>
      <c r="M140" s="39">
        <f t="shared" si="69"/>
        <v>6.560114503816794</v>
      </c>
      <c r="N140" s="39">
        <f t="shared" si="70"/>
        <v>2.6581243184296617</v>
      </c>
      <c r="O140" s="39">
        <f t="shared" si="71"/>
        <v>2.6</v>
      </c>
      <c r="P140" s="39">
        <f t="shared" si="72"/>
        <v>1.1245910577971647</v>
      </c>
      <c r="Q140" s="39">
        <f t="shared" si="73"/>
        <v>6.560114503816794</v>
      </c>
      <c r="R140" s="39">
        <f t="shared" si="74"/>
        <v>2.6581243184296617</v>
      </c>
      <c r="S140" s="39">
        <f t="shared" si="75"/>
        <v>2.6</v>
      </c>
      <c r="T140" s="39">
        <f t="shared" si="76"/>
        <v>1.1245910577971647</v>
      </c>
      <c r="U140" s="39">
        <f t="shared" si="77"/>
        <v>6.560114503816794</v>
      </c>
      <c r="V140" s="39">
        <f t="shared" si="78"/>
        <v>2.6581243184296617</v>
      </c>
      <c r="W140" s="39">
        <f t="shared" si="79"/>
        <v>2.6</v>
      </c>
      <c r="X140" s="39">
        <f t="shared" si="80"/>
        <v>1.1245910577971647</v>
      </c>
      <c r="Y140" s="39">
        <f t="shared" si="81"/>
        <v>6.560114503816794</v>
      </c>
      <c r="Z140" s="39">
        <f t="shared" si="58"/>
        <v>2.6581243184296617</v>
      </c>
      <c r="AA140" s="39">
        <f t="shared" si="59"/>
        <v>2.6</v>
      </c>
      <c r="AB140" s="39">
        <f t="shared" si="60"/>
        <v>1.1245910577971647</v>
      </c>
      <c r="AC140" s="39">
        <f t="shared" si="61"/>
        <v>6.560114503816794</v>
      </c>
      <c r="AD140" s="39">
        <f t="shared" si="82"/>
        <v>2.6581243184296617</v>
      </c>
      <c r="AE140" s="39">
        <f t="shared" si="83"/>
        <v>2.6</v>
      </c>
      <c r="AF140" s="39">
        <f t="shared" si="84"/>
        <v>1.1245910577971647</v>
      </c>
      <c r="AG140" s="39">
        <f t="shared" si="85"/>
        <v>6.560114503816794</v>
      </c>
    </row>
    <row r="141" spans="1:33" ht="15">
      <c r="A141" t="str">
        <f>'Monthly Data'!D141</f>
        <v>Wandsworth</v>
      </c>
      <c r="B141" s="38">
        <f>IF(VLOOKUP(A141,'Monthly Rates Actual'!$A$3:$E$155,2,FALSE)&lt;5.5,VLOOKUP('Monthly Rate Target'!A141,'Monthly Rates Actual'!$A$3:$E$155,2,FALSE),IF(VLOOKUP('Monthly Rate Target'!A141,'Monthly Rates Actual'!$A$3:$E$155,2,FALSE)&gt;11.2,VLOOKUP('Monthly Rate Target'!A141,'Monthly Rates Actual'!$A$3:$E$155,2,FALSE)/2,5.5))</f>
        <v>3.1343115758700177</v>
      </c>
      <c r="C141" s="38">
        <f>IF(VLOOKUP(A141,'Monthly Rates Actual'!$A$3:$E$155,3,FALSE)&lt;2.6,VLOOKUP(A141,'Monthly Rates Actual'!$A$3:$E$155,3,FALSE),IF(VLOOKUP(A141,'Monthly Rates Actual'!$A$3:$E$155,3,FALSE)&gt;7.7,VLOOKUP(A141,'Monthly Rates Actual'!$A$3:$E$155,3,FALSE)*0.33,2.6))</f>
        <v>1.3352448417383482</v>
      </c>
      <c r="D141" s="38">
        <f>VLOOKUP(A141,'Monthly Rates Actual'!$A$3:$E$155,4,FALSE)</f>
        <v>0</v>
      </c>
      <c r="E141" s="38">
        <f>IF(VLOOKUP(A141,'Monthly Rates Actual'!$A$3:$E$155,5,FALSE)&gt;9.4,9.4,VLOOKUP(A141,'Monthly Rates Actual'!$A$3:$E$155,5,FALSE))</f>
        <v>4.469556417608366</v>
      </c>
      <c r="F141" s="39">
        <f t="shared" si="62"/>
        <v>3.1343115758700177</v>
      </c>
      <c r="G141" s="39">
        <f t="shared" si="63"/>
        <v>1.3352448417383482</v>
      </c>
      <c r="H141" s="39">
        <f t="shared" si="64"/>
        <v>0</v>
      </c>
      <c r="I141" s="39">
        <f t="shared" si="65"/>
        <v>4.469556417608366</v>
      </c>
      <c r="J141" s="39">
        <f t="shared" si="66"/>
        <v>3.1343115758700177</v>
      </c>
      <c r="K141" s="39">
        <f t="shared" si="67"/>
        <v>1.3352448417383482</v>
      </c>
      <c r="L141" s="39">
        <f t="shared" si="68"/>
        <v>0</v>
      </c>
      <c r="M141" s="39">
        <f t="shared" si="69"/>
        <v>4.469556417608366</v>
      </c>
      <c r="N141" s="39">
        <f t="shared" si="70"/>
        <v>3.1343115758700177</v>
      </c>
      <c r="O141" s="39">
        <f t="shared" si="71"/>
        <v>1.3352448417383482</v>
      </c>
      <c r="P141" s="39">
        <f t="shared" si="72"/>
        <v>0</v>
      </c>
      <c r="Q141" s="39">
        <f t="shared" si="73"/>
        <v>4.469556417608366</v>
      </c>
      <c r="R141" s="39">
        <f t="shared" si="74"/>
        <v>3.1343115758700177</v>
      </c>
      <c r="S141" s="39">
        <f t="shared" si="75"/>
        <v>1.3352448417383482</v>
      </c>
      <c r="T141" s="39">
        <f t="shared" si="76"/>
        <v>0</v>
      </c>
      <c r="U141" s="39">
        <f t="shared" si="77"/>
        <v>4.469556417608366</v>
      </c>
      <c r="V141" s="39">
        <f t="shared" si="78"/>
        <v>3.1343115758700177</v>
      </c>
      <c r="W141" s="39">
        <f t="shared" si="79"/>
        <v>1.3352448417383482</v>
      </c>
      <c r="X141" s="39">
        <f t="shared" si="80"/>
        <v>0</v>
      </c>
      <c r="Y141" s="39">
        <f t="shared" si="81"/>
        <v>4.469556417608366</v>
      </c>
      <c r="Z141" s="39">
        <f t="shared" si="58"/>
        <v>3.1343115758700177</v>
      </c>
      <c r="AA141" s="39">
        <f t="shared" si="59"/>
        <v>1.3352448417383482</v>
      </c>
      <c r="AB141" s="39">
        <f t="shared" si="60"/>
        <v>0</v>
      </c>
      <c r="AC141" s="39">
        <f t="shared" si="61"/>
        <v>4.469556417608366</v>
      </c>
      <c r="AD141" s="39">
        <f t="shared" si="82"/>
        <v>3.1343115758700177</v>
      </c>
      <c r="AE141" s="39">
        <f t="shared" si="83"/>
        <v>1.3352448417383482</v>
      </c>
      <c r="AF141" s="39">
        <f t="shared" si="84"/>
        <v>0</v>
      </c>
      <c r="AG141" s="39">
        <f t="shared" si="85"/>
        <v>4.469556417608366</v>
      </c>
    </row>
    <row r="142" spans="1:33" ht="15">
      <c r="A142" t="str">
        <f>'Monthly Data'!D142</f>
        <v>Warrington UA</v>
      </c>
      <c r="B142" s="38">
        <f>IF(VLOOKUP(A142,'Monthly Rates Actual'!$A$3:$E$155,2,FALSE)&lt;5.5,VLOOKUP('Monthly Rate Target'!A142,'Monthly Rates Actual'!$A$3:$E$155,2,FALSE),IF(VLOOKUP('Monthly Rate Target'!A142,'Monthly Rates Actual'!$A$3:$E$155,2,FALSE)&gt;11.2,VLOOKUP('Monthly Rate Target'!A142,'Monthly Rates Actual'!$A$3:$E$155,2,FALSE)/2,5.5))</f>
        <v>5.5</v>
      </c>
      <c r="C142" s="38">
        <f>IF(VLOOKUP(A142,'Monthly Rates Actual'!$A$3:$E$155,3,FALSE)&lt;2.6,VLOOKUP(A142,'Monthly Rates Actual'!$A$3:$E$155,3,FALSE),IF(VLOOKUP(A142,'Monthly Rates Actual'!$A$3:$E$155,3,FALSE)&gt;7.7,VLOOKUP(A142,'Monthly Rates Actual'!$A$3:$E$155,3,FALSE)*0.33,2.6))</f>
        <v>2.6</v>
      </c>
      <c r="D142" s="38">
        <f>VLOOKUP(A142,'Monthly Rates Actual'!$A$3:$E$155,4,FALSE)</f>
        <v>0</v>
      </c>
      <c r="E142" s="38">
        <f>IF(VLOOKUP(A142,'Monthly Rates Actual'!$A$3:$E$155,5,FALSE)&gt;9.4,9.4,VLOOKUP(A142,'Monthly Rates Actual'!$A$3:$E$155,5,FALSE))</f>
        <v>9.4</v>
      </c>
      <c r="F142" s="39">
        <f t="shared" si="62"/>
        <v>5.5</v>
      </c>
      <c r="G142" s="39">
        <f t="shared" si="63"/>
        <v>2.6</v>
      </c>
      <c r="H142" s="39">
        <f t="shared" si="64"/>
        <v>0</v>
      </c>
      <c r="I142" s="39">
        <f t="shared" si="65"/>
        <v>9.4</v>
      </c>
      <c r="J142" s="39">
        <f t="shared" si="66"/>
        <v>5.5</v>
      </c>
      <c r="K142" s="39">
        <f t="shared" si="67"/>
        <v>2.6</v>
      </c>
      <c r="L142" s="39">
        <f t="shared" si="68"/>
        <v>0</v>
      </c>
      <c r="M142" s="39">
        <f t="shared" si="69"/>
        <v>9.4</v>
      </c>
      <c r="N142" s="39">
        <f t="shared" si="70"/>
        <v>5.5</v>
      </c>
      <c r="O142" s="39">
        <f t="shared" si="71"/>
        <v>2.6</v>
      </c>
      <c r="P142" s="39">
        <f t="shared" si="72"/>
        <v>0</v>
      </c>
      <c r="Q142" s="39">
        <f t="shared" si="73"/>
        <v>9.4</v>
      </c>
      <c r="R142" s="39">
        <f t="shared" si="74"/>
        <v>5.5</v>
      </c>
      <c r="S142" s="39">
        <f t="shared" si="75"/>
        <v>2.6</v>
      </c>
      <c r="T142" s="39">
        <f t="shared" si="76"/>
        <v>0</v>
      </c>
      <c r="U142" s="39">
        <f t="shared" si="77"/>
        <v>9.4</v>
      </c>
      <c r="V142" s="39">
        <f t="shared" si="78"/>
        <v>5.5</v>
      </c>
      <c r="W142" s="39">
        <f t="shared" si="79"/>
        <v>2.6</v>
      </c>
      <c r="X142" s="39">
        <f t="shared" si="80"/>
        <v>0</v>
      </c>
      <c r="Y142" s="39">
        <f t="shared" si="81"/>
        <v>9.4</v>
      </c>
      <c r="Z142" s="39">
        <f t="shared" si="58"/>
        <v>5.5</v>
      </c>
      <c r="AA142" s="39">
        <f t="shared" si="59"/>
        <v>2.6</v>
      </c>
      <c r="AB142" s="39">
        <f t="shared" si="60"/>
        <v>0</v>
      </c>
      <c r="AC142" s="39">
        <f t="shared" si="61"/>
        <v>9.4</v>
      </c>
      <c r="AD142" s="39">
        <f t="shared" si="82"/>
        <v>5.5</v>
      </c>
      <c r="AE142" s="39">
        <f t="shared" si="83"/>
        <v>2.6</v>
      </c>
      <c r="AF142" s="39">
        <f t="shared" si="84"/>
        <v>0</v>
      </c>
      <c r="AG142" s="39">
        <f t="shared" si="85"/>
        <v>9.4</v>
      </c>
    </row>
    <row r="143" spans="1:33" ht="15">
      <c r="A143" t="str">
        <f>'Monthly Data'!D143</f>
        <v>Warwickshire</v>
      </c>
      <c r="B143" s="38">
        <f>IF(VLOOKUP(A143,'Monthly Rates Actual'!$A$3:$E$155,2,FALSE)&lt;5.5,VLOOKUP('Monthly Rate Target'!A143,'Monthly Rates Actual'!$A$3:$E$155,2,FALSE),IF(VLOOKUP('Monthly Rate Target'!A143,'Monthly Rates Actual'!$A$3:$E$155,2,FALSE)&gt;11.2,VLOOKUP('Monthly Rate Target'!A143,'Monthly Rates Actual'!$A$3:$E$155,2,FALSE)/2,5.5))</f>
        <v>5.5</v>
      </c>
      <c r="C143" s="38">
        <f>IF(VLOOKUP(A143,'Monthly Rates Actual'!$A$3:$E$155,3,FALSE)&lt;2.6,VLOOKUP(A143,'Monthly Rates Actual'!$A$3:$E$155,3,FALSE),IF(VLOOKUP(A143,'Monthly Rates Actual'!$A$3:$E$155,3,FALSE)&gt;7.7,VLOOKUP(A143,'Monthly Rates Actual'!$A$3:$E$155,3,FALSE)*0.33,2.6))</f>
        <v>4.083553394306326</v>
      </c>
      <c r="D143" s="38">
        <f>VLOOKUP(A143,'Monthly Rates Actual'!$A$3:$E$155,4,FALSE)</f>
        <v>0.3703465155223496</v>
      </c>
      <c r="E143" s="38">
        <f>IF(VLOOKUP(A143,'Monthly Rates Actual'!$A$3:$E$155,5,FALSE)&gt;9.4,9.4,VLOOKUP(A143,'Monthly Rates Actual'!$A$3:$E$155,5,FALSE))</f>
        <v>9.4</v>
      </c>
      <c r="F143" s="39">
        <f t="shared" si="62"/>
        <v>5.5</v>
      </c>
      <c r="G143" s="39">
        <f t="shared" si="63"/>
        <v>4.083553394306326</v>
      </c>
      <c r="H143" s="39">
        <f t="shared" si="64"/>
        <v>0.3703465155223496</v>
      </c>
      <c r="I143" s="39">
        <f t="shared" si="65"/>
        <v>9.4</v>
      </c>
      <c r="J143" s="39">
        <f t="shared" si="66"/>
        <v>5.5</v>
      </c>
      <c r="K143" s="39">
        <f t="shared" si="67"/>
        <v>4.083553394306326</v>
      </c>
      <c r="L143" s="39">
        <f t="shared" si="68"/>
        <v>0.3703465155223496</v>
      </c>
      <c r="M143" s="39">
        <f t="shared" si="69"/>
        <v>9.4</v>
      </c>
      <c r="N143" s="39">
        <f t="shared" si="70"/>
        <v>5.5</v>
      </c>
      <c r="O143" s="39">
        <f t="shared" si="71"/>
        <v>4.083553394306326</v>
      </c>
      <c r="P143" s="39">
        <f t="shared" si="72"/>
        <v>0.3703465155223496</v>
      </c>
      <c r="Q143" s="39">
        <f t="shared" si="73"/>
        <v>9.4</v>
      </c>
      <c r="R143" s="39">
        <f t="shared" si="74"/>
        <v>5.5</v>
      </c>
      <c r="S143" s="39">
        <f t="shared" si="75"/>
        <v>4.083553394306326</v>
      </c>
      <c r="T143" s="39">
        <f t="shared" si="76"/>
        <v>0.3703465155223496</v>
      </c>
      <c r="U143" s="39">
        <f t="shared" si="77"/>
        <v>9.4</v>
      </c>
      <c r="V143" s="39">
        <f t="shared" si="78"/>
        <v>5.5</v>
      </c>
      <c r="W143" s="39">
        <f t="shared" si="79"/>
        <v>4.083553394306326</v>
      </c>
      <c r="X143" s="39">
        <f t="shared" si="80"/>
        <v>0.3703465155223496</v>
      </c>
      <c r="Y143" s="39">
        <f t="shared" si="81"/>
        <v>9.4</v>
      </c>
      <c r="Z143" s="39">
        <f t="shared" si="58"/>
        <v>5.5</v>
      </c>
      <c r="AA143" s="39">
        <f t="shared" si="59"/>
        <v>4.083553394306326</v>
      </c>
      <c r="AB143" s="39">
        <f t="shared" si="60"/>
        <v>0.3703465155223496</v>
      </c>
      <c r="AC143" s="39">
        <f t="shared" si="61"/>
        <v>9.4</v>
      </c>
      <c r="AD143" s="39">
        <f t="shared" si="82"/>
        <v>5.5</v>
      </c>
      <c r="AE143" s="39">
        <f t="shared" si="83"/>
        <v>4.083553394306326</v>
      </c>
      <c r="AF143" s="39">
        <f t="shared" si="84"/>
        <v>0.3703465155223496</v>
      </c>
      <c r="AG143" s="39">
        <f t="shared" si="85"/>
        <v>9.4</v>
      </c>
    </row>
    <row r="144" spans="1:33" ht="15">
      <c r="A144" t="str">
        <f>'Monthly Data'!D144</f>
        <v>West Berkshire UA</v>
      </c>
      <c r="B144" s="38">
        <f>IF(VLOOKUP(A144,'Monthly Rates Actual'!$A$3:$E$155,2,FALSE)&lt;5.5,VLOOKUP('Monthly Rate Target'!A144,'Monthly Rates Actual'!$A$3:$E$155,2,FALSE),IF(VLOOKUP('Monthly Rate Target'!A144,'Monthly Rates Actual'!$A$3:$E$155,2,FALSE)&gt;11.2,VLOOKUP('Monthly Rate Target'!A144,'Monthly Rates Actual'!$A$3:$E$155,2,FALSE)/2,5.5))</f>
        <v>5.5</v>
      </c>
      <c r="C144" s="38">
        <f>IF(VLOOKUP(A144,'Monthly Rates Actual'!$A$3:$E$155,3,FALSE)&lt;2.6,VLOOKUP(A144,'Monthly Rates Actual'!$A$3:$E$155,3,FALSE),IF(VLOOKUP(A144,'Monthly Rates Actual'!$A$3:$E$155,3,FALSE)&gt;7.7,VLOOKUP(A144,'Monthly Rates Actual'!$A$3:$E$155,3,FALSE)*0.33,2.6))</f>
        <v>3.519142148174406</v>
      </c>
      <c r="D144" s="38">
        <f>VLOOKUP(A144,'Monthly Rates Actual'!$A$3:$E$155,4,FALSE)</f>
        <v>2.7177123951317497</v>
      </c>
      <c r="E144" s="38">
        <f>IF(VLOOKUP(A144,'Monthly Rates Actual'!$A$3:$E$155,5,FALSE)&gt;9.4,9.4,VLOOKUP(A144,'Monthly Rates Actual'!$A$3:$E$155,5,FALSE))</f>
        <v>9.4</v>
      </c>
      <c r="F144" s="39">
        <f t="shared" si="62"/>
        <v>5.5</v>
      </c>
      <c r="G144" s="39">
        <f t="shared" si="63"/>
        <v>3.519142148174406</v>
      </c>
      <c r="H144" s="39">
        <f t="shared" si="64"/>
        <v>2.7177123951317497</v>
      </c>
      <c r="I144" s="39">
        <f t="shared" si="65"/>
        <v>9.4</v>
      </c>
      <c r="J144" s="39">
        <f t="shared" si="66"/>
        <v>5.5</v>
      </c>
      <c r="K144" s="39">
        <f t="shared" si="67"/>
        <v>3.519142148174406</v>
      </c>
      <c r="L144" s="39">
        <f t="shared" si="68"/>
        <v>2.7177123951317497</v>
      </c>
      <c r="M144" s="39">
        <f t="shared" si="69"/>
        <v>9.4</v>
      </c>
      <c r="N144" s="39">
        <f t="shared" si="70"/>
        <v>5.5</v>
      </c>
      <c r="O144" s="39">
        <f t="shared" si="71"/>
        <v>3.519142148174406</v>
      </c>
      <c r="P144" s="39">
        <f t="shared" si="72"/>
        <v>2.7177123951317497</v>
      </c>
      <c r="Q144" s="39">
        <f t="shared" si="73"/>
        <v>9.4</v>
      </c>
      <c r="R144" s="39">
        <f t="shared" si="74"/>
        <v>5.5</v>
      </c>
      <c r="S144" s="39">
        <f t="shared" si="75"/>
        <v>3.519142148174406</v>
      </c>
      <c r="T144" s="39">
        <f t="shared" si="76"/>
        <v>2.7177123951317497</v>
      </c>
      <c r="U144" s="39">
        <f t="shared" si="77"/>
        <v>9.4</v>
      </c>
      <c r="V144" s="39">
        <f t="shared" si="78"/>
        <v>5.5</v>
      </c>
      <c r="W144" s="39">
        <f t="shared" si="79"/>
        <v>3.519142148174406</v>
      </c>
      <c r="X144" s="39">
        <f t="shared" si="80"/>
        <v>2.7177123951317497</v>
      </c>
      <c r="Y144" s="39">
        <f t="shared" si="81"/>
        <v>9.4</v>
      </c>
      <c r="Z144" s="39">
        <f t="shared" si="58"/>
        <v>5.5</v>
      </c>
      <c r="AA144" s="39">
        <f t="shared" si="59"/>
        <v>3.519142148174406</v>
      </c>
      <c r="AB144" s="39">
        <f t="shared" si="60"/>
        <v>2.7177123951317497</v>
      </c>
      <c r="AC144" s="39">
        <f t="shared" si="61"/>
        <v>9.4</v>
      </c>
      <c r="AD144" s="39">
        <f t="shared" si="82"/>
        <v>5.5</v>
      </c>
      <c r="AE144" s="39">
        <f t="shared" si="83"/>
        <v>3.519142148174406</v>
      </c>
      <c r="AF144" s="39">
        <f t="shared" si="84"/>
        <v>2.7177123951317497</v>
      </c>
      <c r="AG144" s="39">
        <f t="shared" si="85"/>
        <v>9.4</v>
      </c>
    </row>
    <row r="145" spans="1:33" ht="15">
      <c r="A145" t="str">
        <f>'Monthly Data'!D145</f>
        <v>West Sussex</v>
      </c>
      <c r="B145" s="38">
        <f>IF(VLOOKUP(A145,'Monthly Rates Actual'!$A$3:$E$155,2,FALSE)&lt;5.5,VLOOKUP('Monthly Rate Target'!A145,'Monthly Rates Actual'!$A$3:$E$155,2,FALSE),IF(VLOOKUP('Monthly Rate Target'!A145,'Monthly Rates Actual'!$A$3:$E$155,2,FALSE)&gt;11.2,VLOOKUP('Monthly Rate Target'!A145,'Monthly Rates Actual'!$A$3:$E$155,2,FALSE)/2,5.5))</f>
        <v>6.558248299319728</v>
      </c>
      <c r="C145" s="38">
        <f>IF(VLOOKUP(A145,'Monthly Rates Actual'!$A$3:$E$155,3,FALSE)&lt;2.6,VLOOKUP(A145,'Monthly Rates Actual'!$A$3:$E$155,3,FALSE),IF(VLOOKUP(A145,'Monthly Rates Actual'!$A$3:$E$155,3,FALSE)&gt;7.7,VLOOKUP(A145,'Monthly Rates Actual'!$A$3:$E$155,3,FALSE)*0.33,2.6))</f>
        <v>2.6</v>
      </c>
      <c r="D145" s="38">
        <f>VLOOKUP(A145,'Monthly Rates Actual'!$A$3:$E$155,4,FALSE)</f>
        <v>1.089498299319728</v>
      </c>
      <c r="E145" s="38">
        <f>IF(VLOOKUP(A145,'Monthly Rates Actual'!$A$3:$E$155,5,FALSE)&gt;9.4,9.4,VLOOKUP(A145,'Monthly Rates Actual'!$A$3:$E$155,5,FALSE))</f>
        <v>9.4</v>
      </c>
      <c r="F145" s="39">
        <f t="shared" si="62"/>
        <v>6.558248299319728</v>
      </c>
      <c r="G145" s="39">
        <f t="shared" si="63"/>
        <v>2.6</v>
      </c>
      <c r="H145" s="39">
        <f t="shared" si="64"/>
        <v>1.089498299319728</v>
      </c>
      <c r="I145" s="39">
        <f t="shared" si="65"/>
        <v>9.4</v>
      </c>
      <c r="J145" s="39">
        <f t="shared" si="66"/>
        <v>6.558248299319728</v>
      </c>
      <c r="K145" s="39">
        <f t="shared" si="67"/>
        <v>2.6</v>
      </c>
      <c r="L145" s="39">
        <f t="shared" si="68"/>
        <v>1.089498299319728</v>
      </c>
      <c r="M145" s="39">
        <f t="shared" si="69"/>
        <v>9.4</v>
      </c>
      <c r="N145" s="39">
        <f t="shared" si="70"/>
        <v>6.558248299319728</v>
      </c>
      <c r="O145" s="39">
        <f t="shared" si="71"/>
        <v>2.6</v>
      </c>
      <c r="P145" s="39">
        <f t="shared" si="72"/>
        <v>1.089498299319728</v>
      </c>
      <c r="Q145" s="39">
        <f t="shared" si="73"/>
        <v>9.4</v>
      </c>
      <c r="R145" s="39">
        <f t="shared" si="74"/>
        <v>6.558248299319728</v>
      </c>
      <c r="S145" s="39">
        <f t="shared" si="75"/>
        <v>2.6</v>
      </c>
      <c r="T145" s="39">
        <f t="shared" si="76"/>
        <v>1.089498299319728</v>
      </c>
      <c r="U145" s="39">
        <f t="shared" si="77"/>
        <v>9.4</v>
      </c>
      <c r="V145" s="39">
        <f t="shared" si="78"/>
        <v>6.558248299319728</v>
      </c>
      <c r="W145" s="39">
        <f t="shared" si="79"/>
        <v>2.6</v>
      </c>
      <c r="X145" s="39">
        <f t="shared" si="80"/>
        <v>1.089498299319728</v>
      </c>
      <c r="Y145" s="39">
        <f t="shared" si="81"/>
        <v>9.4</v>
      </c>
      <c r="Z145" s="39">
        <f t="shared" si="58"/>
        <v>6.558248299319728</v>
      </c>
      <c r="AA145" s="39">
        <f t="shared" si="59"/>
        <v>2.6</v>
      </c>
      <c r="AB145" s="39">
        <f t="shared" si="60"/>
        <v>1.089498299319728</v>
      </c>
      <c r="AC145" s="39">
        <f t="shared" si="61"/>
        <v>9.4</v>
      </c>
      <c r="AD145" s="39">
        <f t="shared" si="82"/>
        <v>6.558248299319728</v>
      </c>
      <c r="AE145" s="39">
        <f t="shared" si="83"/>
        <v>2.6</v>
      </c>
      <c r="AF145" s="39">
        <f t="shared" si="84"/>
        <v>1.089498299319728</v>
      </c>
      <c r="AG145" s="39">
        <f t="shared" si="85"/>
        <v>9.4</v>
      </c>
    </row>
    <row r="146" spans="1:33" ht="15">
      <c r="A146" t="str">
        <f>'Monthly Data'!D146</f>
        <v>Westminster</v>
      </c>
      <c r="B146" s="38">
        <f>IF(VLOOKUP(A146,'Monthly Rates Actual'!$A$3:$E$155,2,FALSE)&lt;5.5,VLOOKUP('Monthly Rate Target'!A146,'Monthly Rates Actual'!$A$3:$E$155,2,FALSE),IF(VLOOKUP('Monthly Rate Target'!A146,'Monthly Rates Actual'!$A$3:$E$155,2,FALSE)&gt;11.2,VLOOKUP('Monthly Rate Target'!A146,'Monthly Rates Actual'!$A$3:$E$155,2,FALSE)/2,5.5))</f>
        <v>4.775951678606546</v>
      </c>
      <c r="C146" s="38">
        <f>IF(VLOOKUP(A146,'Monthly Rates Actual'!$A$3:$E$155,3,FALSE)&lt;2.6,VLOOKUP(A146,'Monthly Rates Actual'!$A$3:$E$155,3,FALSE),IF(VLOOKUP(A146,'Monthly Rates Actual'!$A$3:$E$155,3,FALSE)&gt;7.7,VLOOKUP(A146,'Monthly Rates Actual'!$A$3:$E$155,3,FALSE)*0.33,2.6))</f>
        <v>1.1413119820199469</v>
      </c>
      <c r="D146" s="38">
        <f>VLOOKUP(A146,'Monthly Rates Actual'!$A$3:$E$155,4,FALSE)</f>
        <v>0</v>
      </c>
      <c r="E146" s="38">
        <f>IF(VLOOKUP(A146,'Monthly Rates Actual'!$A$3:$E$155,5,FALSE)&gt;9.4,9.4,VLOOKUP(A146,'Monthly Rates Actual'!$A$3:$E$155,5,FALSE))</f>
        <v>5.917263660626493</v>
      </c>
      <c r="F146" s="39">
        <f t="shared" si="62"/>
        <v>4.775951678606546</v>
      </c>
      <c r="G146" s="39">
        <f t="shared" si="63"/>
        <v>1.1413119820199469</v>
      </c>
      <c r="H146" s="39">
        <f t="shared" si="64"/>
        <v>0</v>
      </c>
      <c r="I146" s="39">
        <f t="shared" si="65"/>
        <v>5.917263660626493</v>
      </c>
      <c r="J146" s="39">
        <f t="shared" si="66"/>
        <v>4.775951678606546</v>
      </c>
      <c r="K146" s="39">
        <f t="shared" si="67"/>
        <v>1.1413119820199469</v>
      </c>
      <c r="L146" s="39">
        <f t="shared" si="68"/>
        <v>0</v>
      </c>
      <c r="M146" s="39">
        <f t="shared" si="69"/>
        <v>5.917263660626493</v>
      </c>
      <c r="N146" s="39">
        <f t="shared" si="70"/>
        <v>4.775951678606546</v>
      </c>
      <c r="O146" s="39">
        <f t="shared" si="71"/>
        <v>1.1413119820199469</v>
      </c>
      <c r="P146" s="39">
        <f t="shared" si="72"/>
        <v>0</v>
      </c>
      <c r="Q146" s="39">
        <f t="shared" si="73"/>
        <v>5.917263660626493</v>
      </c>
      <c r="R146" s="39">
        <f t="shared" si="74"/>
        <v>4.775951678606546</v>
      </c>
      <c r="S146" s="39">
        <f t="shared" si="75"/>
        <v>1.1413119820199469</v>
      </c>
      <c r="T146" s="39">
        <f t="shared" si="76"/>
        <v>0</v>
      </c>
      <c r="U146" s="39">
        <f t="shared" si="77"/>
        <v>5.917263660626493</v>
      </c>
      <c r="V146" s="39">
        <f t="shared" si="78"/>
        <v>4.775951678606546</v>
      </c>
      <c r="W146" s="39">
        <f t="shared" si="79"/>
        <v>1.1413119820199469</v>
      </c>
      <c r="X146" s="39">
        <f t="shared" si="80"/>
        <v>0</v>
      </c>
      <c r="Y146" s="39">
        <f t="shared" si="81"/>
        <v>5.917263660626493</v>
      </c>
      <c r="Z146" s="39">
        <f t="shared" si="58"/>
        <v>4.775951678606546</v>
      </c>
      <c r="AA146" s="39">
        <f t="shared" si="59"/>
        <v>1.1413119820199469</v>
      </c>
      <c r="AB146" s="39">
        <f t="shared" si="60"/>
        <v>0</v>
      </c>
      <c r="AC146" s="39">
        <f t="shared" si="61"/>
        <v>5.917263660626493</v>
      </c>
      <c r="AD146" s="39">
        <f t="shared" si="82"/>
        <v>4.775951678606546</v>
      </c>
      <c r="AE146" s="39">
        <f t="shared" si="83"/>
        <v>1.1413119820199469</v>
      </c>
      <c r="AF146" s="39">
        <f t="shared" si="84"/>
        <v>0</v>
      </c>
      <c r="AG146" s="39">
        <f t="shared" si="85"/>
        <v>5.917263660626493</v>
      </c>
    </row>
    <row r="147" spans="1:33" ht="15">
      <c r="A147" t="str">
        <f>'Monthly Data'!D147</f>
        <v>Wigan</v>
      </c>
      <c r="B147" s="38">
        <f>IF(VLOOKUP(A147,'Monthly Rates Actual'!$A$3:$E$155,2,FALSE)&lt;5.5,VLOOKUP('Monthly Rate Target'!A147,'Monthly Rates Actual'!$A$3:$E$155,2,FALSE),IF(VLOOKUP('Monthly Rate Target'!A147,'Monthly Rates Actual'!$A$3:$E$155,2,FALSE)&gt;11.2,VLOOKUP('Monthly Rate Target'!A147,'Monthly Rates Actual'!$A$3:$E$155,2,FALSE)/2,5.5))</f>
        <v>2.3790864308105686</v>
      </c>
      <c r="C147" s="38">
        <f>IF(VLOOKUP(A147,'Monthly Rates Actual'!$A$3:$E$155,3,FALSE)&lt;2.6,VLOOKUP(A147,'Monthly Rates Actual'!$A$3:$E$155,3,FALSE),IF(VLOOKUP(A147,'Monthly Rates Actual'!$A$3:$E$155,3,FALSE)&gt;7.7,VLOOKUP(A147,'Monthly Rates Actual'!$A$3:$E$155,3,FALSE)*0.33,2.6))</f>
        <v>2.6</v>
      </c>
      <c r="D147" s="38">
        <f>VLOOKUP(A147,'Monthly Rates Actual'!$A$3:$E$155,4,FALSE)</f>
        <v>0.5597850425436632</v>
      </c>
      <c r="E147" s="38">
        <f>IF(VLOOKUP(A147,'Monthly Rates Actual'!$A$3:$E$155,5,FALSE)&gt;9.4,9.4,VLOOKUP(A147,'Monthly Rates Actual'!$A$3:$E$155,5,FALSE))</f>
        <v>7.809001343484101</v>
      </c>
      <c r="F147" s="39">
        <f t="shared" si="62"/>
        <v>2.3790864308105686</v>
      </c>
      <c r="G147" s="39">
        <f t="shared" si="63"/>
        <v>2.6</v>
      </c>
      <c r="H147" s="39">
        <f t="shared" si="64"/>
        <v>0.5597850425436632</v>
      </c>
      <c r="I147" s="39">
        <f t="shared" si="65"/>
        <v>7.809001343484101</v>
      </c>
      <c r="J147" s="39">
        <f t="shared" si="66"/>
        <v>2.3790864308105686</v>
      </c>
      <c r="K147" s="39">
        <f t="shared" si="67"/>
        <v>2.6</v>
      </c>
      <c r="L147" s="39">
        <f t="shared" si="68"/>
        <v>0.5597850425436632</v>
      </c>
      <c r="M147" s="39">
        <f t="shared" si="69"/>
        <v>7.809001343484101</v>
      </c>
      <c r="N147" s="39">
        <f t="shared" si="70"/>
        <v>2.3790864308105686</v>
      </c>
      <c r="O147" s="39">
        <f t="shared" si="71"/>
        <v>2.6</v>
      </c>
      <c r="P147" s="39">
        <f t="shared" si="72"/>
        <v>0.5597850425436632</v>
      </c>
      <c r="Q147" s="39">
        <f t="shared" si="73"/>
        <v>7.809001343484101</v>
      </c>
      <c r="R147" s="39">
        <f t="shared" si="74"/>
        <v>2.3790864308105686</v>
      </c>
      <c r="S147" s="39">
        <f t="shared" si="75"/>
        <v>2.6</v>
      </c>
      <c r="T147" s="39">
        <f t="shared" si="76"/>
        <v>0.5597850425436632</v>
      </c>
      <c r="U147" s="39">
        <f t="shared" si="77"/>
        <v>7.809001343484101</v>
      </c>
      <c r="V147" s="39">
        <f t="shared" si="78"/>
        <v>2.3790864308105686</v>
      </c>
      <c r="W147" s="39">
        <f t="shared" si="79"/>
        <v>2.6</v>
      </c>
      <c r="X147" s="39">
        <f t="shared" si="80"/>
        <v>0.5597850425436632</v>
      </c>
      <c r="Y147" s="39">
        <f t="shared" si="81"/>
        <v>7.809001343484101</v>
      </c>
      <c r="Z147" s="39">
        <f t="shared" si="58"/>
        <v>2.3790864308105686</v>
      </c>
      <c r="AA147" s="39">
        <f t="shared" si="59"/>
        <v>2.6</v>
      </c>
      <c r="AB147" s="39">
        <f t="shared" si="60"/>
        <v>0.5597850425436632</v>
      </c>
      <c r="AC147" s="39">
        <f t="shared" si="61"/>
        <v>7.809001343484101</v>
      </c>
      <c r="AD147" s="39">
        <f t="shared" si="82"/>
        <v>2.3790864308105686</v>
      </c>
      <c r="AE147" s="39">
        <f t="shared" si="83"/>
        <v>2.6</v>
      </c>
      <c r="AF147" s="39">
        <f t="shared" si="84"/>
        <v>0.5597850425436632</v>
      </c>
      <c r="AG147" s="39">
        <f t="shared" si="85"/>
        <v>7.809001343484101</v>
      </c>
    </row>
    <row r="148" spans="1:33" ht="15">
      <c r="A148" t="str">
        <f>'Monthly Data'!D148</f>
        <v>Wiltshire</v>
      </c>
      <c r="B148" s="38">
        <f>IF(VLOOKUP(A148,'Monthly Rates Actual'!$A$3:$E$155,2,FALSE)&lt;5.5,VLOOKUP('Monthly Rate Target'!A148,'Monthly Rates Actual'!$A$3:$E$155,2,FALSE),IF(VLOOKUP('Monthly Rate Target'!A148,'Monthly Rates Actual'!$A$3:$E$155,2,FALSE)&gt;11.2,VLOOKUP('Monthly Rate Target'!A148,'Monthly Rates Actual'!$A$3:$E$155,2,FALSE)/2,5.5))</f>
        <v>7.398158846110841</v>
      </c>
      <c r="C148" s="38">
        <f>IF(VLOOKUP(A148,'Monthly Rates Actual'!$A$3:$E$155,3,FALSE)&lt;2.6,VLOOKUP(A148,'Monthly Rates Actual'!$A$3:$E$155,3,FALSE),IF(VLOOKUP(A148,'Monthly Rates Actual'!$A$3:$E$155,3,FALSE)&gt;7.7,VLOOKUP(A148,'Monthly Rates Actual'!$A$3:$E$155,3,FALSE)*0.33,2.6))</f>
        <v>2.6</v>
      </c>
      <c r="D148" s="38">
        <f>VLOOKUP(A148,'Monthly Rates Actual'!$A$3:$E$155,4,FALSE)</f>
        <v>1.2578733554470574</v>
      </c>
      <c r="E148" s="38">
        <f>IF(VLOOKUP(A148,'Monthly Rates Actual'!$A$3:$E$155,5,FALSE)&gt;9.4,9.4,VLOOKUP(A148,'Monthly Rates Actual'!$A$3:$E$155,5,FALSE))</f>
        <v>9.4</v>
      </c>
      <c r="F148" s="39">
        <f t="shared" si="62"/>
        <v>7.398158846110841</v>
      </c>
      <c r="G148" s="39">
        <f t="shared" si="63"/>
        <v>2.6</v>
      </c>
      <c r="H148" s="39">
        <f t="shared" si="64"/>
        <v>1.2578733554470574</v>
      </c>
      <c r="I148" s="39">
        <f t="shared" si="65"/>
        <v>9.4</v>
      </c>
      <c r="J148" s="39">
        <f t="shared" si="66"/>
        <v>7.398158846110841</v>
      </c>
      <c r="K148" s="39">
        <f t="shared" si="67"/>
        <v>2.6</v>
      </c>
      <c r="L148" s="39">
        <f t="shared" si="68"/>
        <v>1.2578733554470574</v>
      </c>
      <c r="M148" s="39">
        <f t="shared" si="69"/>
        <v>9.4</v>
      </c>
      <c r="N148" s="39">
        <f t="shared" si="70"/>
        <v>7.398158846110841</v>
      </c>
      <c r="O148" s="39">
        <f t="shared" si="71"/>
        <v>2.6</v>
      </c>
      <c r="P148" s="39">
        <f t="shared" si="72"/>
        <v>1.2578733554470574</v>
      </c>
      <c r="Q148" s="39">
        <f t="shared" si="73"/>
        <v>9.4</v>
      </c>
      <c r="R148" s="39">
        <f t="shared" si="74"/>
        <v>7.398158846110841</v>
      </c>
      <c r="S148" s="39">
        <f t="shared" si="75"/>
        <v>2.6</v>
      </c>
      <c r="T148" s="39">
        <f t="shared" si="76"/>
        <v>1.2578733554470574</v>
      </c>
      <c r="U148" s="39">
        <f t="shared" si="77"/>
        <v>9.4</v>
      </c>
      <c r="V148" s="39">
        <f t="shared" si="78"/>
        <v>7.398158846110841</v>
      </c>
      <c r="W148" s="39">
        <f t="shared" si="79"/>
        <v>2.6</v>
      </c>
      <c r="X148" s="39">
        <f t="shared" si="80"/>
        <v>1.2578733554470574</v>
      </c>
      <c r="Y148" s="39">
        <f t="shared" si="81"/>
        <v>9.4</v>
      </c>
      <c r="Z148" s="39">
        <f aca="true" t="shared" si="86" ref="Z148:Z154">V148</f>
        <v>7.398158846110841</v>
      </c>
      <c r="AA148" s="39">
        <f aca="true" t="shared" si="87" ref="AA148:AA154">W148</f>
        <v>2.6</v>
      </c>
      <c r="AB148" s="39">
        <f aca="true" t="shared" si="88" ref="AB148:AB154">X148</f>
        <v>1.2578733554470574</v>
      </c>
      <c r="AC148" s="39">
        <f aca="true" t="shared" si="89" ref="AC148:AC154">Y148</f>
        <v>9.4</v>
      </c>
      <c r="AD148" s="39">
        <f t="shared" si="82"/>
        <v>7.398158846110841</v>
      </c>
      <c r="AE148" s="39">
        <f t="shared" si="83"/>
        <v>2.6</v>
      </c>
      <c r="AF148" s="39">
        <f t="shared" si="84"/>
        <v>1.2578733554470574</v>
      </c>
      <c r="AG148" s="39">
        <f t="shared" si="85"/>
        <v>9.4</v>
      </c>
    </row>
    <row r="149" spans="1:33" ht="15">
      <c r="A149" t="str">
        <f>'Monthly Data'!D149</f>
        <v>Windsor &amp; Maidenhead UA</v>
      </c>
      <c r="B149" s="38">
        <f>IF(VLOOKUP(A149,'Monthly Rates Actual'!$A$3:$E$155,2,FALSE)&lt;5.5,VLOOKUP('Monthly Rate Target'!A149,'Monthly Rates Actual'!$A$3:$E$155,2,FALSE),IF(VLOOKUP('Monthly Rate Target'!A149,'Monthly Rates Actual'!$A$3:$E$155,2,FALSE)&gt;11.2,VLOOKUP('Monthly Rate Target'!A149,'Monthly Rates Actual'!$A$3:$E$155,2,FALSE)/2,5.5))</f>
        <v>6.295188232361008</v>
      </c>
      <c r="C149" s="38">
        <f>IF(VLOOKUP(A149,'Monthly Rates Actual'!$A$3:$E$155,3,FALSE)&lt;2.6,VLOOKUP(A149,'Monthly Rates Actual'!$A$3:$E$155,3,FALSE),IF(VLOOKUP(A149,'Monthly Rates Actual'!$A$3:$E$155,3,FALSE)&gt;7.7,VLOOKUP(A149,'Monthly Rates Actual'!$A$3:$E$155,3,FALSE)*0.33,2.6))</f>
        <v>2.6</v>
      </c>
      <c r="D149" s="38">
        <f>VLOOKUP(A149,'Monthly Rates Actual'!$A$3:$E$155,4,FALSE)</f>
        <v>0.6856145599601098</v>
      </c>
      <c r="E149" s="38">
        <f>IF(VLOOKUP(A149,'Monthly Rates Actual'!$A$3:$E$155,5,FALSE)&gt;9.4,9.4,VLOOKUP(A149,'Monthly Rates Actual'!$A$3:$E$155,5,FALSE))</f>
        <v>9.4</v>
      </c>
      <c r="F149" s="39">
        <f t="shared" si="62"/>
        <v>6.295188232361008</v>
      </c>
      <c r="G149" s="39">
        <f t="shared" si="63"/>
        <v>2.6</v>
      </c>
      <c r="H149" s="39">
        <f t="shared" si="64"/>
        <v>0.6856145599601098</v>
      </c>
      <c r="I149" s="39">
        <f t="shared" si="65"/>
        <v>9.4</v>
      </c>
      <c r="J149" s="39">
        <f t="shared" si="66"/>
        <v>6.295188232361008</v>
      </c>
      <c r="K149" s="39">
        <f t="shared" si="67"/>
        <v>2.6</v>
      </c>
      <c r="L149" s="39">
        <f t="shared" si="68"/>
        <v>0.6856145599601098</v>
      </c>
      <c r="M149" s="39">
        <f t="shared" si="69"/>
        <v>9.4</v>
      </c>
      <c r="N149" s="39">
        <f t="shared" si="70"/>
        <v>6.295188232361008</v>
      </c>
      <c r="O149" s="39">
        <f t="shared" si="71"/>
        <v>2.6</v>
      </c>
      <c r="P149" s="39">
        <f t="shared" si="72"/>
        <v>0.6856145599601098</v>
      </c>
      <c r="Q149" s="39">
        <f t="shared" si="73"/>
        <v>9.4</v>
      </c>
      <c r="R149" s="39">
        <f t="shared" si="74"/>
        <v>6.295188232361008</v>
      </c>
      <c r="S149" s="39">
        <f t="shared" si="75"/>
        <v>2.6</v>
      </c>
      <c r="T149" s="39">
        <f t="shared" si="76"/>
        <v>0.6856145599601098</v>
      </c>
      <c r="U149" s="39">
        <f t="shared" si="77"/>
        <v>9.4</v>
      </c>
      <c r="V149" s="39">
        <f t="shared" si="78"/>
        <v>6.295188232361008</v>
      </c>
      <c r="W149" s="39">
        <f t="shared" si="79"/>
        <v>2.6</v>
      </c>
      <c r="X149" s="39">
        <f t="shared" si="80"/>
        <v>0.6856145599601098</v>
      </c>
      <c r="Y149" s="39">
        <f t="shared" si="81"/>
        <v>9.4</v>
      </c>
      <c r="Z149" s="39">
        <f t="shared" si="86"/>
        <v>6.295188232361008</v>
      </c>
      <c r="AA149" s="39">
        <f t="shared" si="87"/>
        <v>2.6</v>
      </c>
      <c r="AB149" s="39">
        <f t="shared" si="88"/>
        <v>0.6856145599601098</v>
      </c>
      <c r="AC149" s="39">
        <f t="shared" si="89"/>
        <v>9.4</v>
      </c>
      <c r="AD149" s="39">
        <f t="shared" si="82"/>
        <v>6.295188232361008</v>
      </c>
      <c r="AE149" s="39">
        <f t="shared" si="83"/>
        <v>2.6</v>
      </c>
      <c r="AF149" s="39">
        <f t="shared" si="84"/>
        <v>0.6856145599601098</v>
      </c>
      <c r="AG149" s="39">
        <f t="shared" si="85"/>
        <v>9.4</v>
      </c>
    </row>
    <row r="150" spans="1:33" ht="15">
      <c r="A150" t="str">
        <f>'Monthly Data'!D150</f>
        <v>Wirral</v>
      </c>
      <c r="B150" s="38">
        <f>IF(VLOOKUP(A150,'Monthly Rates Actual'!$A$3:$E$155,2,FALSE)&lt;5.5,VLOOKUP('Monthly Rate Target'!A150,'Monthly Rates Actual'!$A$3:$E$155,2,FALSE),IF(VLOOKUP('Monthly Rate Target'!A150,'Monthly Rates Actual'!$A$3:$E$155,2,FALSE)&gt;11.2,VLOOKUP('Monthly Rate Target'!A150,'Monthly Rates Actual'!$A$3:$E$155,2,FALSE)/2,5.5))</f>
        <v>4.267124831004957</v>
      </c>
      <c r="C150" s="38">
        <f>IF(VLOOKUP(A150,'Monthly Rates Actual'!$A$3:$E$155,3,FALSE)&lt;2.6,VLOOKUP(A150,'Monthly Rates Actual'!$A$3:$E$155,3,FALSE),IF(VLOOKUP(A150,'Monthly Rates Actual'!$A$3:$E$155,3,FALSE)&gt;7.7,VLOOKUP(A150,'Monthly Rates Actual'!$A$3:$E$155,3,FALSE)*0.33,2.6))</f>
        <v>0.4224876070301938</v>
      </c>
      <c r="D150" s="38">
        <f>VLOOKUP(A150,'Monthly Rates Actual'!$A$3:$E$155,4,FALSE)</f>
        <v>5.914826498422713</v>
      </c>
      <c r="E150" s="38">
        <f>IF(VLOOKUP(A150,'Monthly Rates Actual'!$A$3:$E$155,5,FALSE)&gt;9.4,9.4,VLOOKUP(A150,'Monthly Rates Actual'!$A$3:$E$155,5,FALSE))</f>
        <v>9.4</v>
      </c>
      <c r="F150" s="39">
        <f t="shared" si="62"/>
        <v>4.267124831004957</v>
      </c>
      <c r="G150" s="39">
        <f t="shared" si="63"/>
        <v>0.4224876070301938</v>
      </c>
      <c r="H150" s="39">
        <f t="shared" si="64"/>
        <v>5.914826498422713</v>
      </c>
      <c r="I150" s="39">
        <f t="shared" si="65"/>
        <v>9.4</v>
      </c>
      <c r="J150" s="39">
        <f t="shared" si="66"/>
        <v>4.267124831004957</v>
      </c>
      <c r="K150" s="39">
        <f t="shared" si="67"/>
        <v>0.4224876070301938</v>
      </c>
      <c r="L150" s="39">
        <f t="shared" si="68"/>
        <v>5.914826498422713</v>
      </c>
      <c r="M150" s="39">
        <f t="shared" si="69"/>
        <v>9.4</v>
      </c>
      <c r="N150" s="39">
        <f t="shared" si="70"/>
        <v>4.267124831004957</v>
      </c>
      <c r="O150" s="39">
        <f t="shared" si="71"/>
        <v>0.4224876070301938</v>
      </c>
      <c r="P150" s="39">
        <f t="shared" si="72"/>
        <v>5.914826498422713</v>
      </c>
      <c r="Q150" s="39">
        <f t="shared" si="73"/>
        <v>9.4</v>
      </c>
      <c r="R150" s="39">
        <f t="shared" si="74"/>
        <v>4.267124831004957</v>
      </c>
      <c r="S150" s="39">
        <f t="shared" si="75"/>
        <v>0.4224876070301938</v>
      </c>
      <c r="T150" s="39">
        <f t="shared" si="76"/>
        <v>5.914826498422713</v>
      </c>
      <c r="U150" s="39">
        <f t="shared" si="77"/>
        <v>9.4</v>
      </c>
      <c r="V150" s="39">
        <f t="shared" si="78"/>
        <v>4.267124831004957</v>
      </c>
      <c r="W150" s="39">
        <f t="shared" si="79"/>
        <v>0.4224876070301938</v>
      </c>
      <c r="X150" s="39">
        <f t="shared" si="80"/>
        <v>5.914826498422713</v>
      </c>
      <c r="Y150" s="39">
        <f t="shared" si="81"/>
        <v>9.4</v>
      </c>
      <c r="Z150" s="39">
        <f t="shared" si="86"/>
        <v>4.267124831004957</v>
      </c>
      <c r="AA150" s="39">
        <f t="shared" si="87"/>
        <v>0.4224876070301938</v>
      </c>
      <c r="AB150" s="39">
        <f t="shared" si="88"/>
        <v>5.914826498422713</v>
      </c>
      <c r="AC150" s="39">
        <f t="shared" si="89"/>
        <v>9.4</v>
      </c>
      <c r="AD150" s="39">
        <f t="shared" si="82"/>
        <v>4.267124831004957</v>
      </c>
      <c r="AE150" s="39">
        <f t="shared" si="83"/>
        <v>0.4224876070301938</v>
      </c>
      <c r="AF150" s="39">
        <f t="shared" si="84"/>
        <v>5.914826498422713</v>
      </c>
      <c r="AG150" s="39">
        <f t="shared" si="85"/>
        <v>9.4</v>
      </c>
    </row>
    <row r="151" spans="1:33" ht="15">
      <c r="A151" t="str">
        <f>'Monthly Data'!D151</f>
        <v>Wokingham UA</v>
      </c>
      <c r="B151" s="38">
        <f>IF(VLOOKUP(A151,'Monthly Rates Actual'!$A$3:$E$155,2,FALSE)&lt;5.5,VLOOKUP('Monthly Rate Target'!A151,'Monthly Rates Actual'!$A$3:$E$155,2,FALSE),IF(VLOOKUP('Monthly Rate Target'!A151,'Monthly Rates Actual'!$A$3:$E$155,2,FALSE)&gt;11.2,VLOOKUP('Monthly Rate Target'!A151,'Monthly Rates Actual'!$A$3:$E$155,2,FALSE)/2,5.5))</f>
        <v>5.5</v>
      </c>
      <c r="C151" s="38">
        <f>IF(VLOOKUP(A151,'Monthly Rates Actual'!$A$3:$E$155,3,FALSE)&lt;2.6,VLOOKUP(A151,'Monthly Rates Actual'!$A$3:$E$155,3,FALSE),IF(VLOOKUP(A151,'Monthly Rates Actual'!$A$3:$E$155,3,FALSE)&gt;7.7,VLOOKUP(A151,'Monthly Rates Actual'!$A$3:$E$155,3,FALSE)*0.33,2.6))</f>
        <v>2.6</v>
      </c>
      <c r="D151" s="38">
        <f>VLOOKUP(A151,'Monthly Rates Actual'!$A$3:$E$155,4,FALSE)</f>
        <v>0.23060071486221603</v>
      </c>
      <c r="E151" s="38">
        <f>IF(VLOOKUP(A151,'Monthly Rates Actual'!$A$3:$E$155,5,FALSE)&gt;9.4,9.4,VLOOKUP(A151,'Monthly Rates Actual'!$A$3:$E$155,5,FALSE))</f>
        <v>9.4</v>
      </c>
      <c r="F151" s="39">
        <f t="shared" si="62"/>
        <v>5.5</v>
      </c>
      <c r="G151" s="39">
        <f t="shared" si="63"/>
        <v>2.6</v>
      </c>
      <c r="H151" s="39">
        <f t="shared" si="64"/>
        <v>0.23060071486221603</v>
      </c>
      <c r="I151" s="39">
        <f t="shared" si="65"/>
        <v>9.4</v>
      </c>
      <c r="J151" s="39">
        <f t="shared" si="66"/>
        <v>5.5</v>
      </c>
      <c r="K151" s="39">
        <f t="shared" si="67"/>
        <v>2.6</v>
      </c>
      <c r="L151" s="39">
        <f t="shared" si="68"/>
        <v>0.23060071486221603</v>
      </c>
      <c r="M151" s="39">
        <f t="shared" si="69"/>
        <v>9.4</v>
      </c>
      <c r="N151" s="39">
        <f t="shared" si="70"/>
        <v>5.5</v>
      </c>
      <c r="O151" s="39">
        <f t="shared" si="71"/>
        <v>2.6</v>
      </c>
      <c r="P151" s="39">
        <f t="shared" si="72"/>
        <v>0.23060071486221603</v>
      </c>
      <c r="Q151" s="39">
        <f t="shared" si="73"/>
        <v>9.4</v>
      </c>
      <c r="R151" s="39">
        <f t="shared" si="74"/>
        <v>5.5</v>
      </c>
      <c r="S151" s="39">
        <f t="shared" si="75"/>
        <v>2.6</v>
      </c>
      <c r="T151" s="39">
        <f t="shared" si="76"/>
        <v>0.23060071486221603</v>
      </c>
      <c r="U151" s="39">
        <f t="shared" si="77"/>
        <v>9.4</v>
      </c>
      <c r="V151" s="39">
        <f t="shared" si="78"/>
        <v>5.5</v>
      </c>
      <c r="W151" s="39">
        <f t="shared" si="79"/>
        <v>2.6</v>
      </c>
      <c r="X151" s="39">
        <f t="shared" si="80"/>
        <v>0.23060071486221603</v>
      </c>
      <c r="Y151" s="39">
        <f t="shared" si="81"/>
        <v>9.4</v>
      </c>
      <c r="Z151" s="39">
        <f t="shared" si="86"/>
        <v>5.5</v>
      </c>
      <c r="AA151" s="39">
        <f t="shared" si="87"/>
        <v>2.6</v>
      </c>
      <c r="AB151" s="39">
        <f t="shared" si="88"/>
        <v>0.23060071486221603</v>
      </c>
      <c r="AC151" s="39">
        <f t="shared" si="89"/>
        <v>9.4</v>
      </c>
      <c r="AD151" s="39">
        <f t="shared" si="82"/>
        <v>5.5</v>
      </c>
      <c r="AE151" s="39">
        <f t="shared" si="83"/>
        <v>2.6</v>
      </c>
      <c r="AF151" s="39">
        <f t="shared" si="84"/>
        <v>0.23060071486221603</v>
      </c>
      <c r="AG151" s="39">
        <f t="shared" si="85"/>
        <v>9.4</v>
      </c>
    </row>
    <row r="152" spans="1:33" ht="15">
      <c r="A152" t="str">
        <f>'Monthly Data'!D152</f>
        <v>Wolverhampton</v>
      </c>
      <c r="B152" s="38">
        <f>IF(VLOOKUP(A152,'Monthly Rates Actual'!$A$3:$E$155,2,FALSE)&lt;5.5,VLOOKUP('Monthly Rate Target'!A152,'Monthly Rates Actual'!$A$3:$E$155,2,FALSE),IF(VLOOKUP('Monthly Rate Target'!A152,'Monthly Rates Actual'!$A$3:$E$155,2,FALSE)&gt;11.2,VLOOKUP('Monthly Rate Target'!A152,'Monthly Rates Actual'!$A$3:$E$155,2,FALSE)/2,5.5))</f>
        <v>5.133024869866975</v>
      </c>
      <c r="C152" s="38">
        <f>IF(VLOOKUP(A152,'Monthly Rates Actual'!$A$3:$E$155,3,FALSE)&lt;2.6,VLOOKUP(A152,'Monthly Rates Actual'!$A$3:$E$155,3,FALSE),IF(VLOOKUP(A152,'Monthly Rates Actual'!$A$3:$E$155,3,FALSE)&gt;7.7,VLOOKUP(A152,'Monthly Rates Actual'!$A$3:$E$155,3,FALSE)*0.33,2.6))</f>
        <v>2.6720647773279356</v>
      </c>
      <c r="D152" s="38">
        <f>VLOOKUP(A152,'Monthly Rates Actual'!$A$3:$E$155,4,FALSE)</f>
        <v>1.1386639676113361</v>
      </c>
      <c r="E152" s="38">
        <f>IF(VLOOKUP(A152,'Monthly Rates Actual'!$A$3:$E$155,5,FALSE)&gt;9.4,9.4,VLOOKUP(A152,'Monthly Rates Actual'!$A$3:$E$155,5,FALSE))</f>
        <v>9.4</v>
      </c>
      <c r="F152" s="39">
        <f t="shared" si="62"/>
        <v>5.133024869866975</v>
      </c>
      <c r="G152" s="39">
        <f t="shared" si="63"/>
        <v>2.6720647773279356</v>
      </c>
      <c r="H152" s="39">
        <f t="shared" si="64"/>
        <v>1.1386639676113361</v>
      </c>
      <c r="I152" s="39">
        <f t="shared" si="65"/>
        <v>9.4</v>
      </c>
      <c r="J152" s="39">
        <f t="shared" si="66"/>
        <v>5.133024869866975</v>
      </c>
      <c r="K152" s="39">
        <f t="shared" si="67"/>
        <v>2.6720647773279356</v>
      </c>
      <c r="L152" s="39">
        <f t="shared" si="68"/>
        <v>1.1386639676113361</v>
      </c>
      <c r="M152" s="39">
        <f t="shared" si="69"/>
        <v>9.4</v>
      </c>
      <c r="N152" s="39">
        <f t="shared" si="70"/>
        <v>5.133024869866975</v>
      </c>
      <c r="O152" s="39">
        <f t="shared" si="71"/>
        <v>2.6720647773279356</v>
      </c>
      <c r="P152" s="39">
        <f t="shared" si="72"/>
        <v>1.1386639676113361</v>
      </c>
      <c r="Q152" s="39">
        <f t="shared" si="73"/>
        <v>9.4</v>
      </c>
      <c r="R152" s="39">
        <f t="shared" si="74"/>
        <v>5.133024869866975</v>
      </c>
      <c r="S152" s="39">
        <f t="shared" si="75"/>
        <v>2.6720647773279356</v>
      </c>
      <c r="T152" s="39">
        <f t="shared" si="76"/>
        <v>1.1386639676113361</v>
      </c>
      <c r="U152" s="39">
        <f t="shared" si="77"/>
        <v>9.4</v>
      </c>
      <c r="V152" s="39">
        <f t="shared" si="78"/>
        <v>5.133024869866975</v>
      </c>
      <c r="W152" s="39">
        <f t="shared" si="79"/>
        <v>2.6720647773279356</v>
      </c>
      <c r="X152" s="39">
        <f t="shared" si="80"/>
        <v>1.1386639676113361</v>
      </c>
      <c r="Y152" s="39">
        <f t="shared" si="81"/>
        <v>9.4</v>
      </c>
      <c r="Z152" s="39">
        <f t="shared" si="86"/>
        <v>5.133024869866975</v>
      </c>
      <c r="AA152" s="39">
        <f t="shared" si="87"/>
        <v>2.6720647773279356</v>
      </c>
      <c r="AB152" s="39">
        <f t="shared" si="88"/>
        <v>1.1386639676113361</v>
      </c>
      <c r="AC152" s="39">
        <f t="shared" si="89"/>
        <v>9.4</v>
      </c>
      <c r="AD152" s="39">
        <f t="shared" si="82"/>
        <v>5.133024869866975</v>
      </c>
      <c r="AE152" s="39">
        <f t="shared" si="83"/>
        <v>2.6720647773279356</v>
      </c>
      <c r="AF152" s="39">
        <f t="shared" si="84"/>
        <v>1.1386639676113361</v>
      </c>
      <c r="AG152" s="39">
        <f t="shared" si="85"/>
        <v>9.4</v>
      </c>
    </row>
    <row r="153" spans="1:33" ht="15">
      <c r="A153" t="str">
        <f>'Monthly Data'!D153</f>
        <v>Worcestershire</v>
      </c>
      <c r="B153" s="38">
        <f>IF(VLOOKUP(A153,'Monthly Rates Actual'!$A$3:$E$155,2,FALSE)&lt;5.5,VLOOKUP('Monthly Rate Target'!A153,'Monthly Rates Actual'!$A$3:$E$155,2,FALSE),IF(VLOOKUP('Monthly Rate Target'!A153,'Monthly Rates Actual'!$A$3:$E$155,2,FALSE)&gt;11.2,VLOOKUP('Monthly Rate Target'!A153,'Monthly Rates Actual'!$A$3:$E$155,2,FALSE)/2,5.5))</f>
        <v>5.5</v>
      </c>
      <c r="C153" s="38">
        <f>IF(VLOOKUP(A153,'Monthly Rates Actual'!$A$3:$E$155,3,FALSE)&lt;2.6,VLOOKUP(A153,'Monthly Rates Actual'!$A$3:$E$155,3,FALSE),IF(VLOOKUP(A153,'Monthly Rates Actual'!$A$3:$E$155,3,FALSE)&gt;7.7,VLOOKUP(A153,'Monthly Rates Actual'!$A$3:$E$155,3,FALSE)*0.33,2.6))</f>
        <v>2.6</v>
      </c>
      <c r="D153" s="38">
        <f>VLOOKUP(A153,'Monthly Rates Actual'!$A$3:$E$155,4,FALSE)</f>
        <v>4.64209238299174</v>
      </c>
      <c r="E153" s="38">
        <f>IF(VLOOKUP(A153,'Monthly Rates Actual'!$A$3:$E$155,5,FALSE)&gt;9.4,9.4,VLOOKUP(A153,'Monthly Rates Actual'!$A$3:$E$155,5,FALSE))</f>
        <v>9.4</v>
      </c>
      <c r="F153" s="39">
        <f t="shared" si="62"/>
        <v>5.5</v>
      </c>
      <c r="G153" s="39">
        <f t="shared" si="63"/>
        <v>2.6</v>
      </c>
      <c r="H153" s="39">
        <f t="shared" si="64"/>
        <v>4.64209238299174</v>
      </c>
      <c r="I153" s="39">
        <f t="shared" si="65"/>
        <v>9.4</v>
      </c>
      <c r="J153" s="39">
        <f t="shared" si="66"/>
        <v>5.5</v>
      </c>
      <c r="K153" s="39">
        <f t="shared" si="67"/>
        <v>2.6</v>
      </c>
      <c r="L153" s="39">
        <f t="shared" si="68"/>
        <v>4.64209238299174</v>
      </c>
      <c r="M153" s="39">
        <f t="shared" si="69"/>
        <v>9.4</v>
      </c>
      <c r="N153" s="39">
        <f t="shared" si="70"/>
        <v>5.5</v>
      </c>
      <c r="O153" s="39">
        <f t="shared" si="71"/>
        <v>2.6</v>
      </c>
      <c r="P153" s="39">
        <f t="shared" si="72"/>
        <v>4.64209238299174</v>
      </c>
      <c r="Q153" s="39">
        <f t="shared" si="73"/>
        <v>9.4</v>
      </c>
      <c r="R153" s="39">
        <f t="shared" si="74"/>
        <v>5.5</v>
      </c>
      <c r="S153" s="39">
        <f t="shared" si="75"/>
        <v>2.6</v>
      </c>
      <c r="T153" s="39">
        <f t="shared" si="76"/>
        <v>4.64209238299174</v>
      </c>
      <c r="U153" s="39">
        <f t="shared" si="77"/>
        <v>9.4</v>
      </c>
      <c r="V153" s="39">
        <f t="shared" si="78"/>
        <v>5.5</v>
      </c>
      <c r="W153" s="39">
        <f t="shared" si="79"/>
        <v>2.6</v>
      </c>
      <c r="X153" s="39">
        <f t="shared" si="80"/>
        <v>4.64209238299174</v>
      </c>
      <c r="Y153" s="39">
        <f t="shared" si="81"/>
        <v>9.4</v>
      </c>
      <c r="Z153" s="39">
        <f t="shared" si="86"/>
        <v>5.5</v>
      </c>
      <c r="AA153" s="39">
        <f t="shared" si="87"/>
        <v>2.6</v>
      </c>
      <c r="AB153" s="39">
        <f t="shared" si="88"/>
        <v>4.64209238299174</v>
      </c>
      <c r="AC153" s="39">
        <f t="shared" si="89"/>
        <v>9.4</v>
      </c>
      <c r="AD153" s="39">
        <f t="shared" si="82"/>
        <v>5.5</v>
      </c>
      <c r="AE153" s="39">
        <f t="shared" si="83"/>
        <v>2.6</v>
      </c>
      <c r="AF153" s="39">
        <f t="shared" si="84"/>
        <v>4.64209238299174</v>
      </c>
      <c r="AG153" s="39">
        <f t="shared" si="85"/>
        <v>9.4</v>
      </c>
    </row>
    <row r="154" spans="1:33" ht="15">
      <c r="A154" t="str">
        <f>'Monthly Data'!D154</f>
        <v>York UA</v>
      </c>
      <c r="B154" s="38">
        <f>IF(VLOOKUP(A154,'Monthly Rates Actual'!$A$3:$E$155,2,FALSE)&lt;5.5,VLOOKUP('Monthly Rate Target'!A154,'Monthly Rates Actual'!$A$3:$E$155,2,FALSE),IF(VLOOKUP('Monthly Rate Target'!A154,'Monthly Rates Actual'!$A$3:$E$155,2,FALSE)&gt;11.2,VLOOKUP('Monthly Rate Target'!A154,'Monthly Rates Actual'!$A$3:$E$155,2,FALSE)/2,5.5))</f>
        <v>5.5</v>
      </c>
      <c r="C154" s="38">
        <f>IF(VLOOKUP(A154,'Monthly Rates Actual'!$A$3:$E$155,3,FALSE)&lt;2.6,VLOOKUP(A154,'Monthly Rates Actual'!$A$3:$E$155,3,FALSE),IF(VLOOKUP(A154,'Monthly Rates Actual'!$A$3:$E$155,3,FALSE)&gt;7.7,VLOOKUP(A154,'Monthly Rates Actual'!$A$3:$E$155,3,FALSE)*0.33,2.6))</f>
        <v>2.6</v>
      </c>
      <c r="D154" s="38">
        <f>VLOOKUP(A154,'Monthly Rates Actual'!$A$3:$E$155,4,FALSE)</f>
        <v>1.310425160163075</v>
      </c>
      <c r="E154" s="38">
        <f>IF(VLOOKUP(A154,'Monthly Rates Actual'!$A$3:$E$155,5,FALSE)&gt;9.4,9.4,VLOOKUP(A154,'Monthly Rates Actual'!$A$3:$E$155,5,FALSE))</f>
        <v>9.4</v>
      </c>
      <c r="F154" s="39">
        <f t="shared" si="62"/>
        <v>5.5</v>
      </c>
      <c r="G154" s="39">
        <f t="shared" si="63"/>
        <v>2.6</v>
      </c>
      <c r="H154" s="39">
        <f t="shared" si="64"/>
        <v>1.310425160163075</v>
      </c>
      <c r="I154" s="39">
        <f t="shared" si="65"/>
        <v>9.4</v>
      </c>
      <c r="J154" s="39">
        <f t="shared" si="66"/>
        <v>5.5</v>
      </c>
      <c r="K154" s="39">
        <f t="shared" si="67"/>
        <v>2.6</v>
      </c>
      <c r="L154" s="39">
        <f t="shared" si="68"/>
        <v>1.310425160163075</v>
      </c>
      <c r="M154" s="39">
        <f t="shared" si="69"/>
        <v>9.4</v>
      </c>
      <c r="N154" s="39">
        <f t="shared" si="70"/>
        <v>5.5</v>
      </c>
      <c r="O154" s="39">
        <f t="shared" si="71"/>
        <v>2.6</v>
      </c>
      <c r="P154" s="39">
        <f t="shared" si="72"/>
        <v>1.310425160163075</v>
      </c>
      <c r="Q154" s="39">
        <f t="shared" si="73"/>
        <v>9.4</v>
      </c>
      <c r="R154" s="39">
        <f t="shared" si="74"/>
        <v>5.5</v>
      </c>
      <c r="S154" s="39">
        <f t="shared" si="75"/>
        <v>2.6</v>
      </c>
      <c r="T154" s="39">
        <f t="shared" si="76"/>
        <v>1.310425160163075</v>
      </c>
      <c r="U154" s="39">
        <f t="shared" si="77"/>
        <v>9.4</v>
      </c>
      <c r="V154" s="39">
        <f t="shared" si="78"/>
        <v>5.5</v>
      </c>
      <c r="W154" s="39">
        <f t="shared" si="79"/>
        <v>2.6</v>
      </c>
      <c r="X154" s="39">
        <f t="shared" si="80"/>
        <v>1.310425160163075</v>
      </c>
      <c r="Y154" s="39">
        <f t="shared" si="81"/>
        <v>9.4</v>
      </c>
      <c r="Z154" s="39">
        <f t="shared" si="86"/>
        <v>5.5</v>
      </c>
      <c r="AA154" s="39">
        <f t="shared" si="87"/>
        <v>2.6</v>
      </c>
      <c r="AB154" s="39">
        <f t="shared" si="88"/>
        <v>1.310425160163075</v>
      </c>
      <c r="AC154" s="39">
        <f t="shared" si="89"/>
        <v>9.4</v>
      </c>
      <c r="AD154" s="39">
        <f t="shared" si="82"/>
        <v>5.5</v>
      </c>
      <c r="AE154" s="39">
        <f t="shared" si="83"/>
        <v>2.6</v>
      </c>
      <c r="AF154" s="39">
        <f t="shared" si="84"/>
        <v>1.310425160163075</v>
      </c>
      <c r="AG154" s="39">
        <f t="shared" si="85"/>
        <v>9.4</v>
      </c>
    </row>
  </sheetData>
  <sheetProtection algorithmName="SHA-512" hashValue="NSpPnlRnWaXxaYxYe/BGWtRZJADJK9k3RKVCWNmNsqDOJzlIaGvEo1nKzQLovuJUERNx4PX3P9adnRJ7HIpqGA==" saltValue="BEV+jUT4BEBN5YIago139g==" spinCount="100000" sheet="1" objects="1" scenarios="1"/>
  <autoFilter ref="A2:Y154"/>
  <mergeCells count="8">
    <mergeCell ref="AD1:AG1"/>
    <mergeCell ref="Z1:AC1"/>
    <mergeCell ref="V1:Y1"/>
    <mergeCell ref="B1:E1"/>
    <mergeCell ref="F1:I1"/>
    <mergeCell ref="J1:M1"/>
    <mergeCell ref="N1:Q1"/>
    <mergeCell ref="R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7"/>
  <sheetViews>
    <sheetView zoomScale="80" zoomScaleNormal="80" workbookViewId="0" topLeftCell="A1">
      <selection activeCell="I78" sqref="I78"/>
    </sheetView>
  </sheetViews>
  <sheetFormatPr defaultColWidth="9.140625" defaultRowHeight="15"/>
  <cols>
    <col min="6" max="8" width="9.57421875" style="0" bestFit="1" customWidth="1"/>
    <col min="9" max="9" width="9.00390625" style="0" bestFit="1" customWidth="1"/>
  </cols>
  <sheetData>
    <row r="1" spans="2:5" ht="15">
      <c r="B1" s="80" t="s">
        <v>473</v>
      </c>
      <c r="C1" s="80"/>
      <c r="D1" s="80"/>
      <c r="E1" s="80"/>
    </row>
    <row r="2" spans="1:11" ht="15">
      <c r="A2" t="s">
        <v>481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4</v>
      </c>
      <c r="G2" s="10" t="s">
        <v>5</v>
      </c>
      <c r="H2" s="10" t="s">
        <v>6</v>
      </c>
      <c r="I2" s="10" t="s">
        <v>7</v>
      </c>
      <c r="J2" s="29" t="s">
        <v>474</v>
      </c>
      <c r="K2" s="29" t="s">
        <v>475</v>
      </c>
    </row>
    <row r="3" spans="1:11" ht="15">
      <c r="A3" t="str">
        <f>'Monthly Data'!D4</f>
        <v>Barking &amp; Dagenham</v>
      </c>
      <c r="B3" s="26">
        <f>(SUM('Monthly Data'!F4+'Monthly Data'!J4+'Monthly Data'!N4)/89)/('Monthly Data'!$E4/100000)</f>
        <v>4.5658200228291</v>
      </c>
      <c r="C3" s="26">
        <f>(SUM('Monthly Data'!G4+'Monthly Data'!K4+'Monthly Data'!O4)/89)/('Monthly Data'!$E4/100000)</f>
        <v>0.621200003106</v>
      </c>
      <c r="D3" s="26">
        <f>(SUM('Monthly Data'!H4+'Monthly Data'!L4+'Monthly Data'!P4)/89)/('Monthly Data'!$E4/100000)</f>
        <v>0.691085003455425</v>
      </c>
      <c r="E3" s="26">
        <f>(SUM('Monthly Data'!I4+'Monthly Data'!M4+'Monthly Data'!Q4)/89)/('Monthly Data'!$E4/100000)</f>
        <v>5.878105029390524</v>
      </c>
      <c r="F3" s="26">
        <f>(SUM('Monthly Data'!R4+'Monthly Data'!V4+'Monthly Data'!Z4)/92)/('Monthly Data'!$E4/100000)</f>
        <v>2.614104143505303</v>
      </c>
      <c r="G3" s="26">
        <f>(SUM('Monthly Data'!S4+'Monthly Data'!W4+'Monthly Data'!AA4)/92)/('Monthly Data'!$E4/100000)</f>
        <v>0.6835732099396051</v>
      </c>
      <c r="H3" s="26">
        <f>(SUM('Monthly Data'!T4+'Monthly Data'!X4+'Monthly Data'!AB4)/92)/('Monthly Data'!$E4/100000)</f>
        <v>0.7586911450978036</v>
      </c>
      <c r="I3" s="26">
        <f>(SUM('Monthly Data'!U4+'Monthly Data'!Y4+'Monthly Data'!AC4)/92)/('Monthly Data'!$E4/100000)</f>
        <v>4.056368498542712</v>
      </c>
      <c r="J3" s="28">
        <f>I3-'Three Month Average'!E3</f>
        <v>-1.8217365308478124</v>
      </c>
      <c r="K3" s="36">
        <f>J3/'Three Month Average'!E3</f>
        <v>-0.3099190167135718</v>
      </c>
    </row>
    <row r="4" spans="1:11" ht="15">
      <c r="A4" t="str">
        <f>'Monthly Data'!D5</f>
        <v>Barnet</v>
      </c>
      <c r="B4" s="26">
        <f>(SUM('Monthly Data'!F5+'Monthly Data'!J5+'Monthly Data'!N5)/89)/('Monthly Data'!$E5/100000)</f>
        <v>6.227842521839247</v>
      </c>
      <c r="C4" s="26">
        <f>(SUM('Monthly Data'!G5+'Monthly Data'!K5+'Monthly Data'!O5)/89)/('Monthly Data'!$E5/100000)</f>
        <v>7.743955496954475</v>
      </c>
      <c r="D4" s="26">
        <f>(SUM('Monthly Data'!H5+'Monthly Data'!L5+'Monthly Data'!P5)/89)/('Monthly Data'!$E5/100000)</f>
        <v>0.957545036914881</v>
      </c>
      <c r="E4" s="26">
        <f>(SUM('Monthly Data'!I5+'Monthly Data'!M5+'Monthly Data'!Q5)/89)/('Monthly Data'!$E5/100000)</f>
        <v>14.929343055708603</v>
      </c>
      <c r="F4" s="26">
        <f>(SUM('Monthly Data'!R5+'Monthly Data'!V5+'Monthly Data'!Z5)/92)/('Monthly Data'!$E5/100000)</f>
        <v>4.341209510226287</v>
      </c>
      <c r="G4" s="26">
        <f>(SUM('Monthly Data'!S5+'Monthly Data'!W5+'Monthly Data'!AA5)/92)/('Monthly Data'!$E5/100000)</f>
        <v>6.653335489847231</v>
      </c>
      <c r="H4" s="26">
        <f>(SUM('Monthly Data'!T5+'Monthly Data'!X5+'Monthly Data'!AB5)/92)/('Monthly Data'!$E5/100000)</f>
        <v>0.8932378585817</v>
      </c>
      <c r="I4" s="26">
        <f>(SUM('Monthly Data'!U5+'Monthly Data'!Y5+'Monthly Data'!AC5)/92)/('Monthly Data'!$E5/100000)</f>
        <v>11.887782858655218</v>
      </c>
      <c r="J4" s="28">
        <f>I4-'Three Month Average'!E4</f>
        <v>-3.0415601970533857</v>
      </c>
      <c r="K4" s="36">
        <f>J4/'Three Month Average'!E4</f>
        <v>-0.20373034404151963</v>
      </c>
    </row>
    <row r="5" spans="1:11" ht="15">
      <c r="A5" t="str">
        <f>'Monthly Data'!D6</f>
        <v>Barnsley</v>
      </c>
      <c r="B5" s="26">
        <f>(SUM('Monthly Data'!F6+'Monthly Data'!J6+'Monthly Data'!N6)/89)/('Monthly Data'!$E6/100000)</f>
        <v>1.8843999859110283</v>
      </c>
      <c r="C5" s="26">
        <f>(SUM('Monthly Data'!G6+'Monthly Data'!K6+'Monthly Data'!O6)/89)/('Monthly Data'!$E6/100000)</f>
        <v>0.2876498420861071</v>
      </c>
      <c r="D5" s="26">
        <f>(SUM('Monthly Data'!H6+'Monthly Data'!L6+'Monthly Data'!P6)/89)/('Monthly Data'!$E6/100000)</f>
        <v>0.14088971857278715</v>
      </c>
      <c r="E5" s="26">
        <f>(SUM('Monthly Data'!I6+'Monthly Data'!M6+'Monthly Data'!Q6)/89)/('Monthly Data'!$E6/100000)</f>
        <v>2.3129395465699223</v>
      </c>
      <c r="F5" s="26">
        <f>(SUM('Monthly Data'!R6+'Monthly Data'!V6+'Monthly Data'!Z6)/92)/('Monthly Data'!$E6/100000)</f>
        <v>1.05061105810731</v>
      </c>
      <c r="G5" s="26">
        <f>(SUM('Monthly Data'!S6+'Monthly Data'!W6+'Monthly Data'!AA6)/92)/('Monthly Data'!$E6/100000)</f>
        <v>0.20444323292899005</v>
      </c>
      <c r="H5" s="26">
        <f>(SUM('Monthly Data'!T6+'Monthly Data'!X6+'Monthly Data'!AB6)/92)/('Monthly Data'!$E6/100000)</f>
        <v>0.28962791331606924</v>
      </c>
      <c r="I5" s="26">
        <f>(SUM('Monthly Data'!U6+'Monthly Data'!Y6+'Monthly Data'!AC6)/92)/('Monthly Data'!$E6/100000)</f>
        <v>1.5446822043523691</v>
      </c>
      <c r="J5" s="28">
        <f>I5-'Three Month Average'!E5</f>
        <v>-0.7682573422175532</v>
      </c>
      <c r="K5" s="36">
        <f>J5/'Three Month Average'!E5</f>
        <v>-0.3321562568969323</v>
      </c>
    </row>
    <row r="6" spans="1:11" ht="15">
      <c r="A6" t="str">
        <f>'Monthly Data'!D7</f>
        <v>Bath &amp; North East Somerset UA</v>
      </c>
      <c r="B6" s="26">
        <f>(SUM('Monthly Data'!F7+'Monthly Data'!J7+'Monthly Data'!N7)/89)/('Monthly Data'!$E7/100000)</f>
        <v>5.073114700988116</v>
      </c>
      <c r="C6" s="26">
        <f>(SUM('Monthly Data'!G7+'Monthly Data'!K7+'Monthly Data'!O7)/89)/('Monthly Data'!$E7/100000)</f>
        <v>7.834243892382229</v>
      </c>
      <c r="D6" s="26">
        <f>(SUM('Monthly Data'!H7+'Monthly Data'!L7+'Monthly Data'!P7)/89)/('Monthly Data'!$E7/100000)</f>
        <v>0.5301368047476696</v>
      </c>
      <c r="E6" s="26">
        <f>(SUM('Monthly Data'!I7+'Monthly Data'!M7+'Monthly Data'!Q7)/89)/('Monthly Data'!$E7/100000)</f>
        <v>13.437495398118013</v>
      </c>
      <c r="F6" s="26">
        <f>(SUM('Monthly Data'!R7+'Monthly Data'!V7+'Monthly Data'!Z7)/92)/('Monthly Data'!$E7/100000)</f>
        <v>4.91480996068152</v>
      </c>
      <c r="G6" s="26">
        <f>(SUM('Monthly Data'!S7+'Monthly Data'!W7+'Monthly Data'!AA7)/92)/('Monthly Data'!$E7/100000)</f>
        <v>6.6385549034133</v>
      </c>
      <c r="H6" s="26">
        <f>(SUM('Monthly Data'!T7+'Monthly Data'!X7+'Monthly Data'!AB7)/92)/('Monthly Data'!$E7/100000)</f>
        <v>0.17094991167587897</v>
      </c>
      <c r="I6" s="26">
        <f>(SUM('Monthly Data'!U7+'Monthly Data'!Y7+'Monthly Data'!AC7)/92)/('Monthly Data'!$E7/100000)</f>
        <v>11.724314775770699</v>
      </c>
      <c r="J6" s="28">
        <f>I6-'Three Month Average'!E6</f>
        <v>-1.7131806223473145</v>
      </c>
      <c r="K6" s="36">
        <f>J6/'Three Month Average'!E6</f>
        <v>-0.12749255509231683</v>
      </c>
    </row>
    <row r="7" spans="1:11" ht="15">
      <c r="A7" t="str">
        <f>'Monthly Data'!D8</f>
        <v>Bedford</v>
      </c>
      <c r="B7" s="26">
        <f>(SUM('Monthly Data'!F8+'Monthly Data'!J8+'Monthly Data'!N8)/89)/('Monthly Data'!$E8/100000)</f>
        <v>5.8641148986518585</v>
      </c>
      <c r="C7" s="26">
        <f>(SUM('Monthly Data'!G8+'Monthly Data'!K8+'Monthly Data'!O8)/89)/('Monthly Data'!$E8/100000)</f>
        <v>0.17272797934173367</v>
      </c>
      <c r="D7" s="26">
        <f>(SUM('Monthly Data'!H8+'Monthly Data'!L8+'Monthly Data'!P8)/89)/('Monthly Data'!$E8/100000)</f>
        <v>1.3731874357667826</v>
      </c>
      <c r="E7" s="26">
        <f>(SUM('Monthly Data'!I8+'Monthly Data'!M8+'Monthly Data'!Q8)/89)/('Monthly Data'!$E8/100000)</f>
        <v>7.410030313760374</v>
      </c>
      <c r="F7" s="26">
        <f>(SUM('Monthly Data'!R8+'Monthly Data'!V8+'Monthly Data'!Z8)/92)/('Monthly Data'!$E8/100000)</f>
        <v>4.2860007352204</v>
      </c>
      <c r="G7" s="26">
        <f>(SUM('Monthly Data'!S8+'Monthly Data'!W8+'Monthly Data'!AA8)/92)/('Monthly Data'!$E8/100000)</f>
        <v>0.20051465427931692</v>
      </c>
      <c r="H7" s="26">
        <f>(SUM('Monthly Data'!T8+'Monthly Data'!X8+'Monthly Data'!AB8)/92)/('Monthly Data'!$E8/100000)</f>
        <v>0.6015439628379508</v>
      </c>
      <c r="I7" s="26">
        <f>(SUM('Monthly Data'!U8+'Monthly Data'!Y8+'Monthly Data'!AC8)/92)/('Monthly Data'!$E8/100000)</f>
        <v>5.088059352337667</v>
      </c>
      <c r="J7" s="28">
        <f>I7-'Three Month Average'!E7</f>
        <v>-2.321970961422707</v>
      </c>
      <c r="K7" s="36">
        <f>J7/'Three Month Average'!E7</f>
        <v>-0.3133551231377318</v>
      </c>
    </row>
    <row r="8" spans="1:11" ht="15">
      <c r="A8" t="str">
        <f>'Monthly Data'!D9</f>
        <v>Bexley</v>
      </c>
      <c r="B8" s="26">
        <f>(SUM('Monthly Data'!F9+'Monthly Data'!J9+'Monthly Data'!N9)/89)/('Monthly Data'!$E9/100000)</f>
        <v>2.8999862757851145</v>
      </c>
      <c r="C8" s="26">
        <f>(SUM('Monthly Data'!G9+'Monthly Data'!K9+'Monthly Data'!O9)/89)/('Monthly Data'!$E9/100000)</f>
        <v>5.316641505606043</v>
      </c>
      <c r="D8" s="26">
        <f>(SUM('Monthly Data'!H9+'Monthly Data'!L9+'Monthly Data'!P9)/89)/('Monthly Data'!$E9/100000)</f>
        <v>0.11934099900350266</v>
      </c>
      <c r="E8" s="26">
        <f>(SUM('Monthly Data'!I9+'Monthly Data'!M9+'Monthly Data'!Q9)/89)/('Monthly Data'!$E9/100000)</f>
        <v>8.33596878039466</v>
      </c>
      <c r="F8" s="26">
        <f>(SUM('Monthly Data'!R9+'Monthly Data'!V9+'Monthly Data'!Z9)/92)/('Monthly Data'!$E9/100000)</f>
        <v>2.8746911727354587</v>
      </c>
      <c r="G8" s="26">
        <f>(SUM('Monthly Data'!S9+'Monthly Data'!W9+'Monthly Data'!AA9)/92)/('Monthly Data'!$E9/100000)</f>
        <v>2.3551686716386895</v>
      </c>
      <c r="H8" s="26">
        <f>(SUM('Monthly Data'!T9+'Monthly Data'!X9+'Monthly Data'!AB9)/92)/('Monthly Data'!$E9/100000)</f>
        <v>0.04040730564085987</v>
      </c>
      <c r="I8" s="26">
        <f>(SUM('Monthly Data'!U9+'Monthly Data'!Y9+'Monthly Data'!AC9)/92)/('Monthly Data'!$E9/100000)</f>
        <v>5.270267150015009</v>
      </c>
      <c r="J8" s="28">
        <f>I8-'Three Month Average'!E8</f>
        <v>-3.0657016303796514</v>
      </c>
      <c r="K8" s="36">
        <f>J8/'Three Month Average'!E8</f>
        <v>-0.3677678877096884</v>
      </c>
    </row>
    <row r="9" spans="1:11" ht="15">
      <c r="A9" t="str">
        <f>'Monthly Data'!D10</f>
        <v>Birmingham</v>
      </c>
      <c r="B9" s="26">
        <f>(SUM('Monthly Data'!F10+'Monthly Data'!J10+'Monthly Data'!N10)/89)/('Monthly Data'!$E10/100000)</f>
        <v>7.29901576517725</v>
      </c>
      <c r="C9" s="26">
        <f>(SUM('Monthly Data'!G10+'Monthly Data'!K10+'Monthly Data'!O10)/89)/('Monthly Data'!$E10/100000)</f>
        <v>12.287860210515031</v>
      </c>
      <c r="D9" s="26">
        <f>(SUM('Monthly Data'!H10+'Monthly Data'!L10+'Monthly Data'!P10)/89)/('Monthly Data'!$E10/100000)</f>
        <v>0.964804727543165</v>
      </c>
      <c r="E9" s="26">
        <f>(SUM('Monthly Data'!I10+'Monthly Data'!M10+'Monthly Data'!Q10)/89)/('Monthly Data'!$E10/100000)</f>
        <v>20.551680703235448</v>
      </c>
      <c r="F9" s="26">
        <f>(SUM('Monthly Data'!R10+'Monthly Data'!V10+'Monthly Data'!Z10)/92)/('Monthly Data'!$E10/100000)</f>
        <v>7.530268854839128</v>
      </c>
      <c r="G9" s="26">
        <f>(SUM('Monthly Data'!S10+'Monthly Data'!W10+'Monthly Data'!AA10)/92)/('Monthly Data'!$E10/100000)</f>
        <v>12.08680096445516</v>
      </c>
      <c r="H9" s="26">
        <f>(SUM('Monthly Data'!T10+'Monthly Data'!X10+'Monthly Data'!AB10)/92)/('Monthly Data'!$E10/100000)</f>
        <v>1.2029763293666227</v>
      </c>
      <c r="I9" s="26">
        <f>(SUM('Monthly Data'!U10+'Monthly Data'!Y10+'Monthly Data'!AC10)/92)/('Monthly Data'!$E10/100000)</f>
        <v>20.820046148660914</v>
      </c>
      <c r="J9" s="28">
        <f>I9-'Three Month Average'!E9</f>
        <v>0.2683654454254665</v>
      </c>
      <c r="K9" s="36">
        <f>J9/'Three Month Average'!E9</f>
        <v>0.01305807779425153</v>
      </c>
    </row>
    <row r="10" spans="1:11" ht="15">
      <c r="A10" t="str">
        <f>'Monthly Data'!D11</f>
        <v>Blackburn With Darwen UA</v>
      </c>
      <c r="B10" s="26">
        <f>(SUM('Monthly Data'!F11+'Monthly Data'!J11+'Monthly Data'!N11)/89)/('Monthly Data'!$E11/100000)</f>
        <v>2.997632903672617</v>
      </c>
      <c r="C10" s="26">
        <f>(SUM('Monthly Data'!G11+'Monthly Data'!K11+'Monthly Data'!O11)/89)/('Monthly Data'!$E11/100000)</f>
        <v>7.576775580662168</v>
      </c>
      <c r="D10" s="26">
        <f>(SUM('Monthly Data'!H11+'Monthly Data'!L11+'Monthly Data'!P11)/89)/('Monthly Data'!$E11/100000)</f>
        <v>0</v>
      </c>
      <c r="E10" s="26">
        <f>(SUM('Monthly Data'!I11+'Monthly Data'!M11+'Monthly Data'!Q11)/89)/('Monthly Data'!$E11/100000)</f>
        <v>10.574408484334784</v>
      </c>
      <c r="F10" s="26">
        <f>(SUM('Monthly Data'!R11+'Monthly Data'!V11+'Monthly Data'!Z11)/92)/('Monthly Data'!$E11/100000)</f>
        <v>2.6598936042558297</v>
      </c>
      <c r="G10" s="26">
        <f>(SUM('Monthly Data'!S11+'Monthly Data'!W11+'Monthly Data'!AA11)/92)/('Monthly Data'!$E11/100000)</f>
        <v>6.149754009839607</v>
      </c>
      <c r="H10" s="26">
        <f>(SUM('Monthly Data'!T11+'Monthly Data'!X11+'Monthly Data'!AB11)/92)/('Monthly Data'!$E11/100000)</f>
        <v>0.6699732010719571</v>
      </c>
      <c r="I10" s="26">
        <f>(SUM('Monthly Data'!U11+'Monthly Data'!Y11+'Monthly Data'!AC11)/92)/('Monthly Data'!$E11/100000)</f>
        <v>9.479620815167394</v>
      </c>
      <c r="J10" s="28">
        <f>I10-'Three Month Average'!E10</f>
        <v>-1.0947876691673901</v>
      </c>
      <c r="K10" s="36">
        <f>J10/'Three Month Average'!E10</f>
        <v>-0.10353181180670658</v>
      </c>
    </row>
    <row r="11" spans="1:11" ht="15">
      <c r="A11" t="str">
        <f>'Monthly Data'!D12</f>
        <v>Blackpool UA</v>
      </c>
      <c r="B11" s="26">
        <f>(SUM('Monthly Data'!F12+'Monthly Data'!J12+'Monthly Data'!N12)/89)/('Monthly Data'!$E12/100000)</f>
        <v>6.796432127110551</v>
      </c>
      <c r="C11" s="26">
        <f>(SUM('Monthly Data'!G12+'Monthly Data'!K12+'Monthly Data'!O12)/89)/('Monthly Data'!$E12/100000)</f>
        <v>5.333522969705589</v>
      </c>
      <c r="D11" s="26">
        <f>(SUM('Monthly Data'!H12+'Monthly Data'!L12+'Monthly Data'!P12)/89)/('Monthly Data'!$E12/100000)</f>
        <v>1.5441818883719038</v>
      </c>
      <c r="E11" s="26">
        <f>(SUM('Monthly Data'!I12+'Monthly Data'!M12+'Monthly Data'!Q12)/89)/('Monthly Data'!$E12/100000)</f>
        <v>13.674136985188044</v>
      </c>
      <c r="F11" s="26">
        <f>(SUM('Monthly Data'!R12+'Monthly Data'!V12+'Monthly Data'!Z12)/92)/('Monthly Data'!$E12/100000)</f>
        <v>4.137510810598317</v>
      </c>
      <c r="G11" s="26">
        <f>(SUM('Monthly Data'!S12+'Monthly Data'!W12+'Monthly Data'!AA12)/92)/('Monthly Data'!$E12/100000)</f>
        <v>6.447047723877662</v>
      </c>
      <c r="H11" s="26">
        <f>(SUM('Monthly Data'!T12+'Monthly Data'!X12+'Monthly Data'!AB12)/92)/('Monthly Data'!$E12/100000)</f>
        <v>0.9139869486594858</v>
      </c>
      <c r="I11" s="26">
        <f>(SUM('Monthly Data'!U12+'Monthly Data'!Y12+'Monthly Data'!AC12)/92)/('Monthly Data'!$E12/100000)</f>
        <v>11.498545483135466</v>
      </c>
      <c r="J11" s="28">
        <f>I11-'Three Month Average'!E11</f>
        <v>-2.175591502052578</v>
      </c>
      <c r="K11" s="36">
        <f>J11/'Three Month Average'!E11</f>
        <v>-0.1591026552102849</v>
      </c>
    </row>
    <row r="12" spans="1:11" ht="15">
      <c r="A12" t="str">
        <f>'Monthly Data'!D13</f>
        <v>Bolton</v>
      </c>
      <c r="B12" s="26">
        <f>(SUM('Monthly Data'!F13+'Monthly Data'!J13+'Monthly Data'!N13)/89)/('Monthly Data'!$E13/100000)</f>
        <v>7.338190813749234</v>
      </c>
      <c r="C12" s="26">
        <f>(SUM('Monthly Data'!G13+'Monthly Data'!K13+'Monthly Data'!O13)/89)/('Monthly Data'!$E13/100000)</f>
        <v>4.245964514754338</v>
      </c>
      <c r="D12" s="26">
        <f>(SUM('Monthly Data'!H13+'Monthly Data'!L13+'Monthly Data'!P13)/89)/('Monthly Data'!$E13/100000)</f>
        <v>0.1922897026265734</v>
      </c>
      <c r="E12" s="26">
        <f>(SUM('Monthly Data'!I13+'Monthly Data'!M13+'Monthly Data'!Q13)/89)/('Monthly Data'!$E13/100000)</f>
        <v>11.776445031130143</v>
      </c>
      <c r="F12" s="26">
        <f>(SUM('Monthly Data'!R13+'Monthly Data'!V13+'Monthly Data'!Z13)/92)/('Monthly Data'!$E13/100000)</f>
        <v>7.837951976833045</v>
      </c>
      <c r="G12" s="26">
        <f>(SUM('Monthly Data'!S13+'Monthly Data'!W13+'Monthly Data'!AA13)/92)/('Monthly Data'!$E13/100000)</f>
        <v>3.42376221694888</v>
      </c>
      <c r="H12" s="26">
        <f>(SUM('Monthly Data'!T13+'Monthly Data'!X13+'Monthly Data'!AB13)/92)/('Monthly Data'!$E13/100000)</f>
        <v>0.16590918231910873</v>
      </c>
      <c r="I12" s="26">
        <f>(SUM('Monthly Data'!U13+'Monthly Data'!Y13+'Monthly Data'!AC13)/92)/('Monthly Data'!$E13/100000)</f>
        <v>11.427623376101034</v>
      </c>
      <c r="J12" s="28">
        <f>I12-'Three Month Average'!E12</f>
        <v>-0.3488216550291092</v>
      </c>
      <c r="K12" s="36">
        <f>J12/'Three Month Average'!E12</f>
        <v>-0.029620284738477998</v>
      </c>
    </row>
    <row r="13" spans="1:11" ht="15">
      <c r="A13" t="str">
        <f>'Monthly Data'!D14</f>
        <v>Bournemouth UA</v>
      </c>
      <c r="B13" s="26">
        <f>(SUM('Monthly Data'!F14+'Monthly Data'!J14+'Monthly Data'!N14)/89)/('Monthly Data'!$E14/100000)</f>
        <v>10.63984639804809</v>
      </c>
      <c r="C13" s="26">
        <f>(SUM('Monthly Data'!G14+'Monthly Data'!K14+'Monthly Data'!O14)/89)/('Monthly Data'!$E14/100000)</f>
        <v>2.1487637676839793</v>
      </c>
      <c r="D13" s="26">
        <f>(SUM('Monthly Data'!H14+'Monthly Data'!L14+'Monthly Data'!P14)/89)/('Monthly Data'!$E14/100000)</f>
        <v>2.0170653432130257</v>
      </c>
      <c r="E13" s="26">
        <f>(SUM('Monthly Data'!I14+'Monthly Data'!M14+'Monthly Data'!Q14)/89)/('Monthly Data'!$E14/100000)</f>
        <v>14.805675508945095</v>
      </c>
      <c r="F13" s="26">
        <f>(SUM('Monthly Data'!R14+'Monthly Data'!V14+'Monthly Data'!Z14)/92)/('Monthly Data'!$E14/100000)</f>
        <v>13.089075449936967</v>
      </c>
      <c r="G13" s="26">
        <f>(SUM('Monthly Data'!S14+'Monthly Data'!W14+'Monthly Data'!AA14)/92)/('Monthly Data'!$E14/100000)</f>
        <v>0.6705468980500496</v>
      </c>
      <c r="H13" s="26">
        <f>(SUM('Monthly Data'!T14+'Monthly Data'!X14+'Monthly Data'!AB14)/92)/('Monthly Data'!$E14/100000)</f>
        <v>1.025936754016576</v>
      </c>
      <c r="I13" s="26">
        <f>(SUM('Monthly Data'!U14+'Monthly Data'!Y14+'Monthly Data'!AC14)/92)/('Monthly Data'!$E14/100000)</f>
        <v>14.785559102003592</v>
      </c>
      <c r="J13" s="28">
        <f>I13-'Three Month Average'!E13</f>
        <v>-0.020116406941502518</v>
      </c>
      <c r="K13" s="36">
        <f>J13/'Three Month Average'!E13</f>
        <v>-0.0013586956521739826</v>
      </c>
    </row>
    <row r="14" spans="1:11" ht="15">
      <c r="A14" t="str">
        <f>'Monthly Data'!D15</f>
        <v>Bracknell Forest UA</v>
      </c>
      <c r="B14" s="26">
        <f>(SUM('Monthly Data'!F15+'Monthly Data'!J15+'Monthly Data'!N15)/89)/('Monthly Data'!$E15/100000)</f>
        <v>6.165622654048266</v>
      </c>
      <c r="C14" s="26">
        <f>(SUM('Monthly Data'!G15+'Monthly Data'!K15+'Monthly Data'!O15)/89)/('Monthly Data'!$E15/100000)</f>
        <v>7.999310828605535</v>
      </c>
      <c r="D14" s="26">
        <f>(SUM('Monthly Data'!H15+'Monthly Data'!L15+'Monthly Data'!P15)/89)/('Monthly Data'!$E15/100000)</f>
        <v>3.7412161413785885</v>
      </c>
      <c r="E14" s="26">
        <f>(SUM('Monthly Data'!I15+'Monthly Data'!M15+'Monthly Data'!Q15)/89)/('Monthly Data'!$E15/100000)</f>
        <v>17.90614962403239</v>
      </c>
      <c r="F14" s="26">
        <f>(SUM('Monthly Data'!R15+'Monthly Data'!V15+'Monthly Data'!Z15)/92)/('Monthly Data'!$E15/100000)</f>
        <v>6.678889470927187</v>
      </c>
      <c r="G14" s="26">
        <f>(SUM('Monthly Data'!S15+'Monthly Data'!W15+'Monthly Data'!AA15)/92)/('Monthly Data'!$E15/100000)</f>
        <v>5.321681984856421</v>
      </c>
      <c r="H14" s="26">
        <f>(SUM('Monthly Data'!T15+'Monthly Data'!X15+'Monthly Data'!AB15)/92)/('Monthly Data'!$E15/100000)</f>
        <v>2.500119053288252</v>
      </c>
      <c r="I14" s="26">
        <f>(SUM('Monthly Data'!U15+'Monthly Data'!Y15+'Monthly Data'!AC15)/92)/('Monthly Data'!$E15/100000)</f>
        <v>14.50069050907186</v>
      </c>
      <c r="J14" s="28">
        <f>I14-'Three Month Average'!E14</f>
        <v>-3.4054591149605304</v>
      </c>
      <c r="K14" s="36">
        <f>J14/'Three Month Average'!E14</f>
        <v>-0.19018377409233528</v>
      </c>
    </row>
    <row r="15" spans="1:11" ht="15">
      <c r="A15" t="str">
        <f>'Monthly Data'!D16</f>
        <v>Bradford</v>
      </c>
      <c r="B15" s="26">
        <f>(SUM('Monthly Data'!F16+'Monthly Data'!J16+'Monthly Data'!N16)/89)/('Monthly Data'!$E16/100000)</f>
        <v>2.878302401824735</v>
      </c>
      <c r="C15" s="26">
        <f>(SUM('Monthly Data'!G16+'Monthly Data'!K16+'Monthly Data'!O16)/89)/('Monthly Data'!$E16/100000)</f>
        <v>0.6888489362857608</v>
      </c>
      <c r="D15" s="26">
        <f>(SUM('Monthly Data'!H16+'Monthly Data'!L16+'Monthly Data'!P16)/89)/('Monthly Data'!$E16/100000)</f>
        <v>0</v>
      </c>
      <c r="E15" s="26">
        <f>(SUM('Monthly Data'!I16+'Monthly Data'!M16+'Monthly Data'!Q16)/89)/('Monthly Data'!$E16/100000)</f>
        <v>3.567151338110496</v>
      </c>
      <c r="F15" s="26">
        <f>(SUM('Monthly Data'!R16+'Monthly Data'!V16+'Monthly Data'!Z16)/92)/('Monthly Data'!$E16/100000)</f>
        <v>1.7973079092608364</v>
      </c>
      <c r="G15" s="26">
        <f>(SUM('Monthly Data'!S16+'Monthly Data'!W16+'Monthly Data'!AA16)/92)/('Monthly Data'!$E16/100000)</f>
        <v>0.7963456582571091</v>
      </c>
      <c r="H15" s="26">
        <f>(SUM('Monthly Data'!T16+'Monthly Data'!X16+'Monthly Data'!AB16)/92)/('Monthly Data'!$E16/100000)</f>
        <v>0.12995918728501432</v>
      </c>
      <c r="I15" s="26">
        <f>(SUM('Monthly Data'!U16+'Monthly Data'!Y16+'Monthly Data'!AC16)/92)/('Monthly Data'!$E16/100000)</f>
        <v>2.72361275480296</v>
      </c>
      <c r="J15" s="28">
        <f>I15-'Three Month Average'!E15</f>
        <v>-0.8435385833075362</v>
      </c>
      <c r="K15" s="36">
        <f>J15/'Three Month Average'!E15</f>
        <v>-0.2364740105908584</v>
      </c>
    </row>
    <row r="16" spans="1:11" ht="15">
      <c r="A16" t="str">
        <f>'Monthly Data'!D17</f>
        <v>Brent</v>
      </c>
      <c r="B16" s="26">
        <f>(SUM('Monthly Data'!F17+'Monthly Data'!J17+'Monthly Data'!N17)/89)/('Monthly Data'!$E17/100000)</f>
        <v>4.897037225518162</v>
      </c>
      <c r="C16" s="26">
        <f>(SUM('Monthly Data'!G17+'Monthly Data'!K17+'Monthly Data'!O17)/89)/('Monthly Data'!$E17/100000)</f>
        <v>4.200649069473647</v>
      </c>
      <c r="D16" s="26">
        <f>(SUM('Monthly Data'!H17+'Monthly Data'!L17+'Monthly Data'!P17)/89)/('Monthly Data'!$E17/100000)</f>
        <v>0.29908978496783667</v>
      </c>
      <c r="E16" s="26">
        <f>(SUM('Monthly Data'!I17+'Monthly Data'!M17+'Monthly Data'!Q17)/89)/('Monthly Data'!$E17/100000)</f>
        <v>9.396776079959645</v>
      </c>
      <c r="F16" s="26">
        <f>(SUM('Monthly Data'!R17+'Monthly Data'!V17+'Monthly Data'!Z17)/92)/('Monthly Data'!$E17/100000)</f>
        <v>4.728714307923512</v>
      </c>
      <c r="G16" s="26">
        <f>(SUM('Monthly Data'!S17+'Monthly Data'!W17+'Monthly Data'!AA17)/92)/('Monthly Data'!$E17/100000)</f>
        <v>1.913078025945311</v>
      </c>
      <c r="H16" s="26">
        <f>(SUM('Monthly Data'!T17+'Monthly Data'!X17+'Monthly Data'!AB17)/92)/('Monthly Data'!$E17/100000)</f>
        <v>0</v>
      </c>
      <c r="I16" s="26">
        <f>(SUM('Monthly Data'!U17+'Monthly Data'!Y17+'Monthly Data'!AC17)/92)/('Monthly Data'!$E17/100000)</f>
        <v>6.641792333868822</v>
      </c>
      <c r="J16" s="28">
        <f>I16-'Three Month Average'!E16</f>
        <v>-2.754983746090823</v>
      </c>
      <c r="K16" s="36">
        <f>J16/'Three Month Average'!E16</f>
        <v>-0.2931839306000207</v>
      </c>
    </row>
    <row r="17" spans="1:11" ht="15">
      <c r="A17" t="str">
        <f>'Monthly Data'!D18</f>
        <v>Brighton &amp; Hove UA</v>
      </c>
      <c r="B17" s="26">
        <f>(SUM('Monthly Data'!F18+'Monthly Data'!J18+'Monthly Data'!N18)/89)/('Monthly Data'!$E18/100000)</f>
        <v>10.98091446221857</v>
      </c>
      <c r="C17" s="26">
        <f>(SUM('Monthly Data'!G18+'Monthly Data'!K18+'Monthly Data'!O18)/89)/('Monthly Data'!$E18/100000)</f>
        <v>4.548223925641498</v>
      </c>
      <c r="D17" s="26">
        <f>(SUM('Monthly Data'!H18+'Monthly Data'!L18+'Monthly Data'!P18)/89)/('Monthly Data'!$E18/100000)</f>
        <v>1.893912558860063</v>
      </c>
      <c r="E17" s="26">
        <f>(SUM('Monthly Data'!I18+'Monthly Data'!M18+'Monthly Data'!Q18)/89)/('Monthly Data'!$E18/100000)</f>
        <v>17.42305094672013</v>
      </c>
      <c r="F17" s="26">
        <f>(SUM('Monthly Data'!R18+'Monthly Data'!V18+'Monthly Data'!Z18)/92)/('Monthly Data'!$E18/100000)</f>
        <v>8.274393698484932</v>
      </c>
      <c r="G17" s="26">
        <f>(SUM('Monthly Data'!S18+'Monthly Data'!W18+'Monthly Data'!AA18)/92)/('Monthly Data'!$E18/100000)</f>
        <v>2.659137014090685</v>
      </c>
      <c r="H17" s="26">
        <f>(SUM('Monthly Data'!T18+'Monthly Data'!X18+'Monthly Data'!AB18)/92)/('Monthly Data'!$E18/100000)</f>
        <v>1.3478443628122887</v>
      </c>
      <c r="I17" s="26">
        <f>(SUM('Monthly Data'!U18+'Monthly Data'!Y18+'Monthly Data'!AC18)/92)/('Monthly Data'!$E18/100000)</f>
        <v>12.281375075387905</v>
      </c>
      <c r="J17" s="28">
        <f>I17-'Three Month Average'!E17</f>
        <v>-5.141675871332227</v>
      </c>
      <c r="K17" s="36">
        <f>J17/'Three Month Average'!E17</f>
        <v>-0.2951076643841268</v>
      </c>
    </row>
    <row r="18" spans="1:11" ht="15">
      <c r="A18" t="str">
        <f>'Monthly Data'!D19</f>
        <v>Bristol UA</v>
      </c>
      <c r="B18" s="26">
        <f>(SUM('Monthly Data'!F19+'Monthly Data'!J19+'Monthly Data'!N19)/89)/('Monthly Data'!$E19/100000)</f>
        <v>3.6019867013155356</v>
      </c>
      <c r="C18" s="26">
        <f>(SUM('Monthly Data'!G19+'Monthly Data'!K19+'Monthly Data'!O19)/89)/('Monthly Data'!$E19/100000)</f>
        <v>7.580997962197835</v>
      </c>
      <c r="D18" s="26">
        <f>(SUM('Monthly Data'!H19+'Monthly Data'!L19+'Monthly Data'!P19)/89)/('Monthly Data'!$E19/100000)</f>
        <v>3.583291268609745</v>
      </c>
      <c r="E18" s="26">
        <f>(SUM('Monthly Data'!I19+'Monthly Data'!M19+'Monthly Data'!Q19)/89)/('Monthly Data'!$E19/100000)</f>
        <v>14.766275932123117</v>
      </c>
      <c r="F18" s="26">
        <f>(SUM('Monthly Data'!R19+'Monthly Data'!V19+'Monthly Data'!Z19)/92)/('Monthly Data'!$E19/100000)</f>
        <v>5.027852130507126</v>
      </c>
      <c r="G18" s="26">
        <f>(SUM('Monthly Data'!S19+'Monthly Data'!W19+'Monthly Data'!AA19)/92)/('Monthly Data'!$E19/100000)</f>
        <v>8.216981359569798</v>
      </c>
      <c r="H18" s="26">
        <f>(SUM('Monthly Data'!T19+'Monthly Data'!X19+'Monthly Data'!AB19)/92)/('Monthly Data'!$E19/100000)</f>
        <v>1.8326943017675854</v>
      </c>
      <c r="I18" s="26">
        <f>(SUM('Monthly Data'!U19+'Monthly Data'!Y19+'Monthly Data'!AC19)/92)/('Monthly Data'!$E19/100000)</f>
        <v>15.077527791844512</v>
      </c>
      <c r="J18" s="28">
        <f>I18-'Three Month Average'!E18</f>
        <v>0.3112518597213949</v>
      </c>
      <c r="K18" s="36">
        <f>J18/'Three Month Average'!E18</f>
        <v>0.021078561795278783</v>
      </c>
    </row>
    <row r="19" spans="1:11" ht="15">
      <c r="A19" t="str">
        <f>'Monthly Data'!D20</f>
        <v>Bromley</v>
      </c>
      <c r="B19" s="26">
        <f>(SUM('Monthly Data'!F20+'Monthly Data'!J20+'Monthly Data'!N20)/89)/('Monthly Data'!$E20/100000)</f>
        <v>1.2184099528586114</v>
      </c>
      <c r="C19" s="26">
        <f>(SUM('Monthly Data'!G20+'Monthly Data'!K20+'Monthly Data'!O20)/89)/('Monthly Data'!$E20/100000)</f>
        <v>3.8501754510332113</v>
      </c>
      <c r="D19" s="26">
        <f>(SUM('Monthly Data'!H20+'Monthly Data'!L20+'Monthly Data'!P20)/89)/('Monthly Data'!$E20/100000)</f>
        <v>0</v>
      </c>
      <c r="E19" s="26">
        <f>(SUM('Monthly Data'!I20+'Monthly Data'!M20+'Monthly Data'!Q20)/89)/('Monthly Data'!$E20/100000)</f>
        <v>5.068585403891823</v>
      </c>
      <c r="F19" s="26">
        <f>(SUM('Monthly Data'!R20+'Monthly Data'!V20+'Monthly Data'!Z20)/92)/('Monthly Data'!$E20/100000)</f>
        <v>1.3372651213825264</v>
      </c>
      <c r="G19" s="26">
        <f>(SUM('Monthly Data'!S20+'Monthly Data'!W20+'Monthly Data'!AA20)/92)/('Monthly Data'!$E20/100000)</f>
        <v>5.0190303113427515</v>
      </c>
      <c r="H19" s="26">
        <f>(SUM('Monthly Data'!T20+'Monthly Data'!X20+'Monthly Data'!AB20)/92)/('Monthly Data'!$E20/100000)</f>
        <v>0.1671581401728158</v>
      </c>
      <c r="I19" s="26">
        <f>(SUM('Monthly Data'!U20+'Monthly Data'!Y20+'Monthly Data'!AC20)/92)/('Monthly Data'!$E20/100000)</f>
        <v>6.523453572898094</v>
      </c>
      <c r="J19" s="28">
        <f>I19-'Three Month Average'!E19</f>
        <v>1.4548681690062715</v>
      </c>
      <c r="K19" s="36">
        <f>J19/'Three Month Average'!E19</f>
        <v>0.2870363332319856</v>
      </c>
    </row>
    <row r="20" spans="1:11" ht="15">
      <c r="A20" t="str">
        <f>'Monthly Data'!D21</f>
        <v>Buckinghamshire</v>
      </c>
      <c r="B20" s="26">
        <f>(SUM('Monthly Data'!F21+'Monthly Data'!J21+'Monthly Data'!N21)/89)/('Monthly Data'!$E21/100000)</f>
        <v>8.471229145386449</v>
      </c>
      <c r="C20" s="26">
        <f>(SUM('Monthly Data'!G21+'Monthly Data'!K21+'Monthly Data'!O21)/89)/('Monthly Data'!$E21/100000)</f>
        <v>2.416070820565203</v>
      </c>
      <c r="D20" s="26">
        <f>(SUM('Monthly Data'!H21+'Monthly Data'!L21+'Monthly Data'!P21)/89)/('Monthly Data'!$E21/100000)</f>
        <v>0.10623084780388152</v>
      </c>
      <c r="E20" s="26">
        <f>(SUM('Monthly Data'!I21+'Monthly Data'!M21+'Monthly Data'!Q21)/89)/('Monthly Data'!$E21/100000)</f>
        <v>10.993530813755534</v>
      </c>
      <c r="F20" s="26">
        <f>(SUM('Monthly Data'!R21+'Monthly Data'!V21+'Monthly Data'!Z21)/92)/('Monthly Data'!$E21/100000)</f>
        <v>9.330698287220027</v>
      </c>
      <c r="G20" s="26">
        <f>(SUM('Monthly Data'!S21+'Monthly Data'!W21+'Monthly Data'!AA21)/92)/('Monthly Data'!$E21/100000)</f>
        <v>1.9393939393939394</v>
      </c>
      <c r="H20" s="26">
        <f>(SUM('Monthly Data'!T21+'Monthly Data'!X21+'Monthly Data'!AB21)/92)/('Monthly Data'!$E21/100000)</f>
        <v>0.2951251646903821</v>
      </c>
      <c r="I20" s="26">
        <f>(SUM('Monthly Data'!U21+'Monthly Data'!Y21+'Monthly Data'!AC21)/92)/('Monthly Data'!$E21/100000)</f>
        <v>11.565217391304348</v>
      </c>
      <c r="J20" s="28">
        <f>I20-'Three Month Average'!E20</f>
        <v>0.5716865775488138</v>
      </c>
      <c r="K20" s="36">
        <f>J20/'Three Month Average'!E20</f>
        <v>0.052002089886672015</v>
      </c>
    </row>
    <row r="21" spans="1:11" ht="15">
      <c r="A21" t="str">
        <f>'Monthly Data'!D22</f>
        <v>Bury</v>
      </c>
      <c r="B21" s="26">
        <f>(SUM('Monthly Data'!F22+'Monthly Data'!J22+'Monthly Data'!N22)/89)/('Monthly Data'!$E22/100000)</f>
        <v>8.006966600391486</v>
      </c>
      <c r="C21" s="26">
        <f>(SUM('Monthly Data'!G22+'Monthly Data'!K22+'Monthly Data'!O22)/89)/('Monthly Data'!$E22/100000)</f>
        <v>10.079992601840292</v>
      </c>
      <c r="D21" s="26">
        <f>(SUM('Monthly Data'!H22+'Monthly Data'!L22+'Monthly Data'!P22)/89)/('Monthly Data'!$E22/100000)</f>
        <v>0.6088068926187944</v>
      </c>
      <c r="E21" s="26">
        <f>(SUM('Monthly Data'!I22+'Monthly Data'!M22+'Monthly Data'!Q22)/89)/('Monthly Data'!$E22/100000)</f>
        <v>18.695766094850573</v>
      </c>
      <c r="F21" s="26">
        <f>(SUM('Monthly Data'!R22+'Monthly Data'!V22+'Monthly Data'!Z22)/92)/('Monthly Data'!$E22/100000)</f>
        <v>5.9864615017594085</v>
      </c>
      <c r="G21" s="26">
        <f>(SUM('Monthly Data'!S22+'Monthly Data'!W22+'Monthly Data'!AA22)/92)/('Monthly Data'!$E22/100000)</f>
        <v>7.507306017773006</v>
      </c>
      <c r="H21" s="26">
        <f>(SUM('Monthly Data'!T22+'Monthly Data'!X22+'Monthly Data'!AB22)/92)/('Monthly Data'!$E22/100000)</f>
        <v>0</v>
      </c>
      <c r="I21" s="26">
        <f>(SUM('Monthly Data'!U22+'Monthly Data'!Y22+'Monthly Data'!AC22)/92)/('Monthly Data'!$E22/100000)</f>
        <v>13.493767519532415</v>
      </c>
      <c r="J21" s="28">
        <f>I21-'Three Month Average'!E21</f>
        <v>-5.201998575318157</v>
      </c>
      <c r="K21" s="36">
        <f>J21/'Three Month Average'!E21</f>
        <v>-0.27824473995483706</v>
      </c>
    </row>
    <row r="22" spans="1:11" ht="15">
      <c r="A22" t="str">
        <f>'Monthly Data'!D23</f>
        <v>Calderdale</v>
      </c>
      <c r="B22" s="26">
        <f>(SUM('Monthly Data'!F23+'Monthly Data'!J23+'Monthly Data'!N23)/89)/('Monthly Data'!$E23/100000)</f>
        <v>1.1606823988351969</v>
      </c>
      <c r="C22" s="26">
        <f>(SUM('Monthly Data'!G23+'Monthly Data'!K23+'Monthly Data'!O23)/89)/('Monthly Data'!$E23/100000)</f>
        <v>3.1180462075217714</v>
      </c>
      <c r="D22" s="26">
        <f>(SUM('Monthly Data'!H23+'Monthly Data'!L23+'Monthly Data'!P23)/89)/('Monthly Data'!$E23/100000)</f>
        <v>0.46015219362105436</v>
      </c>
      <c r="E22" s="26">
        <f>(SUM('Monthly Data'!I23+'Monthly Data'!M23+'Monthly Data'!Q23)/89)/('Monthly Data'!$E23/100000)</f>
        <v>4.7388807999780225</v>
      </c>
      <c r="F22" s="26">
        <f>(SUM('Monthly Data'!R23+'Monthly Data'!V23+'Monthly Data'!Z23)/92)/('Monthly Data'!$E23/100000)</f>
        <v>2.843627086212395</v>
      </c>
      <c r="G22" s="26">
        <f>(SUM('Monthly Data'!S23+'Monthly Data'!W23+'Monthly Data'!AA23)/92)/('Monthly Data'!$E23/100000)</f>
        <v>3.13596258105666</v>
      </c>
      <c r="H22" s="26">
        <f>(SUM('Monthly Data'!T23+'Monthly Data'!X23+'Monthly Data'!AB23)/92)/('Monthly Data'!$E23/100000)</f>
        <v>1.5546933134899545</v>
      </c>
      <c r="I22" s="26">
        <f>(SUM('Monthly Data'!U23+'Monthly Data'!Y23+'Monthly Data'!AC23)/92)/('Monthly Data'!$E23/100000)</f>
        <v>7.534282980759009</v>
      </c>
      <c r="J22" s="28">
        <f>I22-'Three Month Average'!E22</f>
        <v>2.795402180780987</v>
      </c>
      <c r="K22" s="36">
        <f>J22/'Three Month Average'!E22</f>
        <v>0.5898865784499056</v>
      </c>
    </row>
    <row r="23" spans="1:11" ht="15">
      <c r="A23" t="str">
        <f>'Monthly Data'!D24</f>
        <v>Cambridgeshire</v>
      </c>
      <c r="B23" s="26">
        <f>(SUM('Monthly Data'!F24+'Monthly Data'!J24+'Monthly Data'!N24)/89)/('Monthly Data'!$E24/100000)</f>
        <v>9.356059948248614</v>
      </c>
      <c r="C23" s="26">
        <f>(SUM('Monthly Data'!G24+'Monthly Data'!K24+'Monthly Data'!O24)/89)/('Monthly Data'!$E24/100000)</f>
        <v>4.174409113800948</v>
      </c>
      <c r="D23" s="26">
        <f>(SUM('Monthly Data'!H24+'Monthly Data'!L24+'Monthly Data'!P24)/89)/('Monthly Data'!$E24/100000)</f>
        <v>2.1230224198114027</v>
      </c>
      <c r="E23" s="26">
        <f>(SUM('Monthly Data'!I24+'Monthly Data'!M24+'Monthly Data'!Q24)/89)/('Monthly Data'!$E24/100000)</f>
        <v>15.653491481860966</v>
      </c>
      <c r="F23" s="26">
        <f>(SUM('Monthly Data'!R24+'Monthly Data'!V24+'Monthly Data'!Z24)/92)/('Monthly Data'!$E24/100000)</f>
        <v>10.052667831462939</v>
      </c>
      <c r="G23" s="26">
        <f>(SUM('Monthly Data'!S24+'Monthly Data'!W24+'Monthly Data'!AA24)/92)/('Monthly Data'!$E24/100000)</f>
        <v>5.266783146293932</v>
      </c>
      <c r="H23" s="26">
        <f>(SUM('Monthly Data'!T24+'Monthly Data'!X24+'Monthly Data'!AB24)/92)/('Monthly Data'!$E24/100000)</f>
        <v>1.679994624017203</v>
      </c>
      <c r="I23" s="26">
        <f>(SUM('Monthly Data'!U24+'Monthly Data'!Y24+'Monthly Data'!AC24)/92)/('Monthly Data'!$E24/100000)</f>
        <v>16.999445601774074</v>
      </c>
      <c r="J23" s="28">
        <f>I23-'Three Month Average'!E23</f>
        <v>1.3459541199131078</v>
      </c>
      <c r="K23" s="36">
        <f>J23/'Three Month Average'!E23</f>
        <v>0.08598427523168102</v>
      </c>
    </row>
    <row r="24" spans="1:11" ht="15">
      <c r="A24" t="str">
        <f>'Monthly Data'!D25</f>
        <v>Camden</v>
      </c>
      <c r="B24" s="26">
        <f>(SUM('Monthly Data'!F25+'Monthly Data'!J25+'Monthly Data'!N25)/89)/('Monthly Data'!$E25/100000)</f>
        <v>4.87363088331022</v>
      </c>
      <c r="C24" s="26">
        <f>(SUM('Monthly Data'!G25+'Monthly Data'!K25+'Monthly Data'!O25)/89)/('Monthly Data'!$E25/100000)</f>
        <v>2.66606288738573</v>
      </c>
      <c r="D24" s="26">
        <f>(SUM('Monthly Data'!H25+'Monthly Data'!L25+'Monthly Data'!P25)/89)/('Monthly Data'!$E25/100000)</f>
        <v>0</v>
      </c>
      <c r="E24" s="26">
        <f>(SUM('Monthly Data'!I25+'Monthly Data'!M25+'Monthly Data'!Q25)/89)/('Monthly Data'!$E25/100000)</f>
        <v>7.5396937706959495</v>
      </c>
      <c r="F24" s="26">
        <f>(SUM('Monthly Data'!R25+'Monthly Data'!V25+'Monthly Data'!Z25)/92)/('Monthly Data'!$E25/100000)</f>
        <v>3.4388347388018836</v>
      </c>
      <c r="G24" s="26">
        <f>(SUM('Monthly Data'!S25+'Monthly Data'!W25+'Monthly Data'!AA25)/92)/('Monthly Data'!$E25/100000)</f>
        <v>5.727740663673201</v>
      </c>
      <c r="H24" s="26">
        <f>(SUM('Monthly Data'!T25+'Monthly Data'!X25+'Monthly Data'!AB25)/92)/('Monthly Data'!$E25/100000)</f>
        <v>0</v>
      </c>
      <c r="I24" s="26">
        <f>(SUM('Monthly Data'!U25+'Monthly Data'!Y25+'Monthly Data'!AC25)/92)/('Monthly Data'!$E25/100000)</f>
        <v>9.166575402475084</v>
      </c>
      <c r="J24" s="28">
        <f>I24-'Three Month Average'!E24</f>
        <v>1.6268816317791348</v>
      </c>
      <c r="K24" s="36">
        <f>J24/'Three Month Average'!E24</f>
        <v>0.2157755581668625</v>
      </c>
    </row>
    <row r="25" spans="1:11" ht="15">
      <c r="A25" t="str">
        <f>'Monthly Data'!D26</f>
        <v>Central Bedfordshire</v>
      </c>
      <c r="B25" s="26">
        <f>(SUM('Monthly Data'!F26+'Monthly Data'!J26+'Monthly Data'!N26)/89)/('Monthly Data'!$E26/100000)</f>
        <v>7.614278575439573</v>
      </c>
      <c r="C25" s="26">
        <f>(SUM('Monthly Data'!G26+'Monthly Data'!K26+'Monthly Data'!O26)/89)/('Monthly Data'!$E26/100000)</f>
        <v>1.10762509723918</v>
      </c>
      <c r="D25" s="26">
        <f>(SUM('Monthly Data'!H26+'Monthly Data'!L26+'Monthly Data'!P26)/89)/('Monthly Data'!$E26/100000)</f>
        <v>0.47911225136392444</v>
      </c>
      <c r="E25" s="26">
        <f>(SUM('Monthly Data'!I26+'Monthly Data'!M26+'Monthly Data'!Q26)/89)/('Monthly Data'!$E26/100000)</f>
        <v>9.201015924042677</v>
      </c>
      <c r="F25" s="26">
        <f>(SUM('Monthly Data'!R26+'Monthly Data'!V26+'Monthly Data'!Z26)/92)/('Monthly Data'!$E26/100000)</f>
        <v>6.154934912186273</v>
      </c>
      <c r="G25" s="26">
        <f>(SUM('Monthly Data'!S26+'Monthly Data'!W26+'Monthly Data'!AA26)/92)/('Monthly Data'!$E26/100000)</f>
        <v>1.1861332057492573</v>
      </c>
      <c r="H25" s="26">
        <f>(SUM('Monthly Data'!T26+'Monthly Data'!X26+'Monthly Data'!AB26)/92)/('Monthly Data'!$E26/100000)</f>
        <v>0.27909016605864884</v>
      </c>
      <c r="I25" s="26">
        <f>(SUM('Monthly Data'!U26+'Monthly Data'!Y26+'Monthly Data'!AC26)/92)/('Monthly Data'!$E26/100000)</f>
        <v>7.620158283994179</v>
      </c>
      <c r="J25" s="28">
        <f>I25-'Three Month Average'!E25</f>
        <v>-1.5808576400484977</v>
      </c>
      <c r="K25" s="36">
        <f>J25/'Three Month Average'!E25</f>
        <v>-0.17181337942450944</v>
      </c>
    </row>
    <row r="26" spans="1:11" ht="15">
      <c r="A26" t="str">
        <f>'Monthly Data'!D27</f>
        <v>Cheshire East</v>
      </c>
      <c r="B26" s="26">
        <f>(SUM('Monthly Data'!F27+'Monthly Data'!J27+'Monthly Data'!N27)/89)/('Monthly Data'!$E27/100000)</f>
        <v>12.373348448856452</v>
      </c>
      <c r="C26" s="26">
        <f>(SUM('Monthly Data'!G27+'Monthly Data'!K27+'Monthly Data'!O27)/89)/('Monthly Data'!$E27/100000)</f>
        <v>6.619256629511816</v>
      </c>
      <c r="D26" s="26">
        <f>(SUM('Monthly Data'!H27+'Monthly Data'!L27+'Monthly Data'!P27)/89)/('Monthly Data'!$E27/100000)</f>
        <v>0.04102074530965069</v>
      </c>
      <c r="E26" s="26">
        <f>(SUM('Monthly Data'!I27+'Monthly Data'!M27+'Monthly Data'!Q27)/89)/('Monthly Data'!$E27/100000)</f>
        <v>19.03362582367792</v>
      </c>
      <c r="F26" s="26">
        <f>(SUM('Monthly Data'!R27+'Monthly Data'!V27+'Monthly Data'!Z27)/92)/('Monthly Data'!$E27/100000)</f>
        <v>10.418620759318316</v>
      </c>
      <c r="G26" s="26">
        <f>(SUM('Monthly Data'!S27+'Monthly Data'!W27+'Monthly Data'!AA27)/92)/('Monthly Data'!$E27/100000)</f>
        <v>5.588103724440468</v>
      </c>
      <c r="H26" s="26">
        <f>(SUM('Monthly Data'!T27+'Monthly Data'!X27+'Monthly Data'!AB27)/92)/('Monthly Data'!$E27/100000)</f>
        <v>0.014430222658335618</v>
      </c>
      <c r="I26" s="26">
        <f>(SUM('Monthly Data'!U27+'Monthly Data'!Y27+'Monthly Data'!AC27)/92)/('Monthly Data'!$E27/100000)</f>
        <v>16.02115470641712</v>
      </c>
      <c r="J26" s="28">
        <f>I26-'Three Month Average'!E26</f>
        <v>-3.012471117260798</v>
      </c>
      <c r="K26" s="36">
        <f>J26/'Three Month Average'!E26</f>
        <v>-0.15827100654218335</v>
      </c>
    </row>
    <row r="27" spans="1:11" ht="15">
      <c r="A27" t="str">
        <f>'Monthly Data'!D28</f>
        <v>Cheshire West And Chester</v>
      </c>
      <c r="B27" s="26">
        <f>(SUM('Monthly Data'!F28+'Monthly Data'!J28+'Monthly Data'!N28)/89)/('Monthly Data'!$E28/100000)</f>
        <v>6.5929294068033695</v>
      </c>
      <c r="C27" s="26">
        <f>(SUM('Monthly Data'!G28+'Monthly Data'!K28+'Monthly Data'!O28)/89)/('Monthly Data'!$E28/100000)</f>
        <v>6.367458736779694</v>
      </c>
      <c r="D27" s="26">
        <f>(SUM('Monthly Data'!H28+'Monthly Data'!L28+'Monthly Data'!P28)/89)/('Monthly Data'!$E28/100000)</f>
        <v>0.4133628950434031</v>
      </c>
      <c r="E27" s="26">
        <f>(SUM('Monthly Data'!I28+'Monthly Data'!M28+'Monthly Data'!Q28)/89)/('Monthly Data'!$E28/100000)</f>
        <v>13.373751038626468</v>
      </c>
      <c r="F27" s="26">
        <f>(SUM('Monthly Data'!R28+'Monthly Data'!V28+'Monthly Data'!Z28)/92)/('Monthly Data'!$E28/100000)</f>
        <v>7.759358893574395</v>
      </c>
      <c r="G27" s="26">
        <f>(SUM('Monthly Data'!S28+'Monthly Data'!W28+'Monthly Data'!AA28)/92)/('Monthly Data'!$E28/100000)</f>
        <v>6.684923981710372</v>
      </c>
      <c r="H27" s="26">
        <f>(SUM('Monthly Data'!T28+'Monthly Data'!X28+'Monthly Data'!AB28)/92)/('Monthly Data'!$E28/100000)</f>
        <v>0.6503158677071721</v>
      </c>
      <c r="I27" s="26">
        <f>(SUM('Monthly Data'!U28+'Monthly Data'!Y28+'Monthly Data'!AC28)/92)/('Monthly Data'!$E28/100000)</f>
        <v>15.09459874299194</v>
      </c>
      <c r="J27" s="28">
        <f>I27-'Three Month Average'!E27</f>
        <v>1.7208477043654717</v>
      </c>
      <c r="K27" s="36">
        <f>J27/'Three Month Average'!E27</f>
        <v>0.12867352617790387</v>
      </c>
    </row>
    <row r="28" spans="1:11" ht="15">
      <c r="A28" t="str">
        <f>'Monthly Data'!D29</f>
        <v>City Of London</v>
      </c>
      <c r="B28" s="26">
        <f>(SUM('Monthly Data'!F29+'Monthly Data'!J29+'Monthly Data'!N29)/89)/('Monthly Data'!$E29/100000)</f>
        <v>12.88024116196218</v>
      </c>
      <c r="C28" s="26">
        <f>(SUM('Monthly Data'!G29+'Monthly Data'!K29+'Monthly Data'!O29)/89)/('Monthly Data'!$E29/100000)</f>
        <v>6.44012058098109</v>
      </c>
      <c r="D28" s="26">
        <f>(SUM('Monthly Data'!H29+'Monthly Data'!L29+'Monthly Data'!P29)/89)/('Monthly Data'!$E29/100000)</f>
        <v>0</v>
      </c>
      <c r="E28" s="26">
        <f>(SUM('Monthly Data'!I29+'Monthly Data'!M29+'Monthly Data'!Q29)/89)/('Monthly Data'!$E29/100000)</f>
        <v>19.320361742943273</v>
      </c>
      <c r="F28" s="26">
        <f>(SUM('Monthly Data'!R29+'Monthly Data'!V29+'Monthly Data'!Z29)/92)/('Monthly Data'!$E29/100000)</f>
        <v>12.327677624602334</v>
      </c>
      <c r="G28" s="26">
        <f>(SUM('Monthly Data'!S29+'Monthly Data'!W29+'Monthly Data'!AA29)/92)/('Monthly Data'!$E29/100000)</f>
        <v>3.44644750795334</v>
      </c>
      <c r="H28" s="26">
        <f>(SUM('Monthly Data'!T29+'Monthly Data'!X29+'Monthly Data'!AB29)/92)/('Monthly Data'!$E29/100000)</f>
        <v>0</v>
      </c>
      <c r="I28" s="26">
        <f>(SUM('Monthly Data'!U29+'Monthly Data'!Y29+'Monthly Data'!AC29)/92)/('Monthly Data'!$E29/100000)</f>
        <v>15.774125132555673</v>
      </c>
      <c r="J28" s="28">
        <f>I28-'Three Month Average'!E28</f>
        <v>-3.5462366103876004</v>
      </c>
      <c r="K28" s="36">
        <f>J28/'Three Month Average'!E28</f>
        <v>-0.18354918285538088</v>
      </c>
    </row>
    <row r="29" spans="1:11" ht="15">
      <c r="A29" t="str">
        <f>'Monthly Data'!D30</f>
        <v>Cornwall</v>
      </c>
      <c r="B29" s="26">
        <f>(SUM('Monthly Data'!F30+'Monthly Data'!J30+'Monthly Data'!N30)/89)/('Monthly Data'!$E30/100000)</f>
        <v>16.540149210270005</v>
      </c>
      <c r="C29" s="26">
        <f>(SUM('Monthly Data'!G30+'Monthly Data'!K30+'Monthly Data'!O30)/89)/('Monthly Data'!$E30/100000)</f>
        <v>18.57597574077979</v>
      </c>
      <c r="D29" s="26">
        <f>(SUM('Monthly Data'!H30+'Monthly Data'!L30+'Monthly Data'!P30)/89)/('Monthly Data'!$E30/100000)</f>
        <v>0.8057957044311234</v>
      </c>
      <c r="E29" s="26">
        <f>(SUM('Monthly Data'!I30+'Monthly Data'!M30+'Monthly Data'!Q30)/89)/('Monthly Data'!$E30/100000)</f>
        <v>35.92192065548092</v>
      </c>
      <c r="F29" s="26">
        <f>(SUM('Monthly Data'!R30+'Monthly Data'!V30+'Monthly Data'!Z30)/92)/('Monthly Data'!$E30/100000)</f>
        <v>16.367486498037845</v>
      </c>
      <c r="G29" s="26">
        <f>(SUM('Monthly Data'!S30+'Monthly Data'!W30+'Monthly Data'!AA30)/92)/('Monthly Data'!$E30/100000)</f>
        <v>16.28492054240976</v>
      </c>
      <c r="H29" s="26">
        <f>(SUM('Monthly Data'!T30+'Monthly Data'!X30+'Monthly Data'!AB30)/92)/('Monthly Data'!$E30/100000)</f>
        <v>0.917939153747523</v>
      </c>
      <c r="I29" s="26">
        <f>(SUM('Monthly Data'!U30+'Monthly Data'!Y30+'Monthly Data'!AC30)/92)/('Monthly Data'!$E30/100000)</f>
        <v>33.57034619419513</v>
      </c>
      <c r="J29" s="28">
        <f>I29-'Three Month Average'!E29</f>
        <v>-2.351574461285786</v>
      </c>
      <c r="K29" s="36">
        <f>J29/'Three Month Average'!E29</f>
        <v>-0.06546349466776036</v>
      </c>
    </row>
    <row r="30" spans="1:11" ht="15">
      <c r="A30" t="str">
        <f>'Monthly Data'!D31</f>
        <v>Coventry</v>
      </c>
      <c r="B30" s="26">
        <f>(SUM('Monthly Data'!F31+'Monthly Data'!J31+'Monthly Data'!N31)/89)/('Monthly Data'!$E31/100000)</f>
        <v>16.51055529593433</v>
      </c>
      <c r="C30" s="26">
        <f>(SUM('Monthly Data'!G31+'Monthly Data'!K31+'Monthly Data'!O31)/89)/('Monthly Data'!$E31/100000)</f>
        <v>2.1049637320438057</v>
      </c>
      <c r="D30" s="26">
        <f>(SUM('Monthly Data'!H31+'Monthly Data'!L31+'Monthly Data'!P31)/89)/('Monthly Data'!$E31/100000)</f>
        <v>3.9539183615417435</v>
      </c>
      <c r="E30" s="26">
        <f>(SUM('Monthly Data'!I31+'Monthly Data'!M31+'Monthly Data'!Q31)/89)/('Monthly Data'!$E31/100000)</f>
        <v>22.56943738951988</v>
      </c>
      <c r="F30" s="26">
        <f>(SUM('Monthly Data'!R31+'Monthly Data'!V31+'Monthly Data'!Z31)/92)/('Monthly Data'!$E31/100000)</f>
        <v>15.170217784417014</v>
      </c>
      <c r="G30" s="26">
        <f>(SUM('Monthly Data'!S31+'Monthly Data'!W31+'Monthly Data'!AA31)/92)/('Monthly Data'!$E31/100000)</f>
        <v>2.3901250098278166</v>
      </c>
      <c r="H30" s="26">
        <f>(SUM('Monthly Data'!T31+'Monthly Data'!X31+'Monthly Data'!AB31)/92)/('Monthly Data'!$E31/100000)</f>
        <v>2.272191210000786</v>
      </c>
      <c r="I30" s="26">
        <f>(SUM('Monthly Data'!U31+'Monthly Data'!Y31+'Monthly Data'!AC31)/92)/('Monthly Data'!$E31/100000)</f>
        <v>19.832534004245616</v>
      </c>
      <c r="J30" s="28">
        <f>I30-'Three Month Average'!E30</f>
        <v>-2.736903385274264</v>
      </c>
      <c r="K30" s="36">
        <f>J30/'Three Month Average'!E30</f>
        <v>-0.12126591097681262</v>
      </c>
    </row>
    <row r="31" spans="1:11" ht="15">
      <c r="A31" t="str">
        <f>'Monthly Data'!D32</f>
        <v>Croydon</v>
      </c>
      <c r="B31" s="26">
        <f>(SUM('Monthly Data'!F32+'Monthly Data'!J32+'Monthly Data'!N32)/89)/('Monthly Data'!$E32/100000)</f>
        <v>6.224851793889108</v>
      </c>
      <c r="C31" s="26">
        <f>(SUM('Monthly Data'!G32+'Monthly Data'!K32+'Monthly Data'!O32)/89)/('Monthly Data'!$E32/100000)</f>
        <v>3.9846856937685136</v>
      </c>
      <c r="D31" s="26">
        <f>(SUM('Monthly Data'!H32+'Monthly Data'!L32+'Monthly Data'!P32)/89)/('Monthly Data'!$E32/100000)</f>
        <v>0.33173191378092426</v>
      </c>
      <c r="E31" s="26">
        <f>(SUM('Monthly Data'!I32+'Monthly Data'!M32+'Monthly Data'!Q32)/89)/('Monthly Data'!$E32/100000)</f>
        <v>10.541269401438546</v>
      </c>
      <c r="F31" s="26">
        <f>(SUM('Monthly Data'!R32+'Monthly Data'!V32+'Monthly Data'!Z32)/92)/('Monthly Data'!$E32/100000)</f>
        <v>6.380536720177598</v>
      </c>
      <c r="G31" s="26">
        <f>(SUM('Monthly Data'!S32+'Monthly Data'!W32+'Monthly Data'!AA32)/92)/('Monthly Data'!$E32/100000)</f>
        <v>3.805669239017171</v>
      </c>
      <c r="H31" s="26">
        <f>(SUM('Monthly Data'!T32+'Monthly Data'!X32+'Monthly Data'!AB32)/92)/('Monthly Data'!$E32/100000)</f>
        <v>0.08306024132775572</v>
      </c>
      <c r="I31" s="26">
        <f>(SUM('Monthly Data'!U32+'Monthly Data'!Y32+'Monthly Data'!AC32)/92)/('Monthly Data'!$E32/100000)</f>
        <v>10.269266200522525</v>
      </c>
      <c r="J31" s="28">
        <f>I31-'Three Month Average'!E31</f>
        <v>-0.27200320091602137</v>
      </c>
      <c r="K31" s="36">
        <f>J31/'Three Month Average'!E31</f>
        <v>-0.025803647602337308</v>
      </c>
    </row>
    <row r="32" spans="1:11" ht="15">
      <c r="A32" t="str">
        <f>'Monthly Data'!D33</f>
        <v>Cumbria</v>
      </c>
      <c r="B32" s="26">
        <f>(SUM('Monthly Data'!F33+'Monthly Data'!J33+'Monthly Data'!N33)/89)/('Monthly Data'!$E33/100000)</f>
        <v>13.198712564143081</v>
      </c>
      <c r="C32" s="26">
        <f>(SUM('Monthly Data'!G33+'Monthly Data'!K33+'Monthly Data'!O33)/89)/('Monthly Data'!$E33/100000)</f>
        <v>23.156657435052963</v>
      </c>
      <c r="D32" s="26">
        <f>(SUM('Monthly Data'!H33+'Monthly Data'!L33+'Monthly Data'!P33)/89)/('Monthly Data'!$E33/100000)</f>
        <v>4.044722039715345</v>
      </c>
      <c r="E32" s="26">
        <f>(SUM('Monthly Data'!I33+'Monthly Data'!M33+'Monthly Data'!Q33)/89)/('Monthly Data'!$E33/100000)</f>
        <v>40.40009203891139</v>
      </c>
      <c r="F32" s="26">
        <f>(SUM('Monthly Data'!R33+'Monthly Data'!V33+'Monthly Data'!Z33)/92)/('Monthly Data'!$E33/100000)</f>
        <v>10.990248769027772</v>
      </c>
      <c r="G32" s="26">
        <f>(SUM('Monthly Data'!S33+'Monthly Data'!W33+'Monthly Data'!AA33)/92)/('Monthly Data'!$E33/100000)</f>
        <v>20.500112637981527</v>
      </c>
      <c r="H32" s="26">
        <f>(SUM('Monthly Data'!T33+'Monthly Data'!X33+'Monthly Data'!AB33)/92)/('Monthly Data'!$E33/100000)</f>
        <v>4.274879584634034</v>
      </c>
      <c r="I32" s="26">
        <f>(SUM('Monthly Data'!U33+'Monthly Data'!Y33+'Monthly Data'!AC33)/92)/('Monthly Data'!$E33/100000)</f>
        <v>35.76524099164334</v>
      </c>
      <c r="J32" s="28">
        <f>I32-'Three Month Average'!E32</f>
        <v>-4.63485104726805</v>
      </c>
      <c r="K32" s="36">
        <f>J32/'Three Month Average'!E32</f>
        <v>-0.11472377446081036</v>
      </c>
    </row>
    <row r="33" spans="1:11" ht="15">
      <c r="A33" t="str">
        <f>'Monthly Data'!D34</f>
        <v>Darlington UA</v>
      </c>
      <c r="B33" s="26">
        <f>(SUM('Monthly Data'!F34+'Monthly Data'!J34+'Monthly Data'!N34)/89)/('Monthly Data'!$E34/100000)</f>
        <v>4.421368596114063</v>
      </c>
      <c r="C33" s="26">
        <f>(SUM('Monthly Data'!G34+'Monthly Data'!K34+'Monthly Data'!O34)/89)/('Monthly Data'!$E34/100000)</f>
        <v>0.39210914155140014</v>
      </c>
      <c r="D33" s="26">
        <f>(SUM('Monthly Data'!H34+'Monthly Data'!L34+'Monthly Data'!P34)/89)/('Monthly Data'!$E34/100000)</f>
        <v>0</v>
      </c>
      <c r="E33" s="26">
        <f>(SUM('Monthly Data'!I34+'Monthly Data'!M34+'Monthly Data'!Q34)/89)/('Monthly Data'!$E34/100000)</f>
        <v>4.813477737665464</v>
      </c>
      <c r="F33" s="26">
        <f>(SUM('Monthly Data'!R34+'Monthly Data'!V34+'Monthly Data'!Z34)/92)/('Monthly Data'!$E34/100000)</f>
        <v>2.328258253544708</v>
      </c>
      <c r="G33" s="26">
        <f>(SUM('Monthly Data'!S34+'Monthly Data'!W34+'Monthly Data'!AA34)/92)/('Monthly Data'!$E34/100000)</f>
        <v>0.5232041019201591</v>
      </c>
      <c r="H33" s="26">
        <f>(SUM('Monthly Data'!T34+'Monthly Data'!X34+'Monthly Data'!AB34)/92)/('Monthly Data'!$E34/100000)</f>
        <v>0.7978862554282425</v>
      </c>
      <c r="I33" s="26">
        <f>(SUM('Monthly Data'!U34+'Monthly Data'!Y34+'Monthly Data'!AC34)/92)/('Monthly Data'!$E34/100000)</f>
        <v>3.6493486108931097</v>
      </c>
      <c r="J33" s="28">
        <f>I33-'Three Month Average'!E33</f>
        <v>-1.164129126772354</v>
      </c>
      <c r="K33" s="36">
        <f>J33/'Three Month Average'!E33</f>
        <v>-0.2418478260869565</v>
      </c>
    </row>
    <row r="34" spans="1:11" ht="15">
      <c r="A34" t="str">
        <f>'Monthly Data'!D35</f>
        <v>Derby UA</v>
      </c>
      <c r="B34" s="26">
        <f>(SUM('Monthly Data'!F35+'Monthly Data'!J35+'Monthly Data'!N35)/89)/('Monthly Data'!$E35/100000)</f>
        <v>4.29341372065406</v>
      </c>
      <c r="C34" s="26">
        <f>(SUM('Monthly Data'!G35+'Monthly Data'!K35+'Monthly Data'!O35)/89)/('Monthly Data'!$E35/100000)</f>
        <v>1.1247373709692152</v>
      </c>
      <c r="D34" s="26">
        <f>(SUM('Monthly Data'!H35+'Monthly Data'!L35+'Monthly Data'!P35)/89)/('Monthly Data'!$E35/100000)</f>
        <v>0</v>
      </c>
      <c r="E34" s="26">
        <f>(SUM('Monthly Data'!I35+'Monthly Data'!M35+'Monthly Data'!Q35)/89)/('Monthly Data'!$E35/100000)</f>
        <v>5.418151091623276</v>
      </c>
      <c r="F34" s="26">
        <f>(SUM('Monthly Data'!R35+'Monthly Data'!V35+'Monthly Data'!Z35)/92)/('Monthly Data'!$E35/100000)</f>
        <v>4.733342170378226</v>
      </c>
      <c r="G34" s="26">
        <f>(SUM('Monthly Data'!S35+'Monthly Data'!W35+'Monthly Data'!AA35)/92)/('Monthly Data'!$E35/100000)</f>
        <v>0.7511488158359844</v>
      </c>
      <c r="H34" s="26">
        <f>(SUM('Monthly Data'!T35+'Monthly Data'!X35+'Monthly Data'!AB35)/92)/('Monthly Data'!$E35/100000)</f>
        <v>0</v>
      </c>
      <c r="I34" s="26">
        <f>(SUM('Monthly Data'!U35+'Monthly Data'!Y35+'Monthly Data'!AC35)/92)/('Monthly Data'!$E35/100000)</f>
        <v>5.48449098621421</v>
      </c>
      <c r="J34" s="28">
        <f>I34-'Three Month Average'!E34</f>
        <v>0.06633989459093392</v>
      </c>
      <c r="K34" s="36">
        <f>J34/'Three Month Average'!E34</f>
        <v>0.012244009712741052</v>
      </c>
    </row>
    <row r="35" spans="1:11" ht="15">
      <c r="A35" t="str">
        <f>'Monthly Data'!D36</f>
        <v>Derbyshire</v>
      </c>
      <c r="B35" s="26">
        <f>(SUM('Monthly Data'!F36+'Monthly Data'!J36+'Monthly Data'!N36)/89)/('Monthly Data'!$E36/100000)</f>
        <v>4.909515760167047</v>
      </c>
      <c r="C35" s="26">
        <f>(SUM('Monthly Data'!G36+'Monthly Data'!K36+'Monthly Data'!O36)/89)/('Monthly Data'!$E36/100000)</f>
        <v>3.089532521768775</v>
      </c>
      <c r="D35" s="26">
        <f>(SUM('Monthly Data'!H36+'Monthly Data'!L36+'Monthly Data'!P36)/89)/('Monthly Data'!$E36/100000)</f>
        <v>0.19709086776800805</v>
      </c>
      <c r="E35" s="26">
        <f>(SUM('Monthly Data'!I36+'Monthly Data'!M36+'Monthly Data'!Q36)/89)/('Monthly Data'!$E36/100000)</f>
        <v>8.19613914970383</v>
      </c>
      <c r="F35" s="26">
        <f>(SUM('Monthly Data'!R36+'Monthly Data'!V36+'Monthly Data'!Z36)/92)/('Monthly Data'!$E36/100000)</f>
        <v>5.304237893695378</v>
      </c>
      <c r="G35" s="26">
        <f>(SUM('Monthly Data'!S36+'Monthly Data'!W36+'Monthly Data'!AA36)/92)/('Monthly Data'!$E36/100000)</f>
        <v>2.9149260704666626</v>
      </c>
      <c r="H35" s="26">
        <f>(SUM('Monthly Data'!T36+'Monthly Data'!X36+'Monthly Data'!AB36)/92)/('Monthly Data'!$E36/100000)</f>
        <v>0.1752047490793162</v>
      </c>
      <c r="I35" s="26">
        <f>(SUM('Monthly Data'!U36+'Monthly Data'!Y36+'Monthly Data'!AC36)/92)/('Monthly Data'!$E36/100000)</f>
        <v>8.394368713241356</v>
      </c>
      <c r="J35" s="28">
        <f>I35-'Three Month Average'!E35</f>
        <v>0.19822956353752552</v>
      </c>
      <c r="K35" s="36">
        <f>J35/'Three Month Average'!E35</f>
        <v>0.02418572451209404</v>
      </c>
    </row>
    <row r="36" spans="1:11" ht="15">
      <c r="A36" t="str">
        <f>'Monthly Data'!D37</f>
        <v>Devon</v>
      </c>
      <c r="B36" s="26">
        <f>(SUM('Monthly Data'!F37+'Monthly Data'!J37+'Monthly Data'!N37)/89)/('Monthly Data'!$E37/100000)</f>
        <v>15.272634807622014</v>
      </c>
      <c r="C36" s="26">
        <f>(SUM('Monthly Data'!G37+'Monthly Data'!K37+'Monthly Data'!O37)/89)/('Monthly Data'!$E37/100000)</f>
        <v>6.810793438894451</v>
      </c>
      <c r="D36" s="26">
        <f>(SUM('Monthly Data'!H37+'Monthly Data'!L37+'Monthly Data'!P37)/89)/('Monthly Data'!$E37/100000)</f>
        <v>1.359686530450798</v>
      </c>
      <c r="E36" s="26">
        <f>(SUM('Monthly Data'!I37+'Monthly Data'!M37+'Monthly Data'!Q37)/89)/('Monthly Data'!$E37/100000)</f>
        <v>23.44311477696726</v>
      </c>
      <c r="F36" s="26">
        <f>(SUM('Monthly Data'!R37+'Monthly Data'!V37+'Monthly Data'!Z37)/92)/('Monthly Data'!$E37/100000)</f>
        <v>13.944406863046552</v>
      </c>
      <c r="G36" s="26">
        <f>(SUM('Monthly Data'!S37+'Monthly Data'!W37+'Monthly Data'!AA37)/92)/('Monthly Data'!$E37/100000)</f>
        <v>6.629700237104455</v>
      </c>
      <c r="H36" s="26">
        <f>(SUM('Monthly Data'!T37+'Monthly Data'!X37+'Monthly Data'!AB37)/92)/('Monthly Data'!$E37/100000)</f>
        <v>1.3734292683926779</v>
      </c>
      <c r="I36" s="26">
        <f>(SUM('Monthly Data'!U37+'Monthly Data'!Y37+'Monthly Data'!AC37)/92)/('Monthly Data'!$E37/100000)</f>
        <v>21.947536368543684</v>
      </c>
      <c r="J36" s="28">
        <f>I36-'Three Month Average'!E36</f>
        <v>-1.495578408423576</v>
      </c>
      <c r="K36" s="36">
        <f>J36/'Three Month Average'!E36</f>
        <v>-0.06379606219788567</v>
      </c>
    </row>
    <row r="37" spans="1:11" ht="15">
      <c r="A37" t="str">
        <f>'Monthly Data'!D38</f>
        <v>Doncaster</v>
      </c>
      <c r="B37" s="26">
        <f>(SUM('Monthly Data'!F38+'Monthly Data'!J38+'Monthly Data'!N38)/89)/('Monthly Data'!$E38/100000)</f>
        <v>2.2294672133059086</v>
      </c>
      <c r="C37" s="26">
        <f>(SUM('Monthly Data'!G38+'Monthly Data'!K38+'Monthly Data'!O38)/89)/('Monthly Data'!$E38/100000)</f>
        <v>4.123115097410927</v>
      </c>
      <c r="D37" s="26">
        <f>(SUM('Monthly Data'!H38+'Monthly Data'!L38+'Monthly Data'!P38)/89)/('Monthly Data'!$E38/100000)</f>
        <v>1.4971945093539678</v>
      </c>
      <c r="E37" s="26">
        <f>(SUM('Monthly Data'!I38+'Monthly Data'!M38+'Monthly Data'!Q38)/89)/('Monthly Data'!$E38/100000)</f>
        <v>7.849776820070804</v>
      </c>
      <c r="F37" s="26">
        <f>(SUM('Monthly Data'!R38+'Monthly Data'!V38+'Monthly Data'!Z38)/92)/('Monthly Data'!$E38/100000)</f>
        <v>2.1883516523182993</v>
      </c>
      <c r="G37" s="26">
        <f>(SUM('Monthly Data'!S38+'Monthly Data'!W38+'Monthly Data'!AA38)/92)/('Monthly Data'!$E38/100000)</f>
        <v>4.882054614037938</v>
      </c>
      <c r="H37" s="26">
        <f>(SUM('Monthly Data'!T38+'Monthly Data'!X38+'Monthly Data'!AB38)/92)/('Monthly Data'!$E38/100000)</f>
        <v>1.0648474019528218</v>
      </c>
      <c r="I37" s="26">
        <f>(SUM('Monthly Data'!U38+'Monthly Data'!Y38+'Monthly Data'!AC38)/92)/('Monthly Data'!$E38/100000)</f>
        <v>8.13525366830906</v>
      </c>
      <c r="J37" s="28">
        <f>I37-'Three Month Average'!E37</f>
        <v>0.2854768482382566</v>
      </c>
      <c r="K37" s="36">
        <f>J37/'Three Month Average'!E37</f>
        <v>0.036367511431450054</v>
      </c>
    </row>
    <row r="38" spans="1:11" ht="15">
      <c r="A38" t="str">
        <f>'Monthly Data'!D39</f>
        <v>Dorset</v>
      </c>
      <c r="B38" s="26">
        <f>(SUM('Monthly Data'!F39+'Monthly Data'!J39+'Monthly Data'!N39)/89)/('Monthly Data'!$E39/100000)</f>
        <v>10.836064294631711</v>
      </c>
      <c r="C38" s="26">
        <f>(SUM('Monthly Data'!G39+'Monthly Data'!K39+'Monthly Data'!O39)/89)/('Monthly Data'!$E39/100000)</f>
        <v>6.36899188514357</v>
      </c>
      <c r="D38" s="26">
        <f>(SUM('Monthly Data'!H39+'Monthly Data'!L39+'Monthly Data'!P39)/89)/('Monthly Data'!$E39/100000)</f>
        <v>0.7542655014565127</v>
      </c>
      <c r="E38" s="26">
        <f>(SUM('Monthly Data'!I39+'Monthly Data'!M39+'Monthly Data'!Q39)/89)/('Monthly Data'!$E39/100000)</f>
        <v>17.959321681231796</v>
      </c>
      <c r="F38" s="26">
        <f>(SUM('Monthly Data'!R39+'Monthly Data'!V39+'Monthly Data'!Z39)/92)/('Monthly Data'!$E39/100000)</f>
        <v>10.520455917874397</v>
      </c>
      <c r="G38" s="26">
        <f>(SUM('Monthly Data'!S39+'Monthly Data'!W39+'Monthly Data'!AA39)/92)/('Monthly Data'!$E39/100000)</f>
        <v>6.740011070853463</v>
      </c>
      <c r="H38" s="26">
        <f>(SUM('Monthly Data'!T39+'Monthly Data'!X39+'Monthly Data'!AB39)/92)/('Monthly Data'!$E39/100000)</f>
        <v>0.9246678743961353</v>
      </c>
      <c r="I38" s="26">
        <f>(SUM('Monthly Data'!U39+'Monthly Data'!Y39+'Monthly Data'!AC39)/92)/('Monthly Data'!$E39/100000)</f>
        <v>18.185134863123995</v>
      </c>
      <c r="J38" s="28">
        <f>I38-'Three Month Average'!E38</f>
        <v>0.22581318189219957</v>
      </c>
      <c r="K38" s="36">
        <f>J38/'Three Month Average'!E38</f>
        <v>0.012573591915121344</v>
      </c>
    </row>
    <row r="39" spans="1:11" ht="15">
      <c r="A39" t="str">
        <f>'Monthly Data'!D40</f>
        <v>Dudley</v>
      </c>
      <c r="B39" s="26">
        <f>(SUM('Monthly Data'!F40+'Monthly Data'!J40+'Monthly Data'!N40)/89)/('Monthly Data'!$E40/100000)</f>
        <v>5.142870009682286</v>
      </c>
      <c r="C39" s="26">
        <f>(SUM('Monthly Data'!G40+'Monthly Data'!K40+'Monthly Data'!O40)/89)/('Monthly Data'!$E40/100000)</f>
        <v>9.727319808155636</v>
      </c>
      <c r="D39" s="26">
        <f>(SUM('Monthly Data'!H40+'Monthly Data'!L40+'Monthly Data'!P40)/89)/('Monthly Data'!$E40/100000)</f>
        <v>1.1393573664182297</v>
      </c>
      <c r="E39" s="26">
        <f>(SUM('Monthly Data'!I40+'Monthly Data'!M40+'Monthly Data'!Q40)/89)/('Monthly Data'!$E40/100000)</f>
        <v>16.009547184256153</v>
      </c>
      <c r="F39" s="26">
        <f>(SUM('Monthly Data'!R40+'Monthly Data'!V40+'Monthly Data'!Z40)/92)/('Monthly Data'!$E40/100000)</f>
        <v>3.5200836455519733</v>
      </c>
      <c r="G39" s="26">
        <f>(SUM('Monthly Data'!S40+'Monthly Data'!W40+'Monthly Data'!AA40)/92)/('Monthly Data'!$E40/100000)</f>
        <v>8.421190206499956</v>
      </c>
      <c r="H39" s="26">
        <f>(SUM('Monthly Data'!T40+'Monthly Data'!X40+'Monthly Data'!AB40)/92)/('Monthly Data'!$E40/100000)</f>
        <v>0.4008016032064128</v>
      </c>
      <c r="I39" s="26">
        <f>(SUM('Monthly Data'!U40+'Monthly Data'!Y40+'Monthly Data'!AC40)/92)/('Monthly Data'!$E40/100000)</f>
        <v>12.342075455258342</v>
      </c>
      <c r="J39" s="28">
        <f>I39-'Three Month Average'!E39</f>
        <v>-3.6674717289978105</v>
      </c>
      <c r="K39" s="36">
        <f>J39/'Three Month Average'!E39</f>
        <v>-0.22908029107808967</v>
      </c>
    </row>
    <row r="40" spans="1:11" ht="15">
      <c r="A40" t="str">
        <f>'Monthly Data'!D41</f>
        <v>Durham</v>
      </c>
      <c r="B40" s="26">
        <f>(SUM('Monthly Data'!F41+'Monthly Data'!J41+'Monthly Data'!N41)/89)/('Monthly Data'!$E41/100000)</f>
        <v>2.7270959889850888</v>
      </c>
      <c r="C40" s="26">
        <f>(SUM('Monthly Data'!G41+'Monthly Data'!K41+'Monthly Data'!O41)/89)/('Monthly Data'!$E41/100000)</f>
        <v>0.6072049662974611</v>
      </c>
      <c r="D40" s="26">
        <f>(SUM('Monthly Data'!H41+'Monthly Data'!L41+'Monthly Data'!P41)/89)/('Monthly Data'!$E41/100000)</f>
        <v>0.16511713995808155</v>
      </c>
      <c r="E40" s="26">
        <f>(SUM('Monthly Data'!I41+'Monthly Data'!M41+'Monthly Data'!Q41)/89)/('Monthly Data'!$E41/100000)</f>
        <v>3.4994180952406313</v>
      </c>
      <c r="F40" s="26">
        <f>(SUM('Monthly Data'!R41+'Monthly Data'!V41+'Monthly Data'!Z41)/92)/('Monthly Data'!$E41/100000)</f>
        <v>2.75152776775869</v>
      </c>
      <c r="G40" s="26">
        <f>(SUM('Monthly Data'!S41+'Monthly Data'!W41+'Monthly Data'!AA41)/92)/('Monthly Data'!$E41/100000)</f>
        <v>0.5977101517977679</v>
      </c>
      <c r="H40" s="26">
        <f>(SUM('Monthly Data'!T41+'Monthly Data'!X41+'Monthly Data'!AB41)/92)/('Monthly Data'!$E41/100000)</f>
        <v>0.0103053474447891</v>
      </c>
      <c r="I40" s="26">
        <f>(SUM('Monthly Data'!U41+'Monthly Data'!Y41+'Monthly Data'!AC41)/92)/('Monthly Data'!$E41/100000)</f>
        <v>3.359543267001247</v>
      </c>
      <c r="J40" s="28">
        <f>I40-'Three Month Average'!E40</f>
        <v>-0.13987482823938446</v>
      </c>
      <c r="K40" s="36">
        <f>J40/'Three Month Average'!E40</f>
        <v>-0.0399708821388392</v>
      </c>
    </row>
    <row r="41" spans="1:11" ht="15">
      <c r="A41" t="str">
        <f>'Monthly Data'!D42</f>
        <v>Ealing</v>
      </c>
      <c r="B41" s="26">
        <f>(SUM('Monthly Data'!F42+'Monthly Data'!J42+'Monthly Data'!N42)/89)/('Monthly Data'!$E42/100000)</f>
        <v>4.695623008552742</v>
      </c>
      <c r="C41" s="26">
        <f>(SUM('Monthly Data'!G42+'Monthly Data'!K42+'Monthly Data'!O42)/89)/('Monthly Data'!$E42/100000)</f>
        <v>12.246460007654038</v>
      </c>
      <c r="D41" s="26">
        <f>(SUM('Monthly Data'!H42+'Monthly Data'!L42+'Monthly Data'!P42)/89)/('Monthly Data'!$E42/100000)</f>
        <v>0.6966034133567255</v>
      </c>
      <c r="E41" s="26">
        <f>(SUM('Monthly Data'!I42+'Monthly Data'!M42+'Monthly Data'!Q42)/89)/('Monthly Data'!$E42/100000)</f>
        <v>17.638686429563506</v>
      </c>
      <c r="F41" s="26">
        <f>(SUM('Monthly Data'!R42+'Monthly Data'!V42+'Monthly Data'!Z42)/92)/('Monthly Data'!$E42/100000)</f>
        <v>5.553336993959966</v>
      </c>
      <c r="G41" s="26">
        <f>(SUM('Monthly Data'!S42+'Monthly Data'!W42+'Monthly Data'!AA42)/92)/('Monthly Data'!$E42/100000)</f>
        <v>9.09332933992246</v>
      </c>
      <c r="H41" s="26">
        <f>(SUM('Monthly Data'!T42+'Monthly Data'!X42+'Monthly Data'!AB42)/92)/('Monthly Data'!$E42/100000)</f>
        <v>0.7113263115858833</v>
      </c>
      <c r="I41" s="26">
        <f>(SUM('Monthly Data'!U42+'Monthly Data'!Y42+'Monthly Data'!AC42)/92)/('Monthly Data'!$E42/100000)</f>
        <v>15.357992645468311</v>
      </c>
      <c r="J41" s="28">
        <f>I41-'Three Month Average'!E41</f>
        <v>-2.2806937840951953</v>
      </c>
      <c r="K41" s="36">
        <f>J41/'Three Month Average'!E41</f>
        <v>-0.12930065927543302</v>
      </c>
    </row>
    <row r="42" spans="1:11" ht="15">
      <c r="A42" t="str">
        <f>'Monthly Data'!D43</f>
        <v>East Riding Of Yorkshire UA</v>
      </c>
      <c r="B42" s="26">
        <f>(SUM('Monthly Data'!F43+'Monthly Data'!J43+'Monthly Data'!N43)/89)/('Monthly Data'!$E43/100000)</f>
        <v>6.936127948467471</v>
      </c>
      <c r="C42" s="26">
        <f>(SUM('Monthly Data'!G43+'Monthly Data'!K43+'Monthly Data'!O43)/89)/('Monthly Data'!$E43/100000)</f>
        <v>4.978316936495804</v>
      </c>
      <c r="D42" s="26">
        <f>(SUM('Monthly Data'!H43+'Monthly Data'!L43+'Monthly Data'!P43)/89)/('Monthly Data'!$E43/100000)</f>
        <v>0.2125389825104941</v>
      </c>
      <c r="E42" s="26">
        <f>(SUM('Monthly Data'!I43+'Monthly Data'!M43+'Monthly Data'!Q43)/89)/('Monthly Data'!$E43/100000)</f>
        <v>12.12698386747377</v>
      </c>
      <c r="F42" s="26">
        <f>(SUM('Monthly Data'!R43+'Monthly Data'!V43+'Monthly Data'!Z43)/92)/('Monthly Data'!$E43/100000)</f>
        <v>6.441077387824821</v>
      </c>
      <c r="G42" s="26">
        <f>(SUM('Monthly Data'!S43+'Monthly Data'!W43+'Monthly Data'!AA43)/92)/('Monthly Data'!$E43/100000)</f>
        <v>4.436395843547851</v>
      </c>
      <c r="H42" s="26">
        <f>(SUM('Monthly Data'!T43+'Monthly Data'!X43+'Monthly Data'!AB43)/92)/('Monthly Data'!$E43/100000)</f>
        <v>0.6326411185094974</v>
      </c>
      <c r="I42" s="26">
        <f>(SUM('Monthly Data'!U43+'Monthly Data'!Y43+'Monthly Data'!AC43)/92)/('Monthly Data'!$E43/100000)</f>
        <v>11.51011434988217</v>
      </c>
      <c r="J42" s="28">
        <f>I42-'Three Month Average'!E42</f>
        <v>-0.616869517591601</v>
      </c>
      <c r="K42" s="36">
        <f>J42/'Three Month Average'!E42</f>
        <v>-0.05086751366480576</v>
      </c>
    </row>
    <row r="43" spans="1:11" ht="15">
      <c r="A43" t="str">
        <f>'Monthly Data'!D44</f>
        <v>East Sussex</v>
      </c>
      <c r="B43" s="26">
        <f>(SUM('Monthly Data'!F44+'Monthly Data'!J44+'Monthly Data'!N44)/89)/('Monthly Data'!$E44/100000)</f>
        <v>14.785489624730797</v>
      </c>
      <c r="C43" s="26">
        <f>(SUM('Monthly Data'!G44+'Monthly Data'!K44+'Monthly Data'!O44)/89)/('Monthly Data'!$E44/100000)</f>
        <v>7.838979279973354</v>
      </c>
      <c r="D43" s="26">
        <f>(SUM('Monthly Data'!H44+'Monthly Data'!L44+'Monthly Data'!P44)/89)/('Monthly Data'!$E44/100000)</f>
        <v>0.9026395213722156</v>
      </c>
      <c r="E43" s="26">
        <f>(SUM('Monthly Data'!I44+'Monthly Data'!M44+'Monthly Data'!Q44)/89)/('Monthly Data'!$E44/100000)</f>
        <v>23.527108426076367</v>
      </c>
      <c r="F43" s="26">
        <f>(SUM('Monthly Data'!R44+'Monthly Data'!V44+'Monthly Data'!Z44)/92)/('Monthly Data'!$E44/100000)</f>
        <v>11.415626199120402</v>
      </c>
      <c r="G43" s="26">
        <f>(SUM('Monthly Data'!S44+'Monthly Data'!W44+'Monthly Data'!AA44)/92)/('Monthly Data'!$E44/100000)</f>
        <v>8.058089081732048</v>
      </c>
      <c r="H43" s="26">
        <f>(SUM('Monthly Data'!T44+'Monthly Data'!X44+'Monthly Data'!AB44)/92)/('Monthly Data'!$E44/100000)</f>
        <v>0.4501313498037132</v>
      </c>
      <c r="I43" s="26">
        <f>(SUM('Monthly Data'!U44+'Monthly Data'!Y44+'Monthly Data'!AC44)/92)/('Monthly Data'!$E44/100000)</f>
        <v>19.92384663065616</v>
      </c>
      <c r="J43" s="28">
        <f>I43-'Three Month Average'!E43</f>
        <v>-3.603261795420206</v>
      </c>
      <c r="K43" s="36">
        <f>J43/'Three Month Average'!E43</f>
        <v>-0.1531536188028324</v>
      </c>
    </row>
    <row r="44" spans="1:11" ht="15">
      <c r="A44" t="str">
        <f>'Monthly Data'!D45</f>
        <v>Enfield</v>
      </c>
      <c r="B44" s="26">
        <f>(SUM('Monthly Data'!F45+'Monthly Data'!J45+'Monthly Data'!N45)/89)/('Monthly Data'!$E45/100000)</f>
        <v>7.160879272476449</v>
      </c>
      <c r="C44" s="26">
        <f>(SUM('Monthly Data'!G45+'Monthly Data'!K45+'Monthly Data'!O45)/89)/('Monthly Data'!$E45/100000)</f>
        <v>1.765261113430506</v>
      </c>
      <c r="D44" s="26">
        <f>(SUM('Monthly Data'!H45+'Monthly Data'!L45+'Monthly Data'!P45)/89)/('Monthly Data'!$E45/100000)</f>
        <v>0.02722767784211577</v>
      </c>
      <c r="E44" s="26">
        <f>(SUM('Monthly Data'!I45+'Monthly Data'!M45+'Monthly Data'!Q45)/89)/('Monthly Data'!$E45/100000)</f>
        <v>8.95336806374907</v>
      </c>
      <c r="F44" s="26">
        <f>(SUM('Monthly Data'!R45+'Monthly Data'!V45+'Monthly Data'!Z45)/92)/('Monthly Data'!$E45/100000)</f>
        <v>4.767507199550467</v>
      </c>
      <c r="G44" s="26">
        <f>(SUM('Monthly Data'!S45+'Monthly Data'!W45+'Monthly Data'!AA45)/92)/('Monthly Data'!$E45/100000)</f>
        <v>1.9974362576385476</v>
      </c>
      <c r="H44" s="26">
        <f>(SUM('Monthly Data'!T45+'Monthly Data'!X45+'Monthly Data'!AB45)/92)/('Monthly Data'!$E45/100000)</f>
        <v>0.4346070099037718</v>
      </c>
      <c r="I44" s="26">
        <f>(SUM('Monthly Data'!U45+'Monthly Data'!Y45+'Monthly Data'!AC45)/92)/('Monthly Data'!$E45/100000)</f>
        <v>7.199550467092786</v>
      </c>
      <c r="J44" s="28">
        <f>I44-'Three Month Average'!E44</f>
        <v>-1.7538175966562832</v>
      </c>
      <c r="K44" s="36">
        <f>J44/'Three Month Average'!E44</f>
        <v>-0.1958835584741841</v>
      </c>
    </row>
    <row r="45" spans="1:14" ht="15">
      <c r="A45" t="str">
        <f>'Monthly Data'!D3</f>
        <v>England</v>
      </c>
      <c r="B45" s="26">
        <f>(SUM('Monthly Data'!F3+'Monthly Data'!J3+'Monthly Data'!N3)/89)/('Monthly Data'!$E3/100000)</f>
        <v>8.014821401124143</v>
      </c>
      <c r="C45" s="26">
        <f>(SUM('Monthly Data'!G3+'Monthly Data'!K3+'Monthly Data'!O3)/89)/('Monthly Data'!$E3/100000)</f>
        <v>5.418404201030164</v>
      </c>
      <c r="D45" s="26">
        <f>(SUM('Monthly Data'!H3+'Monthly Data'!L3+'Monthly Data'!P3)/89)/('Monthly Data'!$E3/100000)</f>
        <v>1.1174607512681163</v>
      </c>
      <c r="E45" s="26">
        <f>(SUM('Monthly Data'!I3+'Monthly Data'!M3+'Monthly Data'!Q3)/89)/('Monthly Data'!$E3/100000)</f>
        <v>14.550686353422423</v>
      </c>
      <c r="F45" s="26">
        <f>(SUM('Monthly Data'!R3+'Monthly Data'!V3+'Monthly Data'!Z3)/92)/('Monthly Data'!$E3/100000)</f>
        <v>7.475032228414363</v>
      </c>
      <c r="G45" s="26">
        <f>(SUM('Monthly Data'!S3+'Monthly Data'!W3+'Monthly Data'!AA3)/92)/('Monthly Data'!$E3/100000)</f>
        <v>5.025727734195478</v>
      </c>
      <c r="H45" s="26">
        <f>(SUM('Monthly Data'!T3+'Monthly Data'!X3+'Monthly Data'!AB3)/92)/('Monthly Data'!$E3/100000)</f>
        <v>0.9470284062024149</v>
      </c>
      <c r="I45" s="26">
        <f>(SUM('Monthly Data'!U3+'Monthly Data'!Y3+'Monthly Data'!AC3)/92)/('Monthly Data'!$E3/100000)</f>
        <v>13.447788368812255</v>
      </c>
      <c r="J45" s="28">
        <f>I45-'Three Month Average'!E45</f>
        <v>-1.102897984610168</v>
      </c>
      <c r="K45" s="36">
        <f>J45/'Three Month Average'!E45</f>
        <v>-0.07579697327135079</v>
      </c>
      <c r="N45">
        <v>9.4</v>
      </c>
    </row>
    <row r="46" spans="1:14" ht="15">
      <c r="A46" t="str">
        <f>'Monthly Data'!D46</f>
        <v>Essex</v>
      </c>
      <c r="B46" s="26">
        <f>(SUM('Monthly Data'!F46+'Monthly Data'!J46+'Monthly Data'!N46)/89)/('Monthly Data'!$E46/100000)</f>
        <v>5.749900813233762</v>
      </c>
      <c r="C46" s="26">
        <f>(SUM('Monthly Data'!G46+'Monthly Data'!K46+'Monthly Data'!O46)/89)/('Monthly Data'!$E46/100000)</f>
        <v>5.373675148193824</v>
      </c>
      <c r="D46" s="26">
        <f>(SUM('Monthly Data'!H46+'Monthly Data'!L46+'Monthly Data'!P46)/89)/('Monthly Data'!$E46/100000)</f>
        <v>0.522807092977577</v>
      </c>
      <c r="E46" s="26">
        <f>(SUM('Monthly Data'!I46+'Monthly Data'!M46+'Monthly Data'!Q46)/89)/('Monthly Data'!$E46/100000)</f>
        <v>11.646383054405163</v>
      </c>
      <c r="F46" s="26">
        <f>(SUM('Monthly Data'!R46+'Monthly Data'!V46+'Monthly Data'!Z46)/92)/('Monthly Data'!$E46/100000)</f>
        <v>5.69097083046579</v>
      </c>
      <c r="G46" s="26">
        <f>(SUM('Monthly Data'!S46+'Monthly Data'!W46+'Monthly Data'!AA46)/92)/('Monthly Data'!$E46/100000)</f>
        <v>3.8551127984450986</v>
      </c>
      <c r="H46" s="26">
        <f>(SUM('Monthly Data'!T46+'Monthly Data'!X46+'Monthly Data'!AB46)/92)/('Monthly Data'!$E46/100000)</f>
        <v>0.35450399691439727</v>
      </c>
      <c r="I46" s="26">
        <f>(SUM('Monthly Data'!U46+'Monthly Data'!Y46+'Monthly Data'!AC46)/92)/('Monthly Data'!$E46/100000)</f>
        <v>9.900587625825285</v>
      </c>
      <c r="J46" s="28">
        <f>I46-'Three Month Average'!E46</f>
        <v>-1.7457954285798785</v>
      </c>
      <c r="K46" s="36">
        <f>J46/'Three Month Average'!E46</f>
        <v>-0.14990022399439656</v>
      </c>
      <c r="N46" s="28">
        <f>I45-N45</f>
        <v>4.047788368812254</v>
      </c>
    </row>
    <row r="47" spans="1:14" ht="15">
      <c r="A47" t="str">
        <f>'Monthly Data'!D47</f>
        <v>Gateshead</v>
      </c>
      <c r="B47" s="26">
        <f>(SUM('Monthly Data'!F47+'Monthly Data'!J47+'Monthly Data'!N47)/89)/('Monthly Data'!$E47/100000)</f>
        <v>5.2494715763711195</v>
      </c>
      <c r="C47" s="26">
        <f>(SUM('Monthly Data'!G47+'Monthly Data'!K47+'Monthly Data'!O47)/89)/('Monthly Data'!$E47/100000)</f>
        <v>4.498553787963066</v>
      </c>
      <c r="D47" s="26">
        <f>(SUM('Monthly Data'!H47+'Monthly Data'!L47+'Monthly Data'!P47)/89)/('Monthly Data'!$E47/100000)</f>
        <v>0</v>
      </c>
      <c r="E47" s="26">
        <f>(SUM('Monthly Data'!I47+'Monthly Data'!M47+'Monthly Data'!Q47)/89)/('Monthly Data'!$E47/100000)</f>
        <v>9.748025364334186</v>
      </c>
      <c r="F47" s="26">
        <f>(SUM('Monthly Data'!R47+'Monthly Data'!V47+'Monthly Data'!Z47)/92)/('Monthly Data'!$E47/100000)</f>
        <v>4.230789926818769</v>
      </c>
      <c r="G47" s="26">
        <f>(SUM('Monthly Data'!S47+'Monthly Data'!W47+'Monthly Data'!AA47)/92)/('Monthly Data'!$E47/100000)</f>
        <v>4.567100731812311</v>
      </c>
      <c r="H47" s="26">
        <f>(SUM('Monthly Data'!T47+'Monthly Data'!X47+'Monthly Data'!AB47)/92)/('Monthly Data'!$E47/100000)</f>
        <v>0</v>
      </c>
      <c r="I47" s="26">
        <f>(SUM('Monthly Data'!U47+'Monthly Data'!Y47+'Monthly Data'!AC47)/92)/('Monthly Data'!$E47/100000)</f>
        <v>8.79789065863108</v>
      </c>
      <c r="J47" s="28">
        <f>I47-'Three Month Average'!E47</f>
        <v>-0.9501347057031069</v>
      </c>
      <c r="K47" s="36">
        <f>J47/'Three Month Average'!E47</f>
        <v>-0.09746945357563741</v>
      </c>
      <c r="N47">
        <f>N46/N45</f>
        <v>0.43061578391619726</v>
      </c>
    </row>
    <row r="48" spans="1:11" ht="15">
      <c r="A48" t="str">
        <f>'Monthly Data'!D48</f>
        <v>Gloucestershire</v>
      </c>
      <c r="B48" s="26">
        <f>(SUM('Monthly Data'!F48+'Monthly Data'!J48+'Monthly Data'!N48)/89)/('Monthly Data'!$E48/100000)</f>
        <v>8.840851110025511</v>
      </c>
      <c r="C48" s="26">
        <f>(SUM('Monthly Data'!G48+'Monthly Data'!K48+'Monthly Data'!O48)/89)/('Monthly Data'!$E48/100000)</f>
        <v>5.328484322133566</v>
      </c>
      <c r="D48" s="26">
        <f>(SUM('Monthly Data'!H48+'Monthly Data'!L48+'Monthly Data'!P48)/89)/('Monthly Data'!$E48/100000)</f>
        <v>0.2329515641679784</v>
      </c>
      <c r="E48" s="26">
        <f>(SUM('Monthly Data'!I48+'Monthly Data'!M48+'Monthly Data'!Q48)/89)/('Monthly Data'!$E48/100000)</f>
        <v>14.402286996327055</v>
      </c>
      <c r="F48" s="26">
        <f>(SUM('Monthly Data'!R48+'Monthly Data'!V48+'Monthly Data'!Z48)/92)/('Monthly Data'!$E48/100000)</f>
        <v>5.664513757613946</v>
      </c>
      <c r="G48" s="26">
        <f>(SUM('Monthly Data'!S48+'Monthly Data'!W48+'Monthly Data'!AA48)/92)/('Monthly Data'!$E48/100000)</f>
        <v>4.837481621508087</v>
      </c>
      <c r="H48" s="26">
        <f>(SUM('Monthly Data'!T48+'Monthly Data'!X48+'Monthly Data'!AB48)/92)/('Monthly Data'!$E48/100000)</f>
        <v>1.4965343415248897</v>
      </c>
      <c r="I48" s="26">
        <f>(SUM('Monthly Data'!U48+'Monthly Data'!Y48+'Monthly Data'!AC48)/92)/('Monthly Data'!$E48/100000)</f>
        <v>11.998529720646923</v>
      </c>
      <c r="J48" s="28">
        <f>I48-'Three Month Average'!E48</f>
        <v>-2.4037572756801318</v>
      </c>
      <c r="K48" s="36">
        <f>J48/'Three Month Average'!E48</f>
        <v>-0.16690108149442864</v>
      </c>
    </row>
    <row r="49" spans="1:11" ht="15">
      <c r="A49" t="str">
        <f>'Monthly Data'!D49</f>
        <v>Greenwich</v>
      </c>
      <c r="B49" s="26">
        <f>(SUM('Monthly Data'!F49+'Monthly Data'!J49+'Monthly Data'!N49)/89)/('Monthly Data'!$E49/100000)</f>
        <v>1.8673691783575614</v>
      </c>
      <c r="C49" s="26">
        <f>(SUM('Monthly Data'!G49+'Monthly Data'!K49+'Monthly Data'!O49)/89)/('Monthly Data'!$E49/100000)</f>
        <v>2.32230897818405</v>
      </c>
      <c r="D49" s="26">
        <f>(SUM('Monthly Data'!H49+'Monthly Data'!L49+'Monthly Data'!P49)/89)/('Monthly Data'!$E49/100000)</f>
        <v>0.06876996974121331</v>
      </c>
      <c r="E49" s="26">
        <f>(SUM('Monthly Data'!I49+'Monthly Data'!M49+'Monthly Data'!Q49)/89)/('Monthly Data'!$E49/100000)</f>
        <v>4.258448126282824</v>
      </c>
      <c r="F49" s="26">
        <f>(SUM('Monthly Data'!R49+'Monthly Data'!V49+'Monthly Data'!Z49)/92)/('Monthly Data'!$E49/100000)</f>
        <v>3.0039711782526815</v>
      </c>
      <c r="G49" s="26">
        <f>(SUM('Monthly Data'!S49+'Monthly Data'!W49+'Monthly Data'!AA49)/92)/('Monthly Data'!$E49/100000)</f>
        <v>2.046999099320396</v>
      </c>
      <c r="H49" s="26">
        <f>(SUM('Monthly Data'!T49+'Monthly Data'!X49+'Monthly Data'!AB49)/92)/('Monthly Data'!$E49/100000)</f>
        <v>0.01023499549660198</v>
      </c>
      <c r="I49" s="26">
        <f>(SUM('Monthly Data'!U49+'Monthly Data'!Y49+'Monthly Data'!AC49)/92)/('Monthly Data'!$E49/100000)</f>
        <v>5.06120527306968</v>
      </c>
      <c r="J49" s="28">
        <f>I49-'Three Month Average'!E49</f>
        <v>0.8027571467868562</v>
      </c>
      <c r="K49" s="36">
        <f>J49/'Three Month Average'!E49</f>
        <v>0.18850931677018654</v>
      </c>
    </row>
    <row r="50" spans="1:11" ht="15">
      <c r="A50" t="str">
        <f>'Monthly Data'!D50</f>
        <v>Hackney</v>
      </c>
      <c r="B50" s="26">
        <f>(SUM('Monthly Data'!F50+'Monthly Data'!J50+'Monthly Data'!N50)/89)/('Monthly Data'!$E50/100000)</f>
        <v>4.518865865796602</v>
      </c>
      <c r="C50" s="26">
        <f>(SUM('Monthly Data'!G50+'Monthly Data'!K50+'Monthly Data'!O50)/89)/('Monthly Data'!$E50/100000)</f>
        <v>7.25999180323506</v>
      </c>
      <c r="D50" s="26">
        <f>(SUM('Monthly Data'!H50+'Monthly Data'!L50+'Monthly Data'!P50)/89)/('Monthly Data'!$E50/100000)</f>
        <v>0</v>
      </c>
      <c r="E50" s="26">
        <f>(SUM('Monthly Data'!I50+'Monthly Data'!M50+'Monthly Data'!Q50)/89)/('Monthly Data'!$E50/100000)</f>
        <v>11.778857669031662</v>
      </c>
      <c r="F50" s="26">
        <f>(SUM('Monthly Data'!R50+'Monthly Data'!V50+'Monthly Data'!Z50)/92)/('Monthly Data'!$E50/100000)</f>
        <v>4.438448705538278</v>
      </c>
      <c r="G50" s="26">
        <f>(SUM('Monthly Data'!S50+'Monthly Data'!W50+'Monthly Data'!AA50)/92)/('Monthly Data'!$E50/100000)</f>
        <v>9.278520379791155</v>
      </c>
      <c r="H50" s="26">
        <f>(SUM('Monthly Data'!T50+'Monthly Data'!X50+'Monthly Data'!AB50)/92)/('Monthly Data'!$E50/100000)</f>
        <v>0.18021543467962844</v>
      </c>
      <c r="I50" s="26">
        <f>(SUM('Monthly Data'!U50+'Monthly Data'!Y50+'Monthly Data'!AC50)/92)/('Monthly Data'!$E50/100000)</f>
        <v>13.897184520009061</v>
      </c>
      <c r="J50" s="28">
        <f>I50-'Three Month Average'!E50</f>
        <v>2.1183268509773985</v>
      </c>
      <c r="K50" s="36">
        <f>J50/'Three Month Average'!E50</f>
        <v>0.17984145071612412</v>
      </c>
    </row>
    <row r="51" spans="1:11" ht="15">
      <c r="A51" t="str">
        <f>'Monthly Data'!D51</f>
        <v>Halton UA</v>
      </c>
      <c r="B51" s="26">
        <f>(SUM('Monthly Data'!F51+'Monthly Data'!J51+'Monthly Data'!N51)/89)/('Monthly Data'!$E51/100000)</f>
        <v>16.24997151127014</v>
      </c>
      <c r="C51" s="26">
        <f>(SUM('Monthly Data'!G51+'Monthly Data'!K51+'Monthly Data'!O51)/89)/('Monthly Data'!$E51/100000)</f>
        <v>3.1907377441484153</v>
      </c>
      <c r="D51" s="26">
        <f>(SUM('Monthly Data'!H51+'Monthly Data'!L51+'Monthly Data'!P51)/89)/('Monthly Data'!$E51/100000)</f>
        <v>0.13674590332064634</v>
      </c>
      <c r="E51" s="26">
        <f>(SUM('Monthly Data'!I51+'Monthly Data'!M51+'Monthly Data'!Q51)/89)/('Monthly Data'!$E51/100000)</f>
        <v>19.577455158739202</v>
      </c>
      <c r="F51" s="26">
        <f>(SUM('Monthly Data'!R51+'Monthly Data'!V51+'Monthly Data'!Z51)/92)/('Monthly Data'!$E51/100000)</f>
        <v>8.389187759061647</v>
      </c>
      <c r="G51" s="26">
        <f>(SUM('Monthly Data'!S51+'Monthly Data'!W51+'Monthly Data'!AA51)/92)/('Monthly Data'!$E51/100000)</f>
        <v>2.502425257959256</v>
      </c>
      <c r="H51" s="26">
        <f>(SUM('Monthly Data'!T51+'Monthly Data'!X51+'Monthly Data'!AB51)/92)/('Monthly Data'!$E51/100000)</f>
        <v>0.022047799629596965</v>
      </c>
      <c r="I51" s="26">
        <f>(SUM('Monthly Data'!U51+'Monthly Data'!Y51+'Monthly Data'!AC51)/92)/('Monthly Data'!$E51/100000)</f>
        <v>10.913660816650498</v>
      </c>
      <c r="J51" s="28">
        <f>I51-'Three Month Average'!E51</f>
        <v>-8.663794342088703</v>
      </c>
      <c r="K51" s="36">
        <f>J51/'Three Month Average'!E51</f>
        <v>-0.44253935314065895</v>
      </c>
    </row>
    <row r="52" spans="1:11" ht="15">
      <c r="A52" t="str">
        <f>'Monthly Data'!D52</f>
        <v>Hammersmith &amp; Fulham</v>
      </c>
      <c r="B52" s="26">
        <f>(SUM('Monthly Data'!F52+'Monthly Data'!J52+'Monthly Data'!N52)/89)/('Monthly Data'!$E52/100000)</f>
        <v>6.620355261317544</v>
      </c>
      <c r="C52" s="26">
        <f>(SUM('Monthly Data'!G52+'Monthly Data'!K52+'Monthly Data'!O52)/89)/('Monthly Data'!$E52/100000)</f>
        <v>5.2294590268388585</v>
      </c>
      <c r="D52" s="26">
        <f>(SUM('Monthly Data'!H52+'Monthly Data'!L52+'Monthly Data'!P52)/89)/('Monthly Data'!$E52/100000)</f>
        <v>1.1577851337280682</v>
      </c>
      <c r="E52" s="26">
        <f>(SUM('Monthly Data'!I52+'Monthly Data'!M52+'Monthly Data'!Q52)/89)/('Monthly Data'!$E52/100000)</f>
        <v>13.007599421884471</v>
      </c>
      <c r="F52" s="26">
        <f>(SUM('Monthly Data'!R52+'Monthly Data'!V52+'Monthly Data'!Z52)/92)/('Monthly Data'!$E52/100000)</f>
        <v>5.1716880149137054</v>
      </c>
      <c r="G52" s="26">
        <f>(SUM('Monthly Data'!S52+'Monthly Data'!W52+'Monthly Data'!AA52)/92)/('Monthly Data'!$E52/100000)</f>
        <v>6.817908473149317</v>
      </c>
      <c r="H52" s="26">
        <f>(SUM('Monthly Data'!T52+'Monthly Data'!X52+'Monthly Data'!AB52)/92)/('Monthly Data'!$E52/100000)</f>
        <v>1.022310421552709</v>
      </c>
      <c r="I52" s="26">
        <f>(SUM('Monthly Data'!U52+'Monthly Data'!Y52+'Monthly Data'!AC52)/92)/('Monthly Data'!$E52/100000)</f>
        <v>13.011906909615732</v>
      </c>
      <c r="J52" s="28">
        <f>I52-'Three Month Average'!E52</f>
        <v>0.004307487731260551</v>
      </c>
      <c r="K52" s="36">
        <f>J52/'Three Month Average'!E52</f>
        <v>0.0003311516284867654</v>
      </c>
    </row>
    <row r="53" spans="1:11" ht="15">
      <c r="A53" t="str">
        <f>'Monthly Data'!D53</f>
        <v>Hampshire</v>
      </c>
      <c r="B53" s="26">
        <f>(SUM('Monthly Data'!F53+'Monthly Data'!J53+'Monthly Data'!N53)/89)/('Monthly Data'!$E53/100000)</f>
        <v>8.908685968819599</v>
      </c>
      <c r="C53" s="26">
        <f>(SUM('Monthly Data'!G53+'Monthly Data'!K53+'Monthly Data'!O53)/89)/('Monthly Data'!$E53/100000)</f>
        <v>13.358858220097929</v>
      </c>
      <c r="D53" s="26">
        <f>(SUM('Monthly Data'!H53+'Monthly Data'!L53+'Monthly Data'!P53)/89)/('Monthly Data'!$E53/100000)</f>
        <v>1.7193847334484456</v>
      </c>
      <c r="E53" s="26">
        <f>(SUM('Monthly Data'!I53+'Monthly Data'!M53+'Monthly Data'!Q53)/89)/('Monthly Data'!$E53/100000)</f>
        <v>23.986928922365973</v>
      </c>
      <c r="F53" s="26">
        <f>(SUM('Monthly Data'!R53+'Monthly Data'!V53+'Monthly Data'!Z53)/92)/('Monthly Data'!$E53/100000)</f>
        <v>9.75698815402989</v>
      </c>
      <c r="G53" s="26">
        <f>(SUM('Monthly Data'!S53+'Monthly Data'!W53+'Monthly Data'!AA53)/92)/('Monthly Data'!$E53/100000)</f>
        <v>14.161905684128982</v>
      </c>
      <c r="H53" s="26">
        <f>(SUM('Monthly Data'!T53+'Monthly Data'!X53+'Monthly Data'!AB53)/92)/('Monthly Data'!$E53/100000)</f>
        <v>1.9144798424841032</v>
      </c>
      <c r="I53" s="26">
        <f>(SUM('Monthly Data'!U53+'Monthly Data'!Y53+'Monthly Data'!AC53)/92)/('Monthly Data'!$E53/100000)</f>
        <v>25.833373680642975</v>
      </c>
      <c r="J53" s="28">
        <f>I53-'Three Month Average'!E53</f>
        <v>1.846444758277002</v>
      </c>
      <c r="K53" s="36">
        <f>J53/'Three Month Average'!E53</f>
        <v>0.07697712217570853</v>
      </c>
    </row>
    <row r="54" spans="1:11" ht="15">
      <c r="A54" t="str">
        <f>'Monthly Data'!D54</f>
        <v>Haringey</v>
      </c>
      <c r="B54" s="26">
        <f>(SUM('Monthly Data'!F54+'Monthly Data'!J54+'Monthly Data'!N54)/89)/('Monthly Data'!$E54/100000)</f>
        <v>6.089162740123234</v>
      </c>
      <c r="C54" s="26">
        <f>(SUM('Monthly Data'!G54+'Monthly Data'!K54+'Monthly Data'!O54)/89)/('Monthly Data'!$E54/100000)</f>
        <v>4.463314865634547</v>
      </c>
      <c r="D54" s="26">
        <f>(SUM('Monthly Data'!H54+'Monthly Data'!L54+'Monthly Data'!P54)/89)/('Monthly Data'!$E54/100000)</f>
        <v>0.13462434629524156</v>
      </c>
      <c r="E54" s="26">
        <f>(SUM('Monthly Data'!I54+'Monthly Data'!M54+'Monthly Data'!Q54)/89)/('Monthly Data'!$E54/100000)</f>
        <v>10.687101952053021</v>
      </c>
      <c r="F54" s="26">
        <f>(SUM('Monthly Data'!R54+'Monthly Data'!V54+'Monthly Data'!Z54)/92)/('Monthly Data'!$E54/100000)</f>
        <v>5.254458024443999</v>
      </c>
      <c r="G54" s="26">
        <f>(SUM('Monthly Data'!S54+'Monthly Data'!W54+'Monthly Data'!AA54)/92)/('Monthly Data'!$E54/100000)</f>
        <v>5.309557202965338</v>
      </c>
      <c r="H54" s="26">
        <f>(SUM('Monthly Data'!T54+'Monthly Data'!X54+'Monthly Data'!AB54)/92)/('Monthly Data'!$E54/100000)</f>
        <v>0.035063113604488085</v>
      </c>
      <c r="I54" s="26">
        <f>(SUM('Monthly Data'!U54+'Monthly Data'!Y54+'Monthly Data'!AC54)/92)/('Monthly Data'!$E54/100000)</f>
        <v>10.599078341013826</v>
      </c>
      <c r="J54" s="28">
        <f>I54-'Three Month Average'!E54</f>
        <v>-0.08802361103919587</v>
      </c>
      <c r="K54" s="36">
        <f>J54/'Three Month Average'!E54</f>
        <v>-0.008236434108527082</v>
      </c>
    </row>
    <row r="55" spans="1:11" ht="15">
      <c r="A55" t="str">
        <f>'Monthly Data'!D55</f>
        <v>Harrow</v>
      </c>
      <c r="B55" s="26">
        <f>(SUM('Monthly Data'!F55+'Monthly Data'!J55+'Monthly Data'!N55)/89)/('Monthly Data'!$E55/100000)</f>
        <v>5.242271611895789</v>
      </c>
      <c r="C55" s="26">
        <f>(SUM('Monthly Data'!G55+'Monthly Data'!K55+'Monthly Data'!O55)/89)/('Monthly Data'!$E55/100000)</f>
        <v>2.2777171169267256</v>
      </c>
      <c r="D55" s="26">
        <f>(SUM('Monthly Data'!H55+'Monthly Data'!L55+'Monthly Data'!P55)/89)/('Monthly Data'!$E55/100000)</f>
        <v>0.6574853533396734</v>
      </c>
      <c r="E55" s="26">
        <f>(SUM('Monthly Data'!I55+'Monthly Data'!M55+'Monthly Data'!Q55)/89)/('Monthly Data'!$E55/100000)</f>
        <v>8.177474082162188</v>
      </c>
      <c r="F55" s="26">
        <f>(SUM('Monthly Data'!R55+'Monthly Data'!V55+'Monthly Data'!Z55)/92)/('Monthly Data'!$E55/100000)</f>
        <v>5.1394757166871115</v>
      </c>
      <c r="G55" s="26">
        <f>(SUM('Monthly Data'!S55+'Monthly Data'!W55+'Monthly Data'!AA55)/92)/('Monthly Data'!$E55/100000)</f>
        <v>2.7145518150015904</v>
      </c>
      <c r="H55" s="26">
        <f>(SUM('Monthly Data'!T55+'Monthly Data'!X55+'Monthly Data'!AB55)/92)/('Monthly Data'!$E55/100000)</f>
        <v>0.3691336150106765</v>
      </c>
      <c r="I55" s="26">
        <f>(SUM('Monthly Data'!U55+'Monthly Data'!Y55+'Monthly Data'!AC55)/92)/('Monthly Data'!$E55/100000)</f>
        <v>8.223161146699379</v>
      </c>
      <c r="J55" s="28">
        <f>I55-'Three Month Average'!E55</f>
        <v>0.045687064537190736</v>
      </c>
      <c r="K55" s="36">
        <f>J55/'Three Month Average'!E55</f>
        <v>0.005586940915759004</v>
      </c>
    </row>
    <row r="56" spans="1:11" ht="15">
      <c r="A56" t="str">
        <f>'Monthly Data'!D56</f>
        <v>Hartlepool UA</v>
      </c>
      <c r="B56" s="26">
        <f>(SUM('Monthly Data'!F56+'Monthly Data'!J56+'Monthly Data'!N56)/89)/('Monthly Data'!$E56/100000)</f>
        <v>16.22113841214965</v>
      </c>
      <c r="C56" s="26">
        <f>(SUM('Monthly Data'!G56+'Monthly Data'!K56+'Monthly Data'!O56)/89)/('Monthly Data'!$E56/100000)</f>
        <v>0.3395480923570811</v>
      </c>
      <c r="D56" s="26">
        <f>(SUM('Monthly Data'!H56+'Monthly Data'!L56+'Monthly Data'!P56)/89)/('Monthly Data'!$E56/100000)</f>
        <v>0</v>
      </c>
      <c r="E56" s="26">
        <f>(SUM('Monthly Data'!I56+'Monthly Data'!M56+'Monthly Data'!Q56)/89)/('Monthly Data'!$E56/100000)</f>
        <v>16.56068650450673</v>
      </c>
      <c r="F56" s="26">
        <f>(SUM('Monthly Data'!R56+'Monthly Data'!V56+'Monthly Data'!Z56)/92)/('Monthly Data'!$E56/100000)</f>
        <v>15.931079789775442</v>
      </c>
      <c r="G56" s="26">
        <f>(SUM('Monthly Data'!S56+'Monthly Data'!W56+'Monthly Data'!AA56)/92)/('Monthly Data'!$E56/100000)</f>
        <v>0.3434065934065934</v>
      </c>
      <c r="H56" s="26">
        <f>(SUM('Monthly Data'!T56+'Monthly Data'!X56+'Monthly Data'!AB56)/92)/('Monthly Data'!$E56/100000)</f>
        <v>0</v>
      </c>
      <c r="I56" s="26">
        <f>(SUM('Monthly Data'!U56+'Monthly Data'!Y56+'Monthly Data'!AC56)/92)/('Monthly Data'!$E56/100000)</f>
        <v>16.274486383182037</v>
      </c>
      <c r="J56" s="28">
        <f>I56-'Three Month Average'!E56</f>
        <v>-0.2862001213246934</v>
      </c>
      <c r="K56" s="36">
        <f>J56/'Three Month Average'!E56</f>
        <v>-0.01728189959074514</v>
      </c>
    </row>
    <row r="57" spans="1:11" ht="15">
      <c r="A57" t="str">
        <f>'Monthly Data'!D57</f>
        <v>Havering</v>
      </c>
      <c r="B57" s="26">
        <f>(SUM('Monthly Data'!F57+'Monthly Data'!J57+'Monthly Data'!N57)/89)/('Monthly Data'!$E57/100000)</f>
        <v>4.239123002940038</v>
      </c>
      <c r="C57" s="26">
        <f>(SUM('Monthly Data'!G57+'Monthly Data'!K57+'Monthly Data'!O57)/89)/('Monthly Data'!$E57/100000)</f>
        <v>1.2933883355744467</v>
      </c>
      <c r="D57" s="26">
        <f>(SUM('Monthly Data'!H57+'Monthly Data'!L57+'Monthly Data'!P57)/89)/('Monthly Data'!$E57/100000)</f>
        <v>0.19942110900927595</v>
      </c>
      <c r="E57" s="26">
        <f>(SUM('Monthly Data'!I57+'Monthly Data'!M57+'Monthly Data'!Q57)/89)/('Monthly Data'!$E57/100000)</f>
        <v>5.73193244752376</v>
      </c>
      <c r="F57" s="26">
        <f>(SUM('Monthly Data'!R57+'Monthly Data'!V57+'Monthly Data'!Z57)/92)/('Monthly Data'!$E57/100000)</f>
        <v>4.530822823882176</v>
      </c>
      <c r="G57" s="26">
        <f>(SUM('Monthly Data'!S57+'Monthly Data'!W57+'Monthly Data'!AA57)/92)/('Monthly Data'!$E57/100000)</f>
        <v>0.7055295881471029</v>
      </c>
      <c r="H57" s="26">
        <f>(SUM('Monthly Data'!T57+'Monthly Data'!X57+'Monthly Data'!AB57)/92)/('Monthly Data'!$E57/100000)</f>
        <v>0</v>
      </c>
      <c r="I57" s="26">
        <f>(SUM('Monthly Data'!U57+'Monthly Data'!Y57+'Monthly Data'!AC57)/92)/('Monthly Data'!$E57/100000)</f>
        <v>5.236352412029279</v>
      </c>
      <c r="J57" s="28">
        <f>I57-'Three Month Average'!E57</f>
        <v>-0.4955800354944806</v>
      </c>
      <c r="K57" s="36">
        <f>J57/'Three Month Average'!E57</f>
        <v>-0.08645950384648637</v>
      </c>
    </row>
    <row r="58" spans="1:11" ht="15">
      <c r="A58" t="str">
        <f>'Monthly Data'!D58</f>
        <v>Herefordshire UA</v>
      </c>
      <c r="B58" s="26">
        <f>(SUM('Monthly Data'!F58+'Monthly Data'!J58+'Monthly Data'!N58)/89)/('Monthly Data'!$E58/100000)</f>
        <v>8.912538387680762</v>
      </c>
      <c r="C58" s="26">
        <f>(SUM('Monthly Data'!G58+'Monthly Data'!K58+'Monthly Data'!O58)/89)/('Monthly Data'!$E58/100000)</f>
        <v>5.379772349142828</v>
      </c>
      <c r="D58" s="26">
        <f>(SUM('Monthly Data'!H58+'Monthly Data'!L58+'Monthly Data'!P58)/89)/('Monthly Data'!$E58/100000)</f>
        <v>0</v>
      </c>
      <c r="E58" s="26">
        <f>(SUM('Monthly Data'!I58+'Monthly Data'!M58+'Monthly Data'!Q58)/89)/('Monthly Data'!$E58/100000)</f>
        <v>14.292310736823591</v>
      </c>
      <c r="F58" s="26">
        <f>(SUM('Monthly Data'!R58+'Monthly Data'!V58+'Monthly Data'!Z58)/92)/('Monthly Data'!$E58/100000)</f>
        <v>9.054425820357922</v>
      </c>
      <c r="G58" s="26">
        <f>(SUM('Monthly Data'!S58+'Monthly Data'!W58+'Monthly Data'!AA58)/92)/('Monthly Data'!$E58/100000)</f>
        <v>3.5310133582914998</v>
      </c>
      <c r="H58" s="26">
        <f>(SUM('Monthly Data'!T58+'Monthly Data'!X58+'Monthly Data'!AB58)/92)/('Monthly Data'!$E58/100000)</f>
        <v>0.14180776539323295</v>
      </c>
      <c r="I58" s="26">
        <f>(SUM('Monthly Data'!U58+'Monthly Data'!Y58+'Monthly Data'!AC58)/92)/('Monthly Data'!$E58/100000)</f>
        <v>12.727246944042657</v>
      </c>
      <c r="J58" s="28">
        <f>I58-'Three Month Average'!E58</f>
        <v>-1.5650637927809345</v>
      </c>
      <c r="K58" s="36">
        <f>J58/'Three Month Average'!E58</f>
        <v>-0.10950390189520633</v>
      </c>
    </row>
    <row r="59" spans="1:11" ht="15">
      <c r="A59" t="str">
        <f>'Monthly Data'!D59</f>
        <v>Hertfordshire</v>
      </c>
      <c r="B59" s="26">
        <f>(SUM('Monthly Data'!F59+'Monthly Data'!J59+'Monthly Data'!N59)/89)/('Monthly Data'!$E59/100000)</f>
        <v>13.508589694342994</v>
      </c>
      <c r="C59" s="26">
        <f>(SUM('Monthly Data'!G59+'Monthly Data'!K59+'Monthly Data'!O59)/89)/('Monthly Data'!$E59/100000)</f>
        <v>7.736838789920866</v>
      </c>
      <c r="D59" s="26">
        <f>(SUM('Monthly Data'!H59+'Monthly Data'!L59+'Monthly Data'!P59)/89)/('Monthly Data'!$E59/100000)</f>
        <v>0.2927252224155883</v>
      </c>
      <c r="E59" s="26">
        <f>(SUM('Monthly Data'!I59+'Monthly Data'!M59+'Monthly Data'!Q59)/89)/('Monthly Data'!$E59/100000)</f>
        <v>21.53815370667945</v>
      </c>
      <c r="F59" s="26">
        <f>(SUM('Monthly Data'!R59+'Monthly Data'!V59+'Monthly Data'!Z59)/92)/('Monthly Data'!$E59/100000)</f>
        <v>9.94833461580741</v>
      </c>
      <c r="G59" s="26">
        <f>(SUM('Monthly Data'!S59+'Monthly Data'!W59+'Monthly Data'!AA59)/92)/('Monthly Data'!$E59/100000)</f>
        <v>6.171408634475771</v>
      </c>
      <c r="H59" s="26">
        <f>(SUM('Monthly Data'!T59+'Monthly Data'!X59+'Monthly Data'!AB59)/92)/('Monthly Data'!$E59/100000)</f>
        <v>0.3034923123246555</v>
      </c>
      <c r="I59" s="26">
        <f>(SUM('Monthly Data'!U59+'Monthly Data'!Y59+'Monthly Data'!AC59)/92)/('Monthly Data'!$E59/100000)</f>
        <v>16.423235562607836</v>
      </c>
      <c r="J59" s="28">
        <f>I59-'Three Month Average'!E59</f>
        <v>-5.114918144071613</v>
      </c>
      <c r="K59" s="36">
        <f>J59/'Three Month Average'!E59</f>
        <v>-0.23748173653739715</v>
      </c>
    </row>
    <row r="60" spans="1:11" ht="15">
      <c r="A60" t="str">
        <f>'Monthly Data'!D60</f>
        <v>Hillingdon</v>
      </c>
      <c r="B60" s="26">
        <f>(SUM('Monthly Data'!F60+'Monthly Data'!J60+'Monthly Data'!N60)/89)/('Monthly Data'!$E60/100000)</f>
        <v>8.124609862671662</v>
      </c>
      <c r="C60" s="26">
        <f>(SUM('Monthly Data'!G60+'Monthly Data'!K60+'Monthly Data'!O60)/89)/('Monthly Data'!$E60/100000)</f>
        <v>2.750468164794008</v>
      </c>
      <c r="D60" s="26">
        <f>(SUM('Monthly Data'!H60+'Monthly Data'!L60+'Monthly Data'!P60)/89)/('Monthly Data'!$E60/100000)</f>
        <v>1.292329900124844</v>
      </c>
      <c r="E60" s="26">
        <f>(SUM('Monthly Data'!I60+'Monthly Data'!M60+'Monthly Data'!Q60)/89)/('Monthly Data'!$E60/100000)</f>
        <v>12.167407927590514</v>
      </c>
      <c r="F60" s="26">
        <f>(SUM('Monthly Data'!R60+'Monthly Data'!V60+'Monthly Data'!Z60)/92)/('Monthly Data'!$E60/100000)</f>
        <v>7.090692934782608</v>
      </c>
      <c r="G60" s="26">
        <f>(SUM('Monthly Data'!S60+'Monthly Data'!W60+'Monthly Data'!AA60)/92)/('Monthly Data'!$E60/100000)</f>
        <v>3.1231129227053143</v>
      </c>
      <c r="H60" s="26">
        <f>(SUM('Monthly Data'!T60+'Monthly Data'!X60+'Monthly Data'!AB60)/92)/('Monthly Data'!$E60/100000)</f>
        <v>0.6699124396135266</v>
      </c>
      <c r="I60" s="26">
        <f>(SUM('Monthly Data'!U60+'Monthly Data'!Y60+'Monthly Data'!AC60)/92)/('Monthly Data'!$E60/100000)</f>
        <v>10.88371829710145</v>
      </c>
      <c r="J60" s="28">
        <f>I60-'Three Month Average'!E60</f>
        <v>-1.2836896304890644</v>
      </c>
      <c r="K60" s="36">
        <f>J60/'Three Month Average'!E60</f>
        <v>-0.10550230896575774</v>
      </c>
    </row>
    <row r="61" spans="1:11" ht="15">
      <c r="A61" t="str">
        <f>'Monthly Data'!D61</f>
        <v>Hounslow</v>
      </c>
      <c r="B61" s="26">
        <f>(SUM('Monthly Data'!F61+'Monthly Data'!J61+'Monthly Data'!N61)/89)/('Monthly Data'!$E61/100000)</f>
        <v>3.5576011912819814</v>
      </c>
      <c r="C61" s="26">
        <f>(SUM('Monthly Data'!G61+'Monthly Data'!K61+'Monthly Data'!O61)/89)/('Monthly Data'!$E61/100000)</f>
        <v>4.748883173142006</v>
      </c>
      <c r="D61" s="26">
        <f>(SUM('Monthly Data'!H61+'Monthly Data'!L61+'Monthly Data'!P61)/89)/('Monthly Data'!$E61/100000)</f>
        <v>0.46568295654528225</v>
      </c>
      <c r="E61" s="26">
        <f>(SUM('Monthly Data'!I61+'Monthly Data'!M61+'Monthly Data'!Q61)/89)/('Monthly Data'!$E61/100000)</f>
        <v>8.772167320969269</v>
      </c>
      <c r="F61" s="26">
        <f>(SUM('Monthly Data'!R61+'Monthly Data'!V61+'Monthly Data'!Z61)/92)/('Monthly Data'!$E61/100000)</f>
        <v>5.316919853326349</v>
      </c>
      <c r="G61" s="26">
        <f>(SUM('Monthly Data'!S61+'Monthly Data'!W61+'Monthly Data'!AA61)/92)/('Monthly Data'!$E61/100000)</f>
        <v>4.174960712414876</v>
      </c>
      <c r="H61" s="26">
        <f>(SUM('Monthly Data'!T61+'Monthly Data'!X61+'Monthly Data'!AB61)/92)/('Monthly Data'!$E61/100000)</f>
        <v>0.5395495023572551</v>
      </c>
      <c r="I61" s="26">
        <f>(SUM('Monthly Data'!U61+'Monthly Data'!Y61+'Monthly Data'!AC61)/92)/('Monthly Data'!$E61/100000)</f>
        <v>10.03143006809848</v>
      </c>
      <c r="J61" s="28">
        <f>I61-'Three Month Average'!E61</f>
        <v>1.2592627471292115</v>
      </c>
      <c r="K61" s="36">
        <f>J61/'Three Month Average'!E61</f>
        <v>0.14355206655931307</v>
      </c>
    </row>
    <row r="62" spans="1:11" ht="15">
      <c r="A62" t="str">
        <f>'Monthly Data'!D62</f>
        <v>Isle Of Wight UA</v>
      </c>
      <c r="B62" s="26">
        <f>(SUM('Monthly Data'!F62+'Monthly Data'!J62+'Monthly Data'!N62)/89)/('Monthly Data'!$E62/100000)</f>
        <v>3.1668529521344397</v>
      </c>
      <c r="C62" s="26">
        <f>(SUM('Monthly Data'!G62+'Monthly Data'!K62+'Monthly Data'!O62)/89)/('Monthly Data'!$E62/100000)</f>
        <v>9.29466439202306</v>
      </c>
      <c r="D62" s="26">
        <f>(SUM('Monthly Data'!H62+'Monthly Data'!L62+'Monthly Data'!P62)/89)/('Monthly Data'!$E62/100000)</f>
        <v>0</v>
      </c>
      <c r="E62" s="26">
        <f>(SUM('Monthly Data'!I62+'Monthly Data'!M62+'Monthly Data'!Q62)/89)/('Monthly Data'!$E62/100000)</f>
        <v>12.461517344157501</v>
      </c>
      <c r="F62" s="26">
        <f>(SUM('Monthly Data'!R62+'Monthly Data'!V62+'Monthly Data'!Z62)/92)/('Monthly Data'!$E62/100000)</f>
        <v>5.776234919189621</v>
      </c>
      <c r="G62" s="26">
        <f>(SUM('Monthly Data'!S62+'Monthly Data'!W62+'Monthly Data'!AA62)/92)/('Monthly Data'!$E62/100000)</f>
        <v>2.5988314743151983</v>
      </c>
      <c r="H62" s="26">
        <f>(SUM('Monthly Data'!T62+'Monthly Data'!X62+'Monthly Data'!AB62)/92)/('Monthly Data'!$E62/100000)</f>
        <v>0</v>
      </c>
      <c r="I62" s="26">
        <f>(SUM('Monthly Data'!U62+'Monthly Data'!Y62+'Monthly Data'!AC62)/92)/('Monthly Data'!$E62/100000)</f>
        <v>8.375066393504818</v>
      </c>
      <c r="J62" s="28">
        <f>I62-'Three Month Average'!E62</f>
        <v>-4.086450950652683</v>
      </c>
      <c r="K62" s="36">
        <f>J62/'Three Month Average'!E62</f>
        <v>-0.32792563199124286</v>
      </c>
    </row>
    <row r="63" spans="1:11" ht="15">
      <c r="A63" t="str">
        <f>'Monthly Data'!D63</f>
        <v>Islington</v>
      </c>
      <c r="B63" s="26">
        <f>(SUM('Monthly Data'!F63+'Monthly Data'!J63+'Monthly Data'!N63)/89)/('Monthly Data'!$E63/100000)</f>
        <v>5.910580524344569</v>
      </c>
      <c r="C63" s="26">
        <f>(SUM('Monthly Data'!G63+'Monthly Data'!K63+'Monthly Data'!O63)/89)/('Monthly Data'!$E63/100000)</f>
        <v>2.668539325842697</v>
      </c>
      <c r="D63" s="26">
        <f>(SUM('Monthly Data'!H63+'Monthly Data'!L63+'Monthly Data'!P63)/89)/('Monthly Data'!$E63/100000)</f>
        <v>0.13459737827715357</v>
      </c>
      <c r="E63" s="26">
        <f>(SUM('Monthly Data'!I63+'Monthly Data'!M63+'Monthly Data'!Q63)/89)/('Monthly Data'!$E63/100000)</f>
        <v>8.71371722846442</v>
      </c>
      <c r="F63" s="26">
        <f>(SUM('Monthly Data'!R63+'Monthly Data'!V63+'Monthly Data'!Z63)/92)/('Monthly Data'!$E63/100000)</f>
        <v>4.868659420289855</v>
      </c>
      <c r="G63" s="26">
        <f>(SUM('Monthly Data'!S63+'Monthly Data'!W63+'Monthly Data'!AA63)/92)/('Monthly Data'!$E63/100000)</f>
        <v>3.679800724637681</v>
      </c>
      <c r="H63" s="26">
        <f>(SUM('Monthly Data'!T63+'Monthly Data'!X63+'Monthly Data'!AB63)/92)/('Monthly Data'!$E63/100000)</f>
        <v>0.028306159420289856</v>
      </c>
      <c r="I63" s="26">
        <f>(SUM('Monthly Data'!U63+'Monthly Data'!Y63+'Monthly Data'!AC63)/92)/('Monthly Data'!$E63/100000)</f>
        <v>8.576766304347826</v>
      </c>
      <c r="J63" s="28">
        <f>I63-'Three Month Average'!E63</f>
        <v>-0.1369509241165936</v>
      </c>
      <c r="K63" s="36">
        <f>J63/'Three Month Average'!E63</f>
        <v>-0.015716705112856624</v>
      </c>
    </row>
    <row r="64" spans="1:11" ht="15">
      <c r="A64" t="str">
        <f>'Monthly Data'!D64</f>
        <v>Kensington &amp; Chelsea</v>
      </c>
      <c r="B64" s="26">
        <f>(SUM('Monthly Data'!F64+'Monthly Data'!J64+'Monthly Data'!N64)/89)/('Monthly Data'!$E64/100000)</f>
        <v>3.9176847972795312</v>
      </c>
      <c r="C64" s="26">
        <f>(SUM('Monthly Data'!G64+'Monthly Data'!K64+'Monthly Data'!O64)/89)/('Monthly Data'!$E64/100000)</f>
        <v>1.6915283352907151</v>
      </c>
      <c r="D64" s="26">
        <f>(SUM('Monthly Data'!H64+'Monthly Data'!L64+'Monthly Data'!P64)/89)/('Monthly Data'!$E64/100000)</f>
        <v>0.9903766937194342</v>
      </c>
      <c r="E64" s="26">
        <f>(SUM('Monthly Data'!I64+'Monthly Data'!M64+'Monthly Data'!Q64)/89)/('Monthly Data'!$E64/100000)</f>
        <v>6.599589826289681</v>
      </c>
      <c r="F64" s="26">
        <f>(SUM('Monthly Data'!R64+'Monthly Data'!V64+'Monthly Data'!Z64)/92)/('Monthly Data'!$E64/100000)</f>
        <v>6.35895001017432</v>
      </c>
      <c r="G64" s="26">
        <f>(SUM('Monthly Data'!S64+'Monthly Data'!W64+'Monthly Data'!AA64)/92)/('Monthly Data'!$E64/100000)</f>
        <v>0.5256732008410772</v>
      </c>
      <c r="H64" s="26">
        <f>(SUM('Monthly Data'!T64+'Monthly Data'!X64+'Monthly Data'!AB64)/92)/('Monthly Data'!$E64/100000)</f>
        <v>0.09326460014922336</v>
      </c>
      <c r="I64" s="26">
        <f>(SUM('Monthly Data'!U64+'Monthly Data'!Y64+'Monthly Data'!AC64)/92)/('Monthly Data'!$E64/100000)</f>
        <v>6.97788781116462</v>
      </c>
      <c r="J64" s="28">
        <f>I64-'Three Month Average'!E64</f>
        <v>0.3782979848749388</v>
      </c>
      <c r="K64" s="36">
        <f>J64/'Three Month Average'!E64</f>
        <v>0.057321438882152416</v>
      </c>
    </row>
    <row r="65" spans="1:11" ht="15">
      <c r="A65" t="str">
        <f>'Monthly Data'!D65</f>
        <v>Kent</v>
      </c>
      <c r="B65" s="26">
        <f>(SUM('Monthly Data'!F65+'Monthly Data'!J65+'Monthly Data'!N65)/89)/('Monthly Data'!$E65/100000)</f>
        <v>8.967013437042215</v>
      </c>
      <c r="C65" s="26">
        <f>(SUM('Monthly Data'!G65+'Monthly Data'!K65+'Monthly Data'!O65)/89)/('Monthly Data'!$E65/100000)</f>
        <v>4.536953725116933</v>
      </c>
      <c r="D65" s="26">
        <f>(SUM('Monthly Data'!H65+'Monthly Data'!L65+'Monthly Data'!P65)/89)/('Monthly Data'!$E65/100000)</f>
        <v>0.4526729080376862</v>
      </c>
      <c r="E65" s="26">
        <f>(SUM('Monthly Data'!I65+'Monthly Data'!M65+'Monthly Data'!Q65)/89)/('Monthly Data'!$E65/100000)</f>
        <v>13.956640070196833</v>
      </c>
      <c r="F65" s="26">
        <f>(SUM('Monthly Data'!R65+'Monthly Data'!V65+'Monthly Data'!Z65)/92)/('Monthly Data'!$E65/100000)</f>
        <v>8.563109659597734</v>
      </c>
      <c r="G65" s="26">
        <f>(SUM('Monthly Data'!S65+'Monthly Data'!W65+'Monthly Data'!AA65)/92)/('Monthly Data'!$E65/100000)</f>
        <v>4.107559059649526</v>
      </c>
      <c r="H65" s="26">
        <f>(SUM('Monthly Data'!T65+'Monthly Data'!X65+'Monthly Data'!AB65)/92)/('Monthly Data'!$E65/100000)</f>
        <v>0.3785644404799586</v>
      </c>
      <c r="I65" s="26">
        <f>(SUM('Monthly Data'!U65+'Monthly Data'!Y65+'Monthly Data'!AC65)/92)/('Monthly Data'!$E65/100000)</f>
        <v>13.049233159727217</v>
      </c>
      <c r="J65" s="28">
        <f>I65-'Three Month Average'!E65</f>
        <v>-0.9074069104696161</v>
      </c>
      <c r="K65" s="36">
        <f>J65/'Three Month Average'!E65</f>
        <v>-0.06501614327701286</v>
      </c>
    </row>
    <row r="66" spans="1:11" ht="15">
      <c r="A66" t="str">
        <f>'Monthly Data'!D66</f>
        <v>Kingston Upon Hull UA</v>
      </c>
      <c r="B66" s="26">
        <f>(SUM('Monthly Data'!F66+'Monthly Data'!J66+'Monthly Data'!N66)/89)/('Monthly Data'!$E66/100000)</f>
        <v>5.051227591367794</v>
      </c>
      <c r="C66" s="26">
        <f>(SUM('Monthly Data'!G66+'Monthly Data'!K66+'Monthly Data'!O66)/89)/('Monthly Data'!$E66/100000)</f>
        <v>5.595967821809419</v>
      </c>
      <c r="D66" s="26">
        <f>(SUM('Monthly Data'!H66+'Monthly Data'!L66+'Monthly Data'!P66)/89)/('Monthly Data'!$E66/100000)</f>
        <v>0.1705752236736401</v>
      </c>
      <c r="E66" s="26">
        <f>(SUM('Monthly Data'!I66+'Monthly Data'!M66+'Monthly Data'!Q66)/89)/('Monthly Data'!$E66/100000)</f>
        <v>10.81777063685085</v>
      </c>
      <c r="F66" s="26">
        <f>(SUM('Monthly Data'!R66+'Monthly Data'!V66+'Monthly Data'!Z66)/92)/('Monthly Data'!$E66/100000)</f>
        <v>5.812715581484479</v>
      </c>
      <c r="G66" s="26">
        <f>(SUM('Monthly Data'!S66+'Monthly Data'!W66+'Monthly Data'!AA66)/92)/('Monthly Data'!$E66/100000)</f>
        <v>3.624962739002683</v>
      </c>
      <c r="H66" s="26">
        <f>(SUM('Monthly Data'!T66+'Monthly Data'!X66+'Monthly Data'!AB66)/92)/('Monthly Data'!$E66/100000)</f>
        <v>0.4045479708725461</v>
      </c>
      <c r="I66" s="26">
        <f>(SUM('Monthly Data'!U66+'Monthly Data'!Y66+'Monthly Data'!AC66)/92)/('Monthly Data'!$E66/100000)</f>
        <v>9.842226291359708</v>
      </c>
      <c r="J66" s="28">
        <f>I66-'Three Month Average'!E66</f>
        <v>-0.9755443454911426</v>
      </c>
      <c r="K66" s="36">
        <f>J66/'Three Month Average'!E66</f>
        <v>-0.09017979565659678</v>
      </c>
    </row>
    <row r="67" spans="1:11" ht="15">
      <c r="A67" t="str">
        <f>'Monthly Data'!D67</f>
        <v>Kingston Upon Thames</v>
      </c>
      <c r="B67" s="26">
        <f>(SUM('Monthly Data'!F67+'Monthly Data'!J67+'Monthly Data'!N67)/89)/('Monthly Data'!$E67/100000)</f>
        <v>6.184256626280239</v>
      </c>
      <c r="C67" s="26">
        <f>(SUM('Monthly Data'!G67+'Monthly Data'!K67+'Monthly Data'!O67)/89)/('Monthly Data'!$E67/100000)</f>
        <v>1.352551515102134</v>
      </c>
      <c r="D67" s="26">
        <f>(SUM('Monthly Data'!H67+'Monthly Data'!L67+'Monthly Data'!P67)/89)/('Monthly Data'!$E67/100000)</f>
        <v>0.08962690762724984</v>
      </c>
      <c r="E67" s="26">
        <f>(SUM('Monthly Data'!I67+'Monthly Data'!M67+'Monthly Data'!Q67)/89)/('Monthly Data'!$E67/100000)</f>
        <v>7.626435049009623</v>
      </c>
      <c r="F67" s="26">
        <f>(SUM('Monthly Data'!R67+'Monthly Data'!V67+'Monthly Data'!Z67)/92)/('Monthly Data'!$E67/100000)</f>
        <v>6.069300375193114</v>
      </c>
      <c r="G67" s="26">
        <f>(SUM('Monthly Data'!S67+'Monthly Data'!W67+'Monthly Data'!AA67)/92)/('Monthly Data'!$E67/100000)</f>
        <v>1.4109152820254123</v>
      </c>
      <c r="H67" s="26">
        <f>(SUM('Monthly Data'!T67+'Monthly Data'!X67+'Monthly Data'!AB67)/92)/('Monthly Data'!$E67/100000)</f>
        <v>0.06305766623577261</v>
      </c>
      <c r="I67" s="26">
        <f>(SUM('Monthly Data'!U67+'Monthly Data'!Y67+'Monthly Data'!AC67)/92)/('Monthly Data'!$E67/100000)</f>
        <v>7.543273323454299</v>
      </c>
      <c r="J67" s="28">
        <f>I67-'Three Month Average'!E67</f>
        <v>-0.08316172555532386</v>
      </c>
      <c r="K67" s="36">
        <f>J67/'Three Month Average'!E67</f>
        <v>-0.010904403567447065</v>
      </c>
    </row>
    <row r="68" spans="1:11" ht="15">
      <c r="A68" t="str">
        <f>'Monthly Data'!D68</f>
        <v>Kirklees</v>
      </c>
      <c r="B68" s="26">
        <f>(SUM('Monthly Data'!F68+'Monthly Data'!J68+'Monthly Data'!N68)/89)/('Monthly Data'!$E68/100000)</f>
        <v>6.0918229248065545</v>
      </c>
      <c r="C68" s="26">
        <f>(SUM('Monthly Data'!G68+'Monthly Data'!K68+'Monthly Data'!O68)/89)/('Monthly Data'!$E68/100000)</f>
        <v>1.266912955431931</v>
      </c>
      <c r="D68" s="26">
        <f>(SUM('Monthly Data'!H68+'Monthly Data'!L68+'Monthly Data'!P68)/89)/('Monthly Data'!$E68/100000)</f>
        <v>1.4597763449727499</v>
      </c>
      <c r="E68" s="26">
        <f>(SUM('Monthly Data'!I68+'Monthly Data'!M68+'Monthly Data'!Q68)/89)/('Monthly Data'!$E68/100000)</f>
        <v>8.818512225211235</v>
      </c>
      <c r="F68" s="26">
        <f>(SUM('Monthly Data'!R68+'Monthly Data'!V68+'Monthly Data'!Z68)/92)/('Monthly Data'!$E68/100000)</f>
        <v>4.468134385012288</v>
      </c>
      <c r="G68" s="26">
        <f>(SUM('Monthly Data'!S68+'Monthly Data'!W68+'Monthly Data'!AA68)/92)/('Monthly Data'!$E68/100000)</f>
        <v>1.585882110735103</v>
      </c>
      <c r="H68" s="26">
        <f>(SUM('Monthly Data'!T68+'Monthly Data'!X68+'Monthly Data'!AB68)/92)/('Monthly Data'!$E68/100000)</f>
        <v>1.058327006961154</v>
      </c>
      <c r="I68" s="26">
        <f>(SUM('Monthly Data'!U68+'Monthly Data'!Y68+'Monthly Data'!AC68)/92)/('Monthly Data'!$E68/100000)</f>
        <v>7.112343502708546</v>
      </c>
      <c r="J68" s="28">
        <f>I68-'Three Month Average'!E68</f>
        <v>-1.7061687225026887</v>
      </c>
      <c r="K68" s="36">
        <f>J68/'Three Month Average'!E68</f>
        <v>-0.19347580169191406</v>
      </c>
    </row>
    <row r="69" spans="1:11" ht="15">
      <c r="A69" t="str">
        <f>'Monthly Data'!D69</f>
        <v>Knowsley</v>
      </c>
      <c r="B69" s="26">
        <f>(SUM('Monthly Data'!F69+'Monthly Data'!J69+'Monthly Data'!N69)/89)/('Monthly Data'!$E69/100000)</f>
        <v>5.510689762796504</v>
      </c>
      <c r="C69" s="26">
        <f>(SUM('Monthly Data'!G69+'Monthly Data'!K69+'Monthly Data'!O69)/89)/('Monthly Data'!$E69/100000)</f>
        <v>4.232990012484395</v>
      </c>
      <c r="D69" s="26">
        <f>(SUM('Monthly Data'!H69+'Monthly Data'!L69+'Monthly Data'!P69)/89)/('Monthly Data'!$E69/100000)</f>
        <v>1.5995630461922599</v>
      </c>
      <c r="E69" s="26">
        <f>(SUM('Monthly Data'!I69+'Monthly Data'!M69+'Monthly Data'!Q69)/89)/('Monthly Data'!$E69/100000)</f>
        <v>11.34324282147316</v>
      </c>
      <c r="F69" s="26">
        <f>(SUM('Monthly Data'!R69+'Monthly Data'!V69+'Monthly Data'!Z69)/92)/('Monthly Data'!$E69/100000)</f>
        <v>8.322010869565219</v>
      </c>
      <c r="G69" s="26">
        <f>(SUM('Monthly Data'!S69+'Monthly Data'!W69+'Monthly Data'!AA69)/92)/('Monthly Data'!$E69/100000)</f>
        <v>2.2833635265700485</v>
      </c>
      <c r="H69" s="26">
        <f>(SUM('Monthly Data'!T69+'Monthly Data'!X69+'Monthly Data'!AB69)/92)/('Monthly Data'!$E69/100000)</f>
        <v>1.019021739130435</v>
      </c>
      <c r="I69" s="26">
        <f>(SUM('Monthly Data'!U69+'Monthly Data'!Y69+'Monthly Data'!AC69)/92)/('Monthly Data'!$E69/100000)</f>
        <v>11.624396135265702</v>
      </c>
      <c r="J69" s="28">
        <f>I69-'Three Month Average'!E69</f>
        <v>0.28115331379254194</v>
      </c>
      <c r="K69" s="36">
        <f>J69/'Three Month Average'!E69</f>
        <v>0.024785973307413358</v>
      </c>
    </row>
    <row r="70" spans="1:11" ht="15">
      <c r="A70" t="str">
        <f>'Monthly Data'!D70</f>
        <v>Lambeth</v>
      </c>
      <c r="B70" s="26">
        <f>(SUM('Monthly Data'!F70+'Monthly Data'!J70+'Monthly Data'!N70)/89)/('Monthly Data'!$E70/100000)</f>
        <v>4.176871845591576</v>
      </c>
      <c r="C70" s="26">
        <f>(SUM('Monthly Data'!G70+'Monthly Data'!K70+'Monthly Data'!O70)/89)/('Monthly Data'!$E70/100000)</f>
        <v>2.11390465356159</v>
      </c>
      <c r="D70" s="26">
        <f>(SUM('Monthly Data'!H70+'Monthly Data'!L70+'Monthly Data'!P70)/89)/('Monthly Data'!$E70/100000)</f>
        <v>0.37778617302606726</v>
      </c>
      <c r="E70" s="26">
        <f>(SUM('Monthly Data'!I70+'Monthly Data'!M70+'Monthly Data'!Q70)/89)/('Monthly Data'!$E70/100000)</f>
        <v>6.668562672179232</v>
      </c>
      <c r="F70" s="26">
        <f>(SUM('Monthly Data'!R70+'Monthly Data'!V70+'Monthly Data'!Z70)/92)/('Monthly Data'!$E70/100000)</f>
        <v>5.367027479837716</v>
      </c>
      <c r="G70" s="26">
        <f>(SUM('Monthly Data'!S70+'Monthly Data'!W70+'Monthly Data'!AA70)/92)/('Monthly Data'!$E70/100000)</f>
        <v>3.1044168131272487</v>
      </c>
      <c r="H70" s="26">
        <f>(SUM('Monthly Data'!T70+'Monthly Data'!X70+'Monthly Data'!AB70)/92)/('Monthly Data'!$E70/100000)</f>
        <v>0.3120842298910991</v>
      </c>
      <c r="I70" s="26">
        <f>(SUM('Monthly Data'!U70+'Monthly Data'!Y70+'Monthly Data'!AC70)/92)/('Monthly Data'!$E70/100000)</f>
        <v>8.783528522856065</v>
      </c>
      <c r="J70" s="28">
        <f>I70-'Three Month Average'!E70</f>
        <v>2.1149658506768327</v>
      </c>
      <c r="K70" s="36">
        <f>J70/'Three Month Average'!E70</f>
        <v>0.3171546785486953</v>
      </c>
    </row>
    <row r="71" spans="1:11" ht="15">
      <c r="A71" t="str">
        <f>'Monthly Data'!D71</f>
        <v>Lancashire</v>
      </c>
      <c r="B71" s="26">
        <f>(SUM('Monthly Data'!F71+'Monthly Data'!J71+'Monthly Data'!N71)/89)/('Monthly Data'!$E71/100000)</f>
        <v>7.452081956378057</v>
      </c>
      <c r="C71" s="26">
        <f>(SUM('Monthly Data'!G71+'Monthly Data'!K71+'Monthly Data'!O71)/89)/('Monthly Data'!$E71/100000)</f>
        <v>7.331696723633273</v>
      </c>
      <c r="D71" s="26">
        <f>(SUM('Monthly Data'!H71+'Monthly Data'!L71+'Monthly Data'!P71)/89)/('Monthly Data'!$E71/100000)</f>
        <v>0.8297139080351242</v>
      </c>
      <c r="E71" s="26">
        <f>(SUM('Monthly Data'!I71+'Monthly Data'!M71+'Monthly Data'!Q71)/89)/('Monthly Data'!$E71/100000)</f>
        <v>15.613492588046455</v>
      </c>
      <c r="F71" s="26">
        <f>(SUM('Monthly Data'!R71+'Monthly Data'!V71+'Monthly Data'!Z71)/92)/('Monthly Data'!$E71/100000)</f>
        <v>6.7352484472049685</v>
      </c>
      <c r="G71" s="26">
        <f>(SUM('Monthly Data'!S71+'Monthly Data'!W71+'Monthly Data'!AA71)/92)/('Monthly Data'!$E71/100000)</f>
        <v>8.895460358056267</v>
      </c>
      <c r="H71" s="26">
        <f>(SUM('Monthly Data'!T71+'Monthly Data'!X71+'Monthly Data'!AB71)/92)/('Monthly Data'!$E71/100000)</f>
        <v>0.7398611618560468</v>
      </c>
      <c r="I71" s="26">
        <f>(SUM('Monthly Data'!U71+'Monthly Data'!Y71+'Monthly Data'!AC71)/92)/('Monthly Data'!$E71/100000)</f>
        <v>16.370569967117284</v>
      </c>
      <c r="J71" s="28">
        <f>I71-'Three Month Average'!E71</f>
        <v>0.7570773790708287</v>
      </c>
      <c r="K71" s="36">
        <f>J71/'Three Month Average'!E71</f>
        <v>0.048488662917766406</v>
      </c>
    </row>
    <row r="72" spans="1:11" ht="15">
      <c r="A72" t="str">
        <f>'Monthly Data'!D72</f>
        <v>Leeds</v>
      </c>
      <c r="B72" s="26">
        <f>(SUM('Monthly Data'!F72+'Monthly Data'!J72+'Monthly Data'!N72)/89)/('Monthly Data'!$E72/100000)</f>
        <v>8.982935700612522</v>
      </c>
      <c r="C72" s="26">
        <f>(SUM('Monthly Data'!G72+'Monthly Data'!K72+'Monthly Data'!O72)/89)/('Monthly Data'!$E72/100000)</f>
        <v>4.27472629548613</v>
      </c>
      <c r="D72" s="26">
        <f>(SUM('Monthly Data'!H72+'Monthly Data'!L72+'Monthly Data'!P72)/89)/('Monthly Data'!$E72/100000)</f>
        <v>0.33512979904961565</v>
      </c>
      <c r="E72" s="26">
        <f>(SUM('Monthly Data'!I72+'Monthly Data'!M72+'Monthly Data'!Q72)/89)/('Monthly Data'!$E72/100000)</f>
        <v>13.592791795148267</v>
      </c>
      <c r="F72" s="26">
        <f>(SUM('Monthly Data'!R72+'Monthly Data'!V72+'Monthly Data'!Z72)/92)/('Monthly Data'!$E72/100000)</f>
        <v>10.258163186197468</v>
      </c>
      <c r="G72" s="26">
        <f>(SUM('Monthly Data'!S72+'Monthly Data'!W72+'Monthly Data'!AA72)/92)/('Monthly Data'!$E72/100000)</f>
        <v>4.304481735465547</v>
      </c>
      <c r="H72" s="26">
        <f>(SUM('Monthly Data'!T72+'Monthly Data'!X72+'Monthly Data'!AB72)/92)/('Monthly Data'!$E72/100000)</f>
        <v>0.26958072268777267</v>
      </c>
      <c r="I72" s="26">
        <f>(SUM('Monthly Data'!U72+'Monthly Data'!Y72+'Monthly Data'!AC72)/92)/('Monthly Data'!$E72/100000)</f>
        <v>14.832225644350787</v>
      </c>
      <c r="J72" s="28">
        <f>I72-'Three Month Average'!E72</f>
        <v>1.2394338492025199</v>
      </c>
      <c r="K72" s="36">
        <f>J72/'Three Month Average'!E72</f>
        <v>0.09118317030684721</v>
      </c>
    </row>
    <row r="73" spans="1:11" ht="15">
      <c r="A73" t="str">
        <f>'Monthly Data'!D73</f>
        <v>Leicester UA</v>
      </c>
      <c r="B73" s="26">
        <f>(SUM('Monthly Data'!F73+'Monthly Data'!J73+'Monthly Data'!N73)/89)/('Monthly Data'!$E73/100000)</f>
        <v>8.307231954022015</v>
      </c>
      <c r="C73" s="26">
        <f>(SUM('Monthly Data'!G73+'Monthly Data'!K73+'Monthly Data'!O73)/89)/('Monthly Data'!$E73/100000)</f>
        <v>1.1231716672529766</v>
      </c>
      <c r="D73" s="26">
        <f>(SUM('Monthly Data'!H73+'Monthly Data'!L73+'Monthly Data'!P73)/89)/('Monthly Data'!$E73/100000)</f>
        <v>2.754949372507301</v>
      </c>
      <c r="E73" s="26">
        <f>(SUM('Monthly Data'!I73+'Monthly Data'!M73+'Monthly Data'!Q73)/89)/('Monthly Data'!$E73/100000)</f>
        <v>12.18535299378229</v>
      </c>
      <c r="F73" s="26">
        <f>(SUM('Monthly Data'!R73+'Monthly Data'!V73+'Monthly Data'!Z73)/92)/('Monthly Data'!$E73/100000)</f>
        <v>6.113361651878701</v>
      </c>
      <c r="G73" s="26">
        <f>(SUM('Monthly Data'!S73+'Monthly Data'!W73+'Monthly Data'!AA73)/92)/('Monthly Data'!$E73/100000)</f>
        <v>1.4719630000164008</v>
      </c>
      <c r="H73" s="26">
        <f>(SUM('Monthly Data'!T73+'Monthly Data'!X73+'Monthly Data'!AB73)/92)/('Monthly Data'!$E73/100000)</f>
        <v>1.7712758106046942</v>
      </c>
      <c r="I73" s="26">
        <f>(SUM('Monthly Data'!U73+'Monthly Data'!Y73+'Monthly Data'!AC73)/92)/('Monthly Data'!$E73/100000)</f>
        <v>9.356600462499795</v>
      </c>
      <c r="J73" s="28">
        <f>I73-'Three Month Average'!E73</f>
        <v>-2.828752531282495</v>
      </c>
      <c r="K73" s="36">
        <f>J73/'Three Month Average'!E73</f>
        <v>-0.23214366729678632</v>
      </c>
    </row>
    <row r="74" spans="1:11" ht="15">
      <c r="A74" t="str">
        <f>'Monthly Data'!D74</f>
        <v>Leicestershire</v>
      </c>
      <c r="B74" s="26">
        <f>(SUM('Monthly Data'!F74+'Monthly Data'!J74+'Monthly Data'!N74)/89)/('Monthly Data'!$E74/100000)</f>
        <v>8.208832366135738</v>
      </c>
      <c r="C74" s="26">
        <f>(SUM('Monthly Data'!G74+'Monthly Data'!K74+'Monthly Data'!O74)/89)/('Monthly Data'!$E74/100000)</f>
        <v>1.3355558299378525</v>
      </c>
      <c r="D74" s="26">
        <f>(SUM('Monthly Data'!H74+'Monthly Data'!L74+'Monthly Data'!P74)/89)/('Monthly Data'!$E74/100000)</f>
        <v>1.3952339795036426</v>
      </c>
      <c r="E74" s="26">
        <f>(SUM('Monthly Data'!I74+'Monthly Data'!M74+'Monthly Data'!Q74)/89)/('Monthly Data'!$E74/100000)</f>
        <v>10.939622175577233</v>
      </c>
      <c r="F74" s="26">
        <f>(SUM('Monthly Data'!R74+'Monthly Data'!V74+'Monthly Data'!Z74)/92)/('Monthly Data'!$E74/100000)</f>
        <v>6.943780856824334</v>
      </c>
      <c r="G74" s="26">
        <f>(SUM('Monthly Data'!S74+'Monthly Data'!W74+'Monthly Data'!AA74)/92)/('Monthly Data'!$E74/100000)</f>
        <v>1.5667303710781972</v>
      </c>
      <c r="H74" s="26">
        <f>(SUM('Monthly Data'!T74+'Monthly Data'!X74+'Monthly Data'!AB74)/92)/('Monthly Data'!$E74/100000)</f>
        <v>1.069039655996178</v>
      </c>
      <c r="I74" s="26">
        <f>(SUM('Monthly Data'!U74+'Monthly Data'!Y74+'Monthly Data'!AC74)/92)/('Monthly Data'!$E74/100000)</f>
        <v>9.57955088389871</v>
      </c>
      <c r="J74" s="28">
        <f>I74-'Three Month Average'!E74</f>
        <v>-1.3600712916785227</v>
      </c>
      <c r="K74" s="36">
        <f>J74/'Three Month Average'!E74</f>
        <v>-0.12432525272352545</v>
      </c>
    </row>
    <row r="75" spans="1:11" ht="15">
      <c r="A75" t="str">
        <f>'Monthly Data'!D75</f>
        <v>Lewisham</v>
      </c>
      <c r="B75" s="26">
        <f>(SUM('Monthly Data'!F75+'Monthly Data'!J75+'Monthly Data'!N75)/89)/('Monthly Data'!$E75/100000)</f>
        <v>3.650723410804987</v>
      </c>
      <c r="C75" s="26">
        <f>(SUM('Monthly Data'!G75+'Monthly Data'!K75+'Monthly Data'!O75)/89)/('Monthly Data'!$E75/100000)</f>
        <v>1.7315684161920888</v>
      </c>
      <c r="D75" s="26">
        <f>(SUM('Monthly Data'!H75+'Monthly Data'!L75+'Monthly Data'!P75)/89)/('Monthly Data'!$E75/100000)</f>
        <v>0.15872710481760816</v>
      </c>
      <c r="E75" s="26">
        <f>(SUM('Monthly Data'!I75+'Monthly Data'!M75+'Monthly Data'!Q75)/89)/('Monthly Data'!$E75/100000)</f>
        <v>5.541018931814684</v>
      </c>
      <c r="F75" s="26">
        <f>(SUM('Monthly Data'!R75+'Monthly Data'!V75+'Monthly Data'!Z75)/92)/('Monthly Data'!$E75/100000)</f>
        <v>3.615433293627159</v>
      </c>
      <c r="G75" s="26">
        <f>(SUM('Monthly Data'!S75+'Monthly Data'!W75+'Monthly Data'!AA75)/92)/('Monthly Data'!$E75/100000)</f>
        <v>0.3489800476474092</v>
      </c>
      <c r="H75" s="26">
        <f>(SUM('Monthly Data'!T75+'Monthly Data'!X75+'Monthly Data'!AB75)/92)/('Monthly Data'!$E75/100000)</f>
        <v>0.09306134603930911</v>
      </c>
      <c r="I75" s="26">
        <f>(SUM('Monthly Data'!U75+'Monthly Data'!Y75+'Monthly Data'!AC75)/92)/('Monthly Data'!$E75/100000)</f>
        <v>4.057474687313877</v>
      </c>
      <c r="J75" s="28">
        <f>I75-'Three Month Average'!E75</f>
        <v>-1.4835442445008074</v>
      </c>
      <c r="K75" s="36">
        <f>J75/'Three Month Average'!E75</f>
        <v>-0.26773852657004843</v>
      </c>
    </row>
    <row r="76" spans="1:11" ht="15">
      <c r="A76" t="str">
        <f>'Monthly Data'!D76</f>
        <v>Lincolnshire</v>
      </c>
      <c r="B76" s="26">
        <f>(SUM('Monthly Data'!F76+'Monthly Data'!J76+'Monthly Data'!N76)/89)/('Monthly Data'!$E76/100000)</f>
        <v>10.39845765579419</v>
      </c>
      <c r="C76" s="26">
        <f>(SUM('Monthly Data'!G76+'Monthly Data'!K76+'Monthly Data'!O76)/89)/('Monthly Data'!$E76/100000)</f>
        <v>2.855360264401864</v>
      </c>
      <c r="D76" s="26">
        <f>(SUM('Monthly Data'!H76+'Monthly Data'!L76+'Monthly Data'!P76)/89)/('Monthly Data'!$E76/100000)</f>
        <v>1.1147896045400978</v>
      </c>
      <c r="E76" s="26">
        <f>(SUM('Monthly Data'!I76+'Monthly Data'!M76+'Monthly Data'!Q76)/89)/('Monthly Data'!$E76/100000)</f>
        <v>14.368607524736152</v>
      </c>
      <c r="F76" s="26">
        <f>(SUM('Monthly Data'!R76+'Monthly Data'!V76+'Monthly Data'!Z76)/92)/('Monthly Data'!$E76/100000)</f>
        <v>9.227439806859952</v>
      </c>
      <c r="G76" s="26">
        <f>(SUM('Monthly Data'!S76+'Monthly Data'!W76+'Monthly Data'!AA76)/92)/('Monthly Data'!$E76/100000)</f>
        <v>1.535187883796971</v>
      </c>
      <c r="H76" s="26">
        <f>(SUM('Monthly Data'!T76+'Monthly Data'!X76+'Monthly Data'!AB76)/92)/('Monthly Data'!$E76/100000)</f>
        <v>1.9484379871094968</v>
      </c>
      <c r="I76" s="26">
        <f>(SUM('Monthly Data'!U76+'Monthly Data'!Y76+'Monthly Data'!AC76)/92)/('Monthly Data'!$E76/100000)</f>
        <v>12.71106567776642</v>
      </c>
      <c r="J76" s="28">
        <f>I76-'Three Month Average'!E76</f>
        <v>-1.6575418469697318</v>
      </c>
      <c r="K76" s="36">
        <f>J76/'Three Month Average'!E76</f>
        <v>-0.11535855817038672</v>
      </c>
    </row>
    <row r="77" spans="1:11" ht="15">
      <c r="A77" t="str">
        <f>'Monthly Data'!D77</f>
        <v>Liverpool</v>
      </c>
      <c r="B77" s="26">
        <f>(SUM('Monthly Data'!F77+'Monthly Data'!J77+'Monthly Data'!N77)/89)/('Monthly Data'!$E77/100000)</f>
        <v>7.2607279616729725</v>
      </c>
      <c r="C77" s="26">
        <f>(SUM('Monthly Data'!G77+'Monthly Data'!K77+'Monthly Data'!O77)/89)/('Monthly Data'!$E77/100000)</f>
        <v>3.6718620318590554</v>
      </c>
      <c r="D77" s="26">
        <f>(SUM('Monthly Data'!H77+'Monthly Data'!L77+'Monthly Data'!P77)/89)/('Monthly Data'!$E77/100000)</f>
        <v>0.9043713188366808</v>
      </c>
      <c r="E77" s="26">
        <f>(SUM('Monthly Data'!I77+'Monthly Data'!M77+'Monthly Data'!Q77)/89)/('Monthly Data'!$E77/100000)</f>
        <v>11.83696131236871</v>
      </c>
      <c r="F77" s="26">
        <f>(SUM('Monthly Data'!R77+'Monthly Data'!V77+'Monthly Data'!Z77)/92)/('Monthly Data'!$E77/100000)</f>
        <v>8.391658729982947</v>
      </c>
      <c r="G77" s="26">
        <f>(SUM('Monthly Data'!S77+'Monthly Data'!W77+'Monthly Data'!AA77)/92)/('Monthly Data'!$E77/100000)</f>
        <v>4.4823805621386965</v>
      </c>
      <c r="H77" s="26">
        <f>(SUM('Monthly Data'!T77+'Monthly Data'!X77+'Monthly Data'!AB77)/92)/('Monthly Data'!$E77/100000)</f>
        <v>0.4014485370661587</v>
      </c>
      <c r="I77" s="26">
        <f>(SUM('Monthly Data'!U77+'Monthly Data'!Y77+'Monthly Data'!AC77)/92)/('Monthly Data'!$E77/100000)</f>
        <v>13.2754878291878</v>
      </c>
      <c r="J77" s="28">
        <f>I77-'Three Month Average'!E77</f>
        <v>1.4385265168190902</v>
      </c>
      <c r="K77" s="36">
        <f>J77/'Three Month Average'!E77</f>
        <v>0.12152836178622475</v>
      </c>
    </row>
    <row r="78" spans="1:11" ht="15">
      <c r="A78" t="str">
        <f>'Monthly Data'!D78</f>
        <v>Luton UA</v>
      </c>
      <c r="B78" s="26">
        <f>(SUM('Monthly Data'!F78+'Monthly Data'!J78+'Monthly Data'!N78)/89)/('Monthly Data'!$E78/100000)</f>
        <v>2.585885841572331</v>
      </c>
      <c r="C78" s="26">
        <f>(SUM('Monthly Data'!G78+'Monthly Data'!K78+'Monthly Data'!O78)/89)/('Monthly Data'!$E78/100000)</f>
        <v>0.17567159249812034</v>
      </c>
      <c r="D78" s="26">
        <f>(SUM('Monthly Data'!H78+'Monthly Data'!L78+'Monthly Data'!P78)/89)/('Monthly Data'!$E78/100000)</f>
        <v>0</v>
      </c>
      <c r="E78" s="26">
        <f>(SUM('Monthly Data'!I78+'Monthly Data'!M78+'Monthly Data'!Q78)/89)/('Monthly Data'!$E78/100000)</f>
        <v>2.7615574340704514</v>
      </c>
      <c r="F78" s="26">
        <f>(SUM('Monthly Data'!R78+'Monthly Data'!V78+'Monthly Data'!Z78)/92)/('Monthly Data'!$E78/100000)</f>
        <v>5.540147374717894</v>
      </c>
      <c r="G78" s="26">
        <f>(SUM('Monthly Data'!S78+'Monthly Data'!W78+'Monthly Data'!AA78)/92)/('Monthly Data'!$E78/100000)</f>
        <v>0.19033635152405037</v>
      </c>
      <c r="H78" s="26">
        <f>(SUM('Monthly Data'!T78+'Monthly Data'!X78+'Monthly Data'!AB78)/92)/('Monthly Data'!$E78/100000)</f>
        <v>1.2371862849063273</v>
      </c>
      <c r="I78" s="26">
        <f>(SUM('Monthly Data'!U78+'Monthly Data'!Y78+'Monthly Data'!AC78)/92)/('Monthly Data'!$E78/100000)</f>
        <v>6.967670011148273</v>
      </c>
      <c r="J78" s="28">
        <f>I78-'Three Month Average'!E78</f>
        <v>4.206112577077821</v>
      </c>
      <c r="K78" s="36">
        <f>J78/'Three Month Average'!E78</f>
        <v>1.5230943688461114</v>
      </c>
    </row>
    <row r="79" spans="1:11" ht="15">
      <c r="A79" t="str">
        <f>'Monthly Data'!D79</f>
        <v>Manchester</v>
      </c>
      <c r="B79" s="26">
        <f>(SUM('Monthly Data'!F79+'Monthly Data'!J79+'Monthly Data'!N79)/89)/('Monthly Data'!$E79/100000)</f>
        <v>7.455085509510833</v>
      </c>
      <c r="C79" s="26">
        <f>(SUM('Monthly Data'!G79+'Monthly Data'!K79+'Monthly Data'!O79)/89)/('Monthly Data'!$E79/100000)</f>
        <v>9.137545794382556</v>
      </c>
      <c r="D79" s="26">
        <f>(SUM('Monthly Data'!H79+'Monthly Data'!L79+'Monthly Data'!P79)/89)/('Monthly Data'!$E79/100000)</f>
        <v>0.74924142638503</v>
      </c>
      <c r="E79" s="26">
        <f>(SUM('Monthly Data'!I79+'Monthly Data'!M79+'Monthly Data'!Q79)/89)/('Monthly Data'!$E79/100000)</f>
        <v>17.341872730278418</v>
      </c>
      <c r="F79" s="26">
        <f>(SUM('Monthly Data'!R79+'Monthly Data'!V79+'Monthly Data'!Z79)/92)/('Monthly Data'!$E79/100000)</f>
        <v>7.766554549018798</v>
      </c>
      <c r="G79" s="26">
        <f>(SUM('Monthly Data'!S79+'Monthly Data'!W79+'Monthly Data'!AA79)/92)/('Monthly Data'!$E79/100000)</f>
        <v>6.1673304306555785</v>
      </c>
      <c r="H79" s="26">
        <f>(SUM('Monthly Data'!T79+'Monthly Data'!X79+'Monthly Data'!AB79)/92)/('Monthly Data'!$E79/100000)</f>
        <v>0.3275830048905305</v>
      </c>
      <c r="I79" s="26">
        <f>(SUM('Monthly Data'!U79+'Monthly Data'!Y79+'Monthly Data'!AC79)/92)/('Monthly Data'!$E79/100000)</f>
        <v>14.261467984564907</v>
      </c>
      <c r="J79" s="28">
        <f>I79-'Three Month Average'!E79</f>
        <v>-3.08040474571351</v>
      </c>
      <c r="K79" s="36">
        <f>J79/'Three Month Average'!E79</f>
        <v>-0.17762814856409428</v>
      </c>
    </row>
    <row r="80" spans="1:11" ht="15">
      <c r="A80" t="str">
        <f>'Monthly Data'!D80</f>
        <v>Medway Towns UA</v>
      </c>
      <c r="B80" s="26">
        <f>(SUM('Monthly Data'!F80+'Monthly Data'!J80+'Monthly Data'!N80)/89)/('Monthly Data'!$E80/100000)</f>
        <v>7.229092126462034</v>
      </c>
      <c r="C80" s="26">
        <f>(SUM('Monthly Data'!G80+'Monthly Data'!K80+'Monthly Data'!O80)/89)/('Monthly Data'!$E80/100000)</f>
        <v>3.2379218714037616</v>
      </c>
      <c r="D80" s="26">
        <f>(SUM('Monthly Data'!H80+'Monthly Data'!L80+'Monthly Data'!P80)/89)/('Monthly Data'!$E80/100000)</f>
        <v>0.30339171008306653</v>
      </c>
      <c r="E80" s="26">
        <f>(SUM('Monthly Data'!I80+'Monthly Data'!M80+'Monthly Data'!Q80)/89)/('Monthly Data'!$E80/100000)</f>
        <v>10.770405707948862</v>
      </c>
      <c r="F80" s="26">
        <f>(SUM('Monthly Data'!R80+'Monthly Data'!V80+'Monthly Data'!Z80)/92)/('Monthly Data'!$E80/100000)</f>
        <v>5.222249210590236</v>
      </c>
      <c r="G80" s="26">
        <f>(SUM('Monthly Data'!S80+'Monthly Data'!W80+'Monthly Data'!AA80)/92)/('Monthly Data'!$E80/100000)</f>
        <v>1.5029147437454455</v>
      </c>
      <c r="H80" s="26">
        <f>(SUM('Monthly Data'!T80+'Monthly Data'!X80+'Monthly Data'!AB80)/92)/('Monthly Data'!$E80/100000)</f>
        <v>0.0860254230426686</v>
      </c>
      <c r="I80" s="26">
        <f>(SUM('Monthly Data'!U80+'Monthly Data'!Y80+'Monthly Data'!AC80)/92)/('Monthly Data'!$E80/100000)</f>
        <v>6.81118937737835</v>
      </c>
      <c r="J80" s="28">
        <f>I80-'Three Month Average'!E80</f>
        <v>-3.959216330570513</v>
      </c>
      <c r="K80" s="36">
        <f>J80/'Three Month Average'!E80</f>
        <v>-0.3676014105623245</v>
      </c>
    </row>
    <row r="81" spans="1:11" ht="15">
      <c r="A81" t="str">
        <f>'Monthly Data'!D81</f>
        <v>Merton</v>
      </c>
      <c r="B81" s="26">
        <f>(SUM('Monthly Data'!F81+'Monthly Data'!J81+'Monthly Data'!N81)/89)/('Monthly Data'!$E81/100000)</f>
        <v>2.612022400931243</v>
      </c>
      <c r="C81" s="26">
        <f>(SUM('Monthly Data'!G81+'Monthly Data'!K81+'Monthly Data'!O81)/89)/('Monthly Data'!$E81/100000)</f>
        <v>2.2642259399376807</v>
      </c>
      <c r="D81" s="26">
        <f>(SUM('Monthly Data'!H81+'Monthly Data'!L81+'Monthly Data'!P81)/89)/('Monthly Data'!$E81/100000)</f>
        <v>0.6317119393556538</v>
      </c>
      <c r="E81" s="26">
        <f>(SUM('Monthly Data'!I81+'Monthly Data'!M81+'Monthly Data'!Q81)/89)/('Monthly Data'!$E81/100000)</f>
        <v>5.5079602802245775</v>
      </c>
      <c r="F81" s="26">
        <f>(SUM('Monthly Data'!R81+'Monthly Data'!V81+'Monthly Data'!Z81)/92)/('Monthly Data'!$E81/100000)</f>
        <v>2.6641764398912358</v>
      </c>
      <c r="G81" s="26">
        <f>(SUM('Monthly Data'!S81+'Monthly Data'!W81+'Monthly Data'!AA81)/92)/('Monthly Data'!$E81/100000)</f>
        <v>3.8726688456150953</v>
      </c>
      <c r="H81" s="26">
        <f>(SUM('Monthly Data'!T81+'Monthly Data'!X81+'Monthly Data'!AB81)/92)/('Monthly Data'!$E81/100000)</f>
        <v>0.8926364360460326</v>
      </c>
      <c r="I81" s="26">
        <f>(SUM('Monthly Data'!U81+'Monthly Data'!Y81+'Monthly Data'!AC81)/92)/('Monthly Data'!$E81/100000)</f>
        <v>7.429481721552364</v>
      </c>
      <c r="J81" s="28">
        <f>I81-'Three Month Average'!E81</f>
        <v>1.9215214413277861</v>
      </c>
      <c r="K81" s="36">
        <f>J81/'Three Month Average'!E81</f>
        <v>0.348862617660242</v>
      </c>
    </row>
    <row r="82" spans="1:11" ht="15">
      <c r="A82" t="str">
        <f>'Monthly Data'!D82</f>
        <v>Middlesbrough UA</v>
      </c>
      <c r="B82" s="26">
        <f>(SUM('Monthly Data'!F82+'Monthly Data'!J82+'Monthly Data'!N82)/89)/('Monthly Data'!$E82/100000)</f>
        <v>8.317929759704251</v>
      </c>
      <c r="C82" s="26">
        <f>(SUM('Monthly Data'!G82+'Monthly Data'!K82+'Monthly Data'!O82)/89)/('Monthly Data'!$E82/100000)</f>
        <v>3.260711541257347</v>
      </c>
      <c r="D82" s="26">
        <f>(SUM('Monthly Data'!H82+'Monthly Data'!L82+'Monthly Data'!P82)/89)/('Monthly Data'!$E82/100000)</f>
        <v>0.06230658996033146</v>
      </c>
      <c r="E82" s="26">
        <f>(SUM('Monthly Data'!I82+'Monthly Data'!M82+'Monthly Data'!Q82)/89)/('Monthly Data'!$E82/100000)</f>
        <v>11.640947890921929</v>
      </c>
      <c r="F82" s="26">
        <f>(SUM('Monthly Data'!R82+'Monthly Data'!V82+'Monthly Data'!Z82)/92)/('Monthly Data'!$E82/100000)</f>
        <v>8.267700715261592</v>
      </c>
      <c r="G82" s="26">
        <f>(SUM('Monthly Data'!S82+'Monthly Data'!W82+'Monthly Data'!AA82)/92)/('Monthly Data'!$E82/100000)</f>
        <v>2.551635457687053</v>
      </c>
      <c r="H82" s="26">
        <f>(SUM('Monthly Data'!T82+'Monthly Data'!X82+'Monthly Data'!AB82)/92)/('Monthly Data'!$E82/100000)</f>
        <v>0</v>
      </c>
      <c r="I82" s="26">
        <f>(SUM('Monthly Data'!U82+'Monthly Data'!Y82+'Monthly Data'!AC82)/92)/('Monthly Data'!$E82/100000)</f>
        <v>10.819336172948645</v>
      </c>
      <c r="J82" s="28">
        <f>I82-'Three Month Average'!E82</f>
        <v>-0.8216117179732834</v>
      </c>
      <c r="K82" s="36">
        <f>J82/'Three Month Average'!E82</f>
        <v>-0.0705794515766202</v>
      </c>
    </row>
    <row r="83" spans="1:11" ht="15">
      <c r="A83" t="str">
        <f>'Monthly Data'!D83</f>
        <v>Milton Keynes UA</v>
      </c>
      <c r="B83" s="26">
        <f>(SUM('Monthly Data'!F83+'Monthly Data'!J83+'Monthly Data'!N83)/89)/('Monthly Data'!$E83/100000)</f>
        <v>13.986571524570465</v>
      </c>
      <c r="C83" s="26">
        <f>(SUM('Monthly Data'!G83+'Monthly Data'!K83+'Monthly Data'!O83)/89)/('Monthly Data'!$E83/100000)</f>
        <v>4.1458567059801705</v>
      </c>
      <c r="D83" s="26">
        <f>(SUM('Monthly Data'!H83+'Monthly Data'!L83+'Monthly Data'!P83)/89)/('Monthly Data'!$E83/100000)</f>
        <v>0.5637909531484023</v>
      </c>
      <c r="E83" s="26">
        <f>(SUM('Monthly Data'!I83+'Monthly Data'!M83+'Monthly Data'!Q83)/89)/('Monthly Data'!$E83/100000)</f>
        <v>18.696219183699036</v>
      </c>
      <c r="F83" s="26">
        <f>(SUM('Monthly Data'!R83+'Monthly Data'!V83+'Monthly Data'!Z83)/92)/('Monthly Data'!$E83/100000)</f>
        <v>15.789241719738204</v>
      </c>
      <c r="G83" s="26">
        <f>(SUM('Monthly Data'!S83+'Monthly Data'!W83+'Monthly Data'!AA83)/92)/('Monthly Data'!$E83/100000)</f>
        <v>4.748892659600256</v>
      </c>
      <c r="H83" s="26">
        <f>(SUM('Monthly Data'!T83+'Monthly Data'!X83+'Monthly Data'!AB83)/92)/('Monthly Data'!$E83/100000)</f>
        <v>2.071442737830274</v>
      </c>
      <c r="I83" s="26">
        <f>(SUM('Monthly Data'!U83+'Monthly Data'!Y83+'Monthly Data'!AC83)/92)/('Monthly Data'!$E83/100000)</f>
        <v>22.609577117168733</v>
      </c>
      <c r="J83" s="28">
        <f>I83-'Three Month Average'!E83</f>
        <v>3.9133579334696975</v>
      </c>
      <c r="K83" s="36">
        <f>J83/'Three Month Average'!E83</f>
        <v>0.2093127971500087</v>
      </c>
    </row>
    <row r="84" spans="1:11" ht="15">
      <c r="A84" t="str">
        <f>'Monthly Data'!D84</f>
        <v>Newcastle Upon Tyne</v>
      </c>
      <c r="B84" s="26">
        <f>(SUM('Monthly Data'!F84+'Monthly Data'!J84+'Monthly Data'!N84)/89)/('Monthly Data'!$E84/100000)</f>
        <v>5.298827593327889</v>
      </c>
      <c r="C84" s="26">
        <f>(SUM('Monthly Data'!G84+'Monthly Data'!K84+'Monthly Data'!O84)/89)/('Monthly Data'!$E84/100000)</f>
        <v>0.9856100926473487</v>
      </c>
      <c r="D84" s="26">
        <f>(SUM('Monthly Data'!H84+'Monthly Data'!L84+'Monthly Data'!P84)/89)/('Monthly Data'!$E84/100000)</f>
        <v>0</v>
      </c>
      <c r="E84" s="26">
        <f>(SUM('Monthly Data'!I84+'Monthly Data'!M84+'Monthly Data'!Q84)/89)/('Monthly Data'!$E84/100000)</f>
        <v>6.284437685975237</v>
      </c>
      <c r="F84" s="26">
        <f>(SUM('Monthly Data'!R84+'Monthly Data'!V84+'Monthly Data'!Z84)/92)/('Monthly Data'!$E84/100000)</f>
        <v>6.193018778831135</v>
      </c>
      <c r="G84" s="26">
        <f>(SUM('Monthly Data'!S84+'Monthly Data'!W84+'Monthly Data'!AA84)/92)/('Monthly Data'!$E84/100000)</f>
        <v>0.4721949802041335</v>
      </c>
      <c r="H84" s="26">
        <f>(SUM('Monthly Data'!T84+'Monthly Data'!X84+'Monthly Data'!AB84)/92)/('Monthly Data'!$E84/100000)</f>
        <v>0</v>
      </c>
      <c r="I84" s="26">
        <f>(SUM('Monthly Data'!U84+'Monthly Data'!Y84+'Monthly Data'!AC84)/92)/('Monthly Data'!$E84/100000)</f>
        <v>6.665213759035269</v>
      </c>
      <c r="J84" s="28">
        <f>I84-'Three Month Average'!E84</f>
        <v>0.3807760730600318</v>
      </c>
      <c r="K84" s="36">
        <f>J84/'Three Month Average'!E84</f>
        <v>0.06059031723869212</v>
      </c>
    </row>
    <row r="85" spans="1:11" ht="15">
      <c r="A85" t="str">
        <f>'Monthly Data'!D85</f>
        <v>Newham</v>
      </c>
      <c r="B85" s="26">
        <f>(SUM('Monthly Data'!F85+'Monthly Data'!J85+'Monthly Data'!N85)/89)/('Monthly Data'!$E85/100000)</f>
        <v>1.8199082133248932</v>
      </c>
      <c r="C85" s="26">
        <f>(SUM('Monthly Data'!G85+'Monthly Data'!K85+'Monthly Data'!O85)/89)/('Monthly Data'!$E85/100000)</f>
        <v>1.503402437094477</v>
      </c>
      <c r="D85" s="26">
        <f>(SUM('Monthly Data'!H85+'Monthly Data'!L85+'Monthly Data'!P85)/89)/('Monthly Data'!$E85/100000)</f>
        <v>0</v>
      </c>
      <c r="E85" s="26">
        <f>(SUM('Monthly Data'!I85+'Monthly Data'!M85+'Monthly Data'!Q85)/89)/('Monthly Data'!$E85/100000)</f>
        <v>3.32331065041937</v>
      </c>
      <c r="F85" s="26">
        <f>(SUM('Monthly Data'!R85+'Monthly Data'!V85+'Monthly Data'!Z85)/92)/('Monthly Data'!$E85/100000)</f>
        <v>1.9349186908892972</v>
      </c>
      <c r="G85" s="26">
        <f>(SUM('Monthly Data'!S85+'Monthly Data'!W85+'Monthly Data'!AA85)/92)/('Monthly Data'!$E85/100000)</f>
        <v>1.33105395658978</v>
      </c>
      <c r="H85" s="26">
        <f>(SUM('Monthly Data'!T85+'Monthly Data'!X85+'Monthly Data'!AB85)/92)/('Monthly Data'!$E85/100000)</f>
        <v>0.1318296250935565</v>
      </c>
      <c r="I85" s="26">
        <f>(SUM('Monthly Data'!U85+'Monthly Data'!Y85+'Monthly Data'!AC85)/92)/('Monthly Data'!$E85/100000)</f>
        <v>3.397802272572634</v>
      </c>
      <c r="J85" s="28">
        <f>I85-'Three Month Average'!E85</f>
        <v>0.07449162215326366</v>
      </c>
      <c r="K85" s="36">
        <f>J85/'Three Month Average'!E85</f>
        <v>0.02241488382792729</v>
      </c>
    </row>
    <row r="86" spans="1:11" ht="15">
      <c r="A86" t="str">
        <f>'Monthly Data'!D86</f>
        <v>Norfolk</v>
      </c>
      <c r="B86" s="1">
        <f>(SUM('Monthly Data'!F86+'Monthly Data'!J86+'Monthly Data'!N86)/89)/('Monthly Data'!$E86/100000)</f>
        <v>6.102446568654853</v>
      </c>
      <c r="C86" s="1">
        <f>(SUM('Monthly Data'!G86+'Monthly Data'!K86+'Monthly Data'!O86)/89)/('Monthly Data'!$E86/100000)</f>
        <v>4.636617163868547</v>
      </c>
      <c r="D86" s="1">
        <f>(SUM('Monthly Data'!H86+'Monthly Data'!L86+'Monthly Data'!P86)/89)/('Monthly Data'!$E86/100000)</f>
        <v>0.23912894950963037</v>
      </c>
      <c r="E86" s="1">
        <f>(SUM('Monthly Data'!I86+'Monthly Data'!M86+'Monthly Data'!Q86)/89)/('Monthly Data'!$E86/100000)</f>
        <v>10.978192682033031</v>
      </c>
      <c r="F86" s="27">
        <f>(SUM('Monthly Data'!R86+'Monthly Data'!V86+'Monthly Data'!Z86)/92)/('Monthly Data'!$E86/100000)</f>
        <v>5.756242939889923</v>
      </c>
      <c r="G86" s="27">
        <f>(SUM('Monthly Data'!S86+'Monthly Data'!W86+'Monthly Data'!AA86)/92)/('Monthly Data'!$E86/100000)</f>
        <v>5.343151392794481</v>
      </c>
      <c r="H86" s="27">
        <f>(SUM('Monthly Data'!T86+'Monthly Data'!X86+'Monthly Data'!AB86)/92)/('Monthly Data'!$E86/100000)</f>
        <v>0.1682409209988704</v>
      </c>
      <c r="I86" s="27">
        <f>(SUM('Monthly Data'!U86+'Monthly Data'!Y86+'Monthly Data'!AC86)/92)/('Monthly Data'!$E86/100000)</f>
        <v>11.267635253683274</v>
      </c>
      <c r="J86" s="28">
        <f>I86-'Three Month Average'!E86</f>
        <v>0.2894425716502429</v>
      </c>
      <c r="K86" s="36">
        <f>J86/'Three Month Average'!E86</f>
        <v>0.026365229690670868</v>
      </c>
    </row>
    <row r="87" spans="1:11" ht="15">
      <c r="A87" t="str">
        <f>'Monthly Data'!D87</f>
        <v>North East Lincolnshire UA</v>
      </c>
      <c r="B87" s="26">
        <f>(SUM('Monthly Data'!F87+'Monthly Data'!J87+'Monthly Data'!N87)/89)/('Monthly Data'!$E87/100000)</f>
        <v>6.423116020906613</v>
      </c>
      <c r="C87" s="26">
        <f>(SUM('Monthly Data'!G87+'Monthly Data'!K87+'Monthly Data'!O87)/89)/('Monthly Data'!$E87/100000)</f>
        <v>1.0435314543769847</v>
      </c>
      <c r="D87" s="26">
        <f>(SUM('Monthly Data'!H87+'Monthly Data'!L87+'Monthly Data'!P87)/89)/('Monthly Data'!$E87/100000)</f>
        <v>0.6117253353244393</v>
      </c>
      <c r="E87" s="26">
        <f>(SUM('Monthly Data'!I87+'Monthly Data'!M87+'Monthly Data'!Q87)/89)/('Monthly Data'!$E87/100000)</f>
        <v>8.078372810608036</v>
      </c>
      <c r="F87" s="26">
        <f>(SUM('Monthly Data'!R87+'Monthly Data'!V87+'Monthly Data'!Z87)/92)/('Monthly Data'!$E87/100000)</f>
        <v>7.144846311832074</v>
      </c>
      <c r="G87" s="26">
        <f>(SUM('Monthly Data'!S87+'Monthly Data'!W87+'Monthly Data'!AA87)/92)/('Monthly Data'!$E87/100000)</f>
        <v>1.5229574964319281</v>
      </c>
      <c r="H87" s="26">
        <f>(SUM('Monthly Data'!T87+'Monthly Data'!X87+'Monthly Data'!AB87)/92)/('Monthly Data'!$E87/100000)</f>
        <v>0.5482646987154941</v>
      </c>
      <c r="I87" s="26">
        <f>(SUM('Monthly Data'!U87+'Monthly Data'!Y87+'Monthly Data'!AC87)/92)/('Monthly Data'!$E87/100000)</f>
        <v>9.216068506979495</v>
      </c>
      <c r="J87" s="28">
        <f>I87-'Three Month Average'!E87</f>
        <v>1.137695696371459</v>
      </c>
      <c r="K87" s="36">
        <f>J87/'Three Month Average'!E87</f>
        <v>0.1408322843032826</v>
      </c>
    </row>
    <row r="88" spans="1:11" ht="15">
      <c r="A88" t="str">
        <f>'Monthly Data'!D88</f>
        <v>North Lincolnshire UA</v>
      </c>
      <c r="B88" s="26">
        <f>(SUM('Monthly Data'!F88+'Monthly Data'!J88+'Monthly Data'!N88)/89)/('Monthly Data'!$E88/100000)</f>
        <v>4.1740660216088825</v>
      </c>
      <c r="C88" s="26">
        <f>(SUM('Monthly Data'!G88+'Monthly Data'!K88+'Monthly Data'!O88)/89)/('Monthly Data'!$E88/100000)</f>
        <v>1.5683866363500572</v>
      </c>
      <c r="D88" s="26">
        <f>(SUM('Monthly Data'!H88+'Monthly Data'!L88+'Monthly Data'!P88)/89)/('Monthly Data'!$E88/100000)</f>
        <v>2.340132441538181</v>
      </c>
      <c r="E88" s="26">
        <f>(SUM('Monthly Data'!I88+'Monthly Data'!M88+'Monthly Data'!Q88)/89)/('Monthly Data'!$E88/100000)</f>
        <v>8.08258509949712</v>
      </c>
      <c r="F88" s="26">
        <f>(SUM('Monthly Data'!R88+'Monthly Data'!V88+'Monthly Data'!Z88)/92)/('Monthly Data'!$E88/100000)</f>
        <v>3.6847344422323545</v>
      </c>
      <c r="G88" s="26">
        <f>(SUM('Monthly Data'!S88+'Monthly Data'!W88+'Monthly Data'!AA88)/92)/('Monthly Data'!$E88/100000)</f>
        <v>1.0596621925374092</v>
      </c>
      <c r="H88" s="26">
        <f>(SUM('Monthly Data'!T88+'Monthly Data'!X88+'Monthly Data'!AB88)/92)/('Monthly Data'!$E88/100000)</f>
        <v>0.8188298760516344</v>
      </c>
      <c r="I88" s="26">
        <f>(SUM('Monthly Data'!U88+'Monthly Data'!Y88+'Monthly Data'!AC88)/92)/('Monthly Data'!$E88/100000)</f>
        <v>5.563226510821399</v>
      </c>
      <c r="J88" s="28">
        <f>I88-'Three Month Average'!E88</f>
        <v>-2.519358588675721</v>
      </c>
      <c r="K88" s="36">
        <f>J88/'Three Month Average'!E88</f>
        <v>-0.3117020801714132</v>
      </c>
    </row>
    <row r="89" spans="1:11" ht="15">
      <c r="A89" t="str">
        <f>'Monthly Data'!D89</f>
        <v>North Somerset UA</v>
      </c>
      <c r="B89" s="26">
        <f>(SUM('Monthly Data'!F89+'Monthly Data'!J89+'Monthly Data'!N89)/89)/('Monthly Data'!$E89/100000)</f>
        <v>5.857891159182694</v>
      </c>
      <c r="C89" s="26">
        <f>(SUM('Monthly Data'!G89+'Monthly Data'!K89+'Monthly Data'!O89)/89)/('Monthly Data'!$E89/100000)</f>
        <v>6.0378263825023</v>
      </c>
      <c r="D89" s="26">
        <f>(SUM('Monthly Data'!H89+'Monthly Data'!L89+'Monthly Data'!P89)/89)/('Monthly Data'!$E89/100000)</f>
        <v>2.725685419915497</v>
      </c>
      <c r="E89" s="26">
        <f>(SUM('Monthly Data'!I89+'Monthly Data'!M89+'Monthly Data'!Q89)/89)/('Monthly Data'!$E89/100000)</f>
        <v>14.62140296160049</v>
      </c>
      <c r="F89" s="26">
        <f>(SUM('Monthly Data'!R89+'Monthly Data'!V89+'Monthly Data'!Z89)/92)/('Monthly Data'!$E89/100000)</f>
        <v>8.065140027850843</v>
      </c>
      <c r="G89" s="26">
        <f>(SUM('Monthly Data'!S89+'Monthly Data'!W89+'Monthly Data'!AA89)/92)/('Monthly Data'!$E89/100000)</f>
        <v>2.9913868688431586</v>
      </c>
      <c r="H89" s="26">
        <f>(SUM('Monthly Data'!T89+'Monthly Data'!X89+'Monthly Data'!AB89)/92)/('Monthly Data'!$E89/100000)</f>
        <v>0.9928309866419105</v>
      </c>
      <c r="I89" s="26">
        <f>(SUM('Monthly Data'!U89+'Monthly Data'!Y89+'Monthly Data'!AC89)/92)/('Monthly Data'!$E89/100000)</f>
        <v>12.049357883335912</v>
      </c>
      <c r="J89" s="28">
        <f>I89-'Three Month Average'!E89</f>
        <v>-2.572045078264578</v>
      </c>
      <c r="K89" s="36">
        <f>J89/'Three Month Average'!E89</f>
        <v>-0.175909595339067</v>
      </c>
    </row>
    <row r="90" spans="1:11" ht="15">
      <c r="A90" t="str">
        <f>'Monthly Data'!D90</f>
        <v>North Tyneside</v>
      </c>
      <c r="B90" s="26">
        <f>(SUM('Monthly Data'!F90+'Monthly Data'!J90+'Monthly Data'!N90)/89)/('Monthly Data'!$E90/100000)</f>
        <v>3.5220264773519885</v>
      </c>
      <c r="C90" s="26">
        <f>(SUM('Monthly Data'!G90+'Monthly Data'!K90+'Monthly Data'!O90)/89)/('Monthly Data'!$E90/100000)</f>
        <v>0.41435605615905746</v>
      </c>
      <c r="D90" s="26">
        <f>(SUM('Monthly Data'!H90+'Monthly Data'!L90+'Monthly Data'!P90)/89)/('Monthly Data'!$E90/100000)</f>
        <v>0.04143560561590574</v>
      </c>
      <c r="E90" s="26">
        <f>(SUM('Monthly Data'!I90+'Monthly Data'!M90+'Monthly Data'!Q90)/89)/('Monthly Data'!$E90/100000)</f>
        <v>3.977818139126952</v>
      </c>
      <c r="F90" s="26">
        <f>(SUM('Monthly Data'!R90+'Monthly Data'!V90+'Monthly Data'!Z90)/92)/('Monthly Data'!$E90/100000)</f>
        <v>5.224339274738783</v>
      </c>
      <c r="G90" s="26">
        <f>(SUM('Monthly Data'!S90+'Monthly Data'!W90+'Monthly Data'!AA90)/92)/('Monthly Data'!$E90/100000)</f>
        <v>2.505277785200823</v>
      </c>
      <c r="H90" s="26">
        <f>(SUM('Monthly Data'!T90+'Monthly Data'!X90+'Monthly Data'!AB90)/92)/('Monthly Data'!$E90/100000)</f>
        <v>0</v>
      </c>
      <c r="I90" s="26">
        <f>(SUM('Monthly Data'!U90+'Monthly Data'!Y90+'Monthly Data'!AC90)/92)/('Monthly Data'!$E90/100000)</f>
        <v>7.7296170599396055</v>
      </c>
      <c r="J90" s="28">
        <f>I90-'Three Month Average'!E90</f>
        <v>3.7517989208126536</v>
      </c>
      <c r="K90" s="36">
        <f>J90/'Three Month Average'!E90</f>
        <v>0.9431801026570047</v>
      </c>
    </row>
    <row r="91" spans="1:11" ht="15">
      <c r="A91" t="str">
        <f>'Monthly Data'!D91</f>
        <v>North Yorkshire</v>
      </c>
      <c r="B91" s="26">
        <f>(SUM('Monthly Data'!F91+'Monthly Data'!J91+'Monthly Data'!N91)/89)/('Monthly Data'!$E91/100000)</f>
        <v>7.3946225954226605</v>
      </c>
      <c r="C91" s="26">
        <f>(SUM('Monthly Data'!G91+'Monthly Data'!K91+'Monthly Data'!O91)/89)/('Monthly Data'!$E91/100000)</f>
        <v>8.314053700306937</v>
      </c>
      <c r="D91" s="26">
        <f>(SUM('Monthly Data'!H91+'Monthly Data'!L91+'Monthly Data'!P91)/89)/('Monthly Data'!$E91/100000)</f>
        <v>1.2120821081933062</v>
      </c>
      <c r="E91" s="26">
        <f>(SUM('Monthly Data'!I91+'Monthly Data'!M91+'Monthly Data'!Q91)/89)/('Monthly Data'!$E91/100000)</f>
        <v>16.920758403922903</v>
      </c>
      <c r="F91" s="26">
        <f>(SUM('Monthly Data'!R91+'Monthly Data'!V91+'Monthly Data'!Z91)/92)/('Monthly Data'!$E91/100000)</f>
        <v>6.217230802154296</v>
      </c>
      <c r="G91" s="26">
        <f>(SUM('Monthly Data'!S91+'Monthly Data'!W91+'Monthly Data'!AA91)/92)/('Monthly Data'!$E91/100000)</f>
        <v>6.460213289581624</v>
      </c>
      <c r="H91" s="26">
        <f>(SUM('Monthly Data'!T91+'Monthly Data'!X91+'Monthly Data'!AB91)/92)/('Monthly Data'!$E91/100000)</f>
        <v>0.9897635267681991</v>
      </c>
      <c r="I91" s="26">
        <f>(SUM('Monthly Data'!U91+'Monthly Data'!Y91+'Monthly Data'!AC91)/92)/('Monthly Data'!$E91/100000)</f>
        <v>13.66720761850412</v>
      </c>
      <c r="J91" s="28">
        <f>I91-'Three Month Average'!E91</f>
        <v>-3.253550785418783</v>
      </c>
      <c r="K91" s="36">
        <f>J91/'Three Month Average'!E91</f>
        <v>-0.19228161691998868</v>
      </c>
    </row>
    <row r="92" spans="1:11" ht="15">
      <c r="A92" t="str">
        <f>'Monthly Data'!D92</f>
        <v>Northamptonshire</v>
      </c>
      <c r="B92" s="26">
        <f>(SUM('Monthly Data'!F92+'Monthly Data'!J92+'Monthly Data'!N92)/89)/('Monthly Data'!$E92/100000)</f>
        <v>18.586117590729494</v>
      </c>
      <c r="C92" s="26">
        <f>(SUM('Monthly Data'!G92+'Monthly Data'!K92+'Monthly Data'!O92)/89)/('Monthly Data'!$E92/100000)</f>
        <v>8.572881362639015</v>
      </c>
      <c r="D92" s="26">
        <f>(SUM('Monthly Data'!H92+'Monthly Data'!L92+'Monthly Data'!P92)/89)/('Monthly Data'!$E92/100000)</f>
        <v>5.589289141346692</v>
      </c>
      <c r="E92" s="26">
        <f>(SUM('Monthly Data'!I92+'Monthly Data'!M92+'Monthly Data'!Q92)/89)/('Monthly Data'!$E92/100000)</f>
        <v>32.7482880947152</v>
      </c>
      <c r="F92" s="26">
        <f>(SUM('Monthly Data'!R92+'Monthly Data'!V92+'Monthly Data'!Z92)/92)/('Monthly Data'!$E92/100000)</f>
        <v>14.657357005596515</v>
      </c>
      <c r="G92" s="26">
        <f>(SUM('Monthly Data'!S92+'Monthly Data'!W92+'Monthly Data'!AA92)/92)/('Monthly Data'!$E92/100000)</f>
        <v>11.640904323326977</v>
      </c>
      <c r="H92" s="26">
        <f>(SUM('Monthly Data'!T92+'Monthly Data'!X92+'Monthly Data'!AB92)/92)/('Monthly Data'!$E92/100000)</f>
        <v>2.8958711346915025</v>
      </c>
      <c r="I92" s="26">
        <f>(SUM('Monthly Data'!U92+'Monthly Data'!Y92+'Monthly Data'!AC92)/92)/('Monthly Data'!$E92/100000)</f>
        <v>29.194132463614995</v>
      </c>
      <c r="J92" s="28">
        <f>I92-'Three Month Average'!E92</f>
        <v>-3.5541556311002047</v>
      </c>
      <c r="K92" s="36">
        <f>J92/'Three Month Average'!E92</f>
        <v>-0.10852950910963073</v>
      </c>
    </row>
    <row r="93" spans="1:11" ht="15">
      <c r="A93" t="str">
        <f>'Monthly Data'!D93</f>
        <v>Northumberland</v>
      </c>
      <c r="B93" s="26">
        <f>(SUM('Monthly Data'!F93+'Monthly Data'!J93+'Monthly Data'!N93)/89)/('Monthly Data'!$E93/100000)</f>
        <v>3.6112446989900757</v>
      </c>
      <c r="C93" s="26">
        <f>(SUM('Monthly Data'!G93+'Monthly Data'!K93+'Monthly Data'!O93)/89)/('Monthly Data'!$E93/100000)</f>
        <v>1.014296331919731</v>
      </c>
      <c r="D93" s="26">
        <f>(SUM('Monthly Data'!H93+'Monthly Data'!L93+'Monthly Data'!P93)/89)/('Monthly Data'!$E93/100000)</f>
        <v>0.017487867791719496</v>
      </c>
      <c r="E93" s="26">
        <f>(SUM('Monthly Data'!I93+'Monthly Data'!M93+'Monthly Data'!Q93)/89)/('Monthly Data'!$E93/100000)</f>
        <v>4.643028898701526</v>
      </c>
      <c r="F93" s="26">
        <f>(SUM('Monthly Data'!R93+'Monthly Data'!V93+'Monthly Data'!Z93)/92)/('Monthly Data'!$E93/100000)</f>
        <v>2.787176450685163</v>
      </c>
      <c r="G93" s="26">
        <f>(SUM('Monthly Data'!S93+'Monthly Data'!W93+'Monthly Data'!AA93)/92)/('Monthly Data'!$E93/100000)</f>
        <v>0.8247335476230756</v>
      </c>
      <c r="H93" s="26">
        <f>(SUM('Monthly Data'!T93+'Monthly Data'!X93+'Monthly Data'!AB93)/92)/('Monthly Data'!$E93/100000)</f>
        <v>0.07612925054982238</v>
      </c>
      <c r="I93" s="26">
        <f>(SUM('Monthly Data'!U93+'Monthly Data'!Y93+'Monthly Data'!AC93)/92)/('Monthly Data'!$E93/100000)</f>
        <v>3.688039248858061</v>
      </c>
      <c r="J93" s="28">
        <f>I93-'Three Month Average'!E93</f>
        <v>-0.9549896498434647</v>
      </c>
      <c r="K93" s="36">
        <f>J93/'Three Month Average'!E93</f>
        <v>-0.20568246949971344</v>
      </c>
    </row>
    <row r="94" spans="1:11" ht="15">
      <c r="A94" t="str">
        <f>'Monthly Data'!D94</f>
        <v>Nottingham UA</v>
      </c>
      <c r="B94" s="26">
        <f>(SUM('Monthly Data'!F94+'Monthly Data'!J94+'Monthly Data'!N94)/89)/('Monthly Data'!$E94/100000)</f>
        <v>9.347339837596499</v>
      </c>
      <c r="C94" s="26">
        <f>(SUM('Monthly Data'!G94+'Monthly Data'!K94+'Monthly Data'!O94)/89)/('Monthly Data'!$E94/100000)</f>
        <v>0.5787691798884238</v>
      </c>
      <c r="D94" s="26">
        <f>(SUM('Monthly Data'!H94+'Monthly Data'!L94+'Monthly Data'!P94)/89)/('Monthly Data'!$E94/100000)</f>
        <v>0.1305494390725768</v>
      </c>
      <c r="E94" s="26">
        <f>(SUM('Monthly Data'!I94+'Monthly Data'!M94+'Monthly Data'!Q94)/89)/('Monthly Data'!$E94/100000)</f>
        <v>10.056658456557498</v>
      </c>
      <c r="F94" s="26">
        <f>(SUM('Monthly Data'!R94+'Monthly Data'!V94+'Monthly Data'!Z94)/92)/('Monthly Data'!$E94/100000)</f>
        <v>11.248442393830198</v>
      </c>
      <c r="G94" s="26">
        <f>(SUM('Monthly Data'!S94+'Monthly Data'!W94+'Monthly Data'!AA94)/92)/('Monthly Data'!$E94/100000)</f>
        <v>3.978210352608359</v>
      </c>
      <c r="H94" s="26">
        <f>(SUM('Monthly Data'!T94+'Monthly Data'!X94+'Monthly Data'!AB94)/92)/('Monthly Data'!$E94/100000)</f>
        <v>0.19364833462432224</v>
      </c>
      <c r="I94" s="26">
        <f>(SUM('Monthly Data'!U94+'Monthly Data'!Y94+'Monthly Data'!AC94)/92)/('Monthly Data'!$E94/100000)</f>
        <v>15.42030108106288</v>
      </c>
      <c r="J94" s="28">
        <f>I94-'Three Month Average'!E94</f>
        <v>5.363642624505381</v>
      </c>
      <c r="K94" s="36">
        <f>J94/'Three Month Average'!E94</f>
        <v>0.5333424265798735</v>
      </c>
    </row>
    <row r="95" spans="1:11" ht="15">
      <c r="A95" t="str">
        <f>'Monthly Data'!D95</f>
        <v>Nottinghamshire</v>
      </c>
      <c r="B95" s="26">
        <f>(SUM('Monthly Data'!F95+'Monthly Data'!J95+'Monthly Data'!N95)/89)/('Monthly Data'!$E95/100000)</f>
        <v>6.843054594994735</v>
      </c>
      <c r="C95" s="26">
        <f>(SUM('Monthly Data'!G95+'Monthly Data'!K95+'Monthly Data'!O95)/89)/('Monthly Data'!$E95/100000)</f>
        <v>0.5595387454515756</v>
      </c>
      <c r="D95" s="26">
        <f>(SUM('Monthly Data'!H95+'Monthly Data'!L95+'Monthly Data'!P95)/89)/('Monthly Data'!$E95/100000)</f>
        <v>0.3353757076774972</v>
      </c>
      <c r="E95" s="26">
        <f>(SUM('Monthly Data'!I95+'Monthly Data'!M95+'Monthly Data'!Q95)/89)/('Monthly Data'!$E95/100000)</f>
        <v>7.737969048123807</v>
      </c>
      <c r="F95" s="26">
        <f>(SUM('Monthly Data'!R95+'Monthly Data'!V95+'Monthly Data'!Z95)/92)/('Monthly Data'!$E95/100000)</f>
        <v>6.947713121478233</v>
      </c>
      <c r="G95" s="26">
        <f>(SUM('Monthly Data'!S95+'Monthly Data'!W95+'Monthly Data'!AA95)/92)/('Monthly Data'!$E95/100000)</f>
        <v>0.6051722051130327</v>
      </c>
      <c r="H95" s="26">
        <f>(SUM('Monthly Data'!T95+'Monthly Data'!X95+'Monthly Data'!AB95)/92)/('Monthly Data'!$E95/100000)</f>
        <v>0.27737059401013997</v>
      </c>
      <c r="I95" s="26">
        <f>(SUM('Monthly Data'!U95+'Monthly Data'!Y95+'Monthly Data'!AC95)/92)/('Monthly Data'!$E95/100000)</f>
        <v>7.830255920601407</v>
      </c>
      <c r="J95" s="28">
        <f>I95-'Three Month Average'!E95</f>
        <v>0.09228687247760003</v>
      </c>
      <c r="K95" s="36">
        <f>J95/'Three Month Average'!E95</f>
        <v>0.011926498013064094</v>
      </c>
    </row>
    <row r="96" spans="1:11" ht="15">
      <c r="A96" t="str">
        <f>'Monthly Data'!D96</f>
        <v>Oldham</v>
      </c>
      <c r="B96" s="26">
        <f>(SUM('Monthly Data'!F96+'Monthly Data'!J96+'Monthly Data'!N96)/89)/('Monthly Data'!$E96/100000)</f>
        <v>3.1401231496856643</v>
      </c>
      <c r="C96" s="26">
        <f>(SUM('Monthly Data'!G96+'Monthly Data'!K96+'Monthly Data'!O96)/89)/('Monthly Data'!$E96/100000)</f>
        <v>3.0238222922898994</v>
      </c>
      <c r="D96" s="26">
        <f>(SUM('Monthly Data'!H96+'Monthly Data'!L96+'Monthly Data'!P96)/89)/('Monthly Data'!$E96/100000)</f>
        <v>0.25844634976836744</v>
      </c>
      <c r="E96" s="26">
        <f>(SUM('Monthly Data'!I96+'Monthly Data'!M96+'Monthly Data'!Q96)/89)/('Monthly Data'!$E96/100000)</f>
        <v>6.42239179174393</v>
      </c>
      <c r="F96" s="26">
        <f>(SUM('Monthly Data'!R96+'Monthly Data'!V96+'Monthly Data'!Z96)/92)/('Monthly Data'!$E96/100000)</f>
        <v>4.362827212040903</v>
      </c>
      <c r="G96" s="26">
        <f>(SUM('Monthly Data'!S96+'Monthly Data'!W96+'Monthly Data'!AA96)/92)/('Monthly Data'!$E96/100000)</f>
        <v>1.812635947696077</v>
      </c>
      <c r="H96" s="26">
        <f>(SUM('Monthly Data'!T96+'Monthly Data'!X96+'Monthly Data'!AB96)/92)/('Monthly Data'!$E96/100000)</f>
        <v>0.1875140635547666</v>
      </c>
      <c r="I96" s="26">
        <f>(SUM('Monthly Data'!U96+'Monthly Data'!Y96+'Monthly Data'!AC96)/92)/('Monthly Data'!$E96/100000)</f>
        <v>6.362977223291747</v>
      </c>
      <c r="J96" s="28">
        <f>I96-'Three Month Average'!E96</f>
        <v>-0.0594145684521834</v>
      </c>
      <c r="K96" s="36">
        <f>J96/'Three Month Average'!E96</f>
        <v>-0.00925115912868499</v>
      </c>
    </row>
    <row r="97" spans="1:11" ht="15">
      <c r="A97" t="str">
        <f>'Monthly Data'!D97</f>
        <v>Oxfordshire</v>
      </c>
      <c r="B97" s="26">
        <f>(SUM('Monthly Data'!F97+'Monthly Data'!J97+'Monthly Data'!N97)/89)/('Monthly Data'!$E97/100000)</f>
        <v>16.195746433005386</v>
      </c>
      <c r="C97" s="26">
        <f>(SUM('Monthly Data'!G97+'Monthly Data'!K97+'Monthly Data'!O97)/89)/('Monthly Data'!$E97/100000)</f>
        <v>4.130040115042205</v>
      </c>
      <c r="D97" s="26">
        <f>(SUM('Monthly Data'!H97+'Monthly Data'!L97+'Monthly Data'!P97)/89)/('Monthly Data'!$E97/100000)</f>
        <v>12.968242778148635</v>
      </c>
      <c r="E97" s="26">
        <f>(SUM('Monthly Data'!I97+'Monthly Data'!M97+'Monthly Data'!Q97)/89)/('Monthly Data'!$E97/100000)</f>
        <v>33.29402932619623</v>
      </c>
      <c r="F97" s="26">
        <f>(SUM('Monthly Data'!R97+'Monthly Data'!V97+'Monthly Data'!Z97)/92)/('Monthly Data'!$E97/100000)</f>
        <v>19.13993031246731</v>
      </c>
      <c r="G97" s="26">
        <f>(SUM('Monthly Data'!S97+'Monthly Data'!W97+'Monthly Data'!AA97)/92)/('Monthly Data'!$E97/100000)</f>
        <v>6.210317939309079</v>
      </c>
      <c r="H97" s="26">
        <f>(SUM('Monthly Data'!T97+'Monthly Data'!X97+'Monthly Data'!AB97)/92)/('Monthly Data'!$E97/100000)</f>
        <v>11.577706427186184</v>
      </c>
      <c r="I97" s="26">
        <f>(SUM('Monthly Data'!U97+'Monthly Data'!Y97+'Monthly Data'!AC97)/92)/('Monthly Data'!$E97/100000)</f>
        <v>36.92795467896258</v>
      </c>
      <c r="J97" s="28">
        <f>I97-'Three Month Average'!E97</f>
        <v>3.6339253527663473</v>
      </c>
      <c r="K97" s="36">
        <f>J97/'Three Month Average'!E97</f>
        <v>0.10914645737718269</v>
      </c>
    </row>
    <row r="98" spans="1:11" ht="15">
      <c r="A98" t="str">
        <f>'Monthly Data'!D98</f>
        <v>Peterborough UA</v>
      </c>
      <c r="B98" s="26">
        <f>(SUM('Monthly Data'!F98+'Monthly Data'!J98+'Monthly Data'!N98)/89)/('Monthly Data'!$E98/100000)</f>
        <v>12.88986336289631</v>
      </c>
      <c r="C98" s="26">
        <f>(SUM('Monthly Data'!G98+'Monthly Data'!K98+'Monthly Data'!O98)/89)/('Monthly Data'!$E98/100000)</f>
        <v>0</v>
      </c>
      <c r="D98" s="26">
        <f>(SUM('Monthly Data'!H98+'Monthly Data'!L98+'Monthly Data'!P98)/89)/('Monthly Data'!$E98/100000)</f>
        <v>0.11380103027866077</v>
      </c>
      <c r="E98" s="26">
        <f>(SUM('Monthly Data'!I98+'Monthly Data'!M98+'Monthly Data'!Q98)/89)/('Monthly Data'!$E98/100000)</f>
        <v>13.003664393174972</v>
      </c>
      <c r="F98" s="26">
        <f>(SUM('Monthly Data'!R98+'Monthly Data'!V98+'Monthly Data'!Z98)/92)/('Monthly Data'!$E98/100000)</f>
        <v>12.528256465960132</v>
      </c>
      <c r="G98" s="26">
        <f>(SUM('Monthly Data'!S98+'Monthly Data'!W98+'Monthly Data'!AA98)/92)/('Monthly Data'!$E98/100000)</f>
        <v>0.07339341807826673</v>
      </c>
      <c r="H98" s="26">
        <f>(SUM('Monthly Data'!T98+'Monthly Data'!X98+'Monthly Data'!AB98)/92)/('Monthly Data'!$E98/100000)</f>
        <v>0.06605407627044006</v>
      </c>
      <c r="I98" s="26">
        <f>(SUM('Monthly Data'!U98+'Monthly Data'!Y98+'Monthly Data'!AC98)/92)/('Monthly Data'!$E98/100000)</f>
        <v>12.667703960308838</v>
      </c>
      <c r="J98" s="28">
        <f>I98-'Three Month Average'!E98</f>
        <v>-0.3359604328661341</v>
      </c>
      <c r="K98" s="36">
        <f>J98/'Three Month Average'!E98</f>
        <v>-0.02583582771041556</v>
      </c>
    </row>
    <row r="99" spans="1:11" ht="15">
      <c r="A99" t="str">
        <f>'Monthly Data'!D99</f>
        <v>Plymouth UA</v>
      </c>
      <c r="B99" s="26">
        <f>(SUM('Monthly Data'!F99+'Monthly Data'!J99+'Monthly Data'!N99)/89)/('Monthly Data'!$E99/100000)</f>
        <v>19.978567866653936</v>
      </c>
      <c r="C99" s="26">
        <f>(SUM('Monthly Data'!G99+'Monthly Data'!K99+'Monthly Data'!O99)/89)/('Monthly Data'!$E99/100000)</f>
        <v>10.090078619855493</v>
      </c>
      <c r="D99" s="26">
        <f>(SUM('Monthly Data'!H99+'Monthly Data'!L99+'Monthly Data'!P99)/89)/('Monthly Data'!$E99/100000)</f>
        <v>0.5092784161441258</v>
      </c>
      <c r="E99" s="26">
        <f>(SUM('Monthly Data'!I99+'Monthly Data'!M99+'Monthly Data'!Q99)/89)/('Monthly Data'!$E99/100000)</f>
        <v>30.577924902653553</v>
      </c>
      <c r="F99" s="26">
        <f>(SUM('Monthly Data'!R99+'Monthly Data'!V99+'Monthly Data'!Z99)/92)/('Monthly Data'!$E99/100000)</f>
        <v>16.50449562754034</v>
      </c>
      <c r="G99" s="26">
        <f>(SUM('Monthly Data'!S99+'Monthly Data'!W99+'Monthly Data'!AA99)/92)/('Monthly Data'!$E99/100000)</f>
        <v>9.4736626021267</v>
      </c>
      <c r="H99" s="26">
        <f>(SUM('Monthly Data'!T99+'Monthly Data'!X99+'Monthly Data'!AB99)/92)/('Monthly Data'!$E99/100000)</f>
        <v>0.6671593381779366</v>
      </c>
      <c r="I99" s="26">
        <f>(SUM('Monthly Data'!U99+'Monthly Data'!Y99+'Monthly Data'!AC99)/92)/('Monthly Data'!$E99/100000)</f>
        <v>26.645317567844973</v>
      </c>
      <c r="J99" s="28">
        <f>I99-'Three Month Average'!E99</f>
        <v>-3.93260733480858</v>
      </c>
      <c r="K99" s="36">
        <f>J99/'Three Month Average'!E99</f>
        <v>-0.1286093594424162</v>
      </c>
    </row>
    <row r="100" spans="1:11" ht="15">
      <c r="A100" t="str">
        <f>'Monthly Data'!D100</f>
        <v>Poole UA</v>
      </c>
      <c r="B100" s="26">
        <f>(SUM('Monthly Data'!F100+'Monthly Data'!J100+'Monthly Data'!N100)/89)/('Monthly Data'!$E100/100000)</f>
        <v>8.734959289346683</v>
      </c>
      <c r="C100" s="26">
        <f>(SUM('Monthly Data'!G100+'Monthly Data'!K100+'Monthly Data'!O100)/89)/('Monthly Data'!$E100/100000)</f>
        <v>0.5465138897894531</v>
      </c>
      <c r="D100" s="26">
        <f>(SUM('Monthly Data'!H100+'Monthly Data'!L100+'Monthly Data'!P100)/89)/('Monthly Data'!$E100/100000)</f>
        <v>3.001194920199709</v>
      </c>
      <c r="E100" s="26">
        <f>(SUM('Monthly Data'!I100+'Monthly Data'!M100+'Monthly Data'!Q100)/89)/('Monthly Data'!$E100/100000)</f>
        <v>12.282668099335845</v>
      </c>
      <c r="F100" s="26">
        <f>(SUM('Monthly Data'!R100+'Monthly Data'!V100+'Monthly Data'!Z100)/92)/('Monthly Data'!$E100/100000)</f>
        <v>12.912649198896016</v>
      </c>
      <c r="G100" s="26">
        <f>(SUM('Monthly Data'!S100+'Monthly Data'!W100+'Monthly Data'!AA100)/92)/('Monthly Data'!$E100/100000)</f>
        <v>0.6989497831463493</v>
      </c>
      <c r="H100" s="26">
        <f>(SUM('Monthly Data'!T100+'Monthly Data'!X100+'Monthly Data'!AB100)/92)/('Monthly Data'!$E100/100000)</f>
        <v>1.639843721997204</v>
      </c>
      <c r="I100" s="26">
        <f>(SUM('Monthly Data'!U100+'Monthly Data'!Y100+'Monthly Data'!AC100)/92)/('Monthly Data'!$E100/100000)</f>
        <v>15.25144270403957</v>
      </c>
      <c r="J100" s="28">
        <f>I100-'Three Month Average'!E100</f>
        <v>2.968774604703725</v>
      </c>
      <c r="K100" s="36">
        <f>J100/'Three Month Average'!E100</f>
        <v>0.2417043740573153</v>
      </c>
    </row>
    <row r="101" spans="1:11" ht="15">
      <c r="A101" t="str">
        <f>'Monthly Data'!D101</f>
        <v>Portsmouth UA</v>
      </c>
      <c r="B101" s="26">
        <f>(SUM('Monthly Data'!F101+'Monthly Data'!J101+'Monthly Data'!N101)/89)/('Monthly Data'!$E101/100000)</f>
        <v>6.8941925637449675</v>
      </c>
      <c r="C101" s="26">
        <f>(SUM('Monthly Data'!G101+'Monthly Data'!K101+'Monthly Data'!O101)/89)/('Monthly Data'!$E101/100000)</f>
        <v>9.150593374207299</v>
      </c>
      <c r="D101" s="26">
        <f>(SUM('Monthly Data'!H101+'Monthly Data'!L101+'Monthly Data'!P101)/89)/('Monthly Data'!$E101/100000)</f>
        <v>0.16446070047101546</v>
      </c>
      <c r="E101" s="26">
        <f>(SUM('Monthly Data'!I101+'Monthly Data'!M101+'Monthly Data'!Q101)/89)/('Monthly Data'!$E101/100000)</f>
        <v>16.209246638423284</v>
      </c>
      <c r="F101" s="26">
        <f>(SUM('Monthly Data'!R101+'Monthly Data'!V101+'Monthly Data'!Z101)/92)/('Monthly Data'!$E101/100000)</f>
        <v>5.434782608695652</v>
      </c>
      <c r="G101" s="26">
        <f>(SUM('Monthly Data'!S101+'Monthly Data'!W101+'Monthly Data'!AA101)/92)/('Monthly Data'!$E101/100000)</f>
        <v>10.901384787699827</v>
      </c>
      <c r="H101" s="26">
        <f>(SUM('Monthly Data'!T101+'Monthly Data'!X101+'Monthly Data'!AB101)/92)/('Monthly Data'!$E101/100000)</f>
        <v>0.2227369921596579</v>
      </c>
      <c r="I101" s="26">
        <f>(SUM('Monthly Data'!U101+'Monthly Data'!Y101+'Monthly Data'!AC101)/92)/('Monthly Data'!$E101/100000)</f>
        <v>16.55890438855514</v>
      </c>
      <c r="J101" s="28">
        <f>I101-'Three Month Average'!E101</f>
        <v>0.3496577501318541</v>
      </c>
      <c r="K101" s="36">
        <f>J101/'Three Month Average'!E101</f>
        <v>0.021571499153020857</v>
      </c>
    </row>
    <row r="102" spans="1:11" ht="15">
      <c r="A102" t="str">
        <f>'Monthly Data'!D102</f>
        <v>Reading UA</v>
      </c>
      <c r="B102" s="26">
        <f>(SUM('Monthly Data'!F102+'Monthly Data'!J102+'Monthly Data'!N102)/89)/('Monthly Data'!$E102/100000)</f>
        <v>8.489388264669163</v>
      </c>
      <c r="C102" s="26">
        <f>(SUM('Monthly Data'!G102+'Monthly Data'!K102+'Monthly Data'!O102)/89)/('Monthly Data'!$E102/100000)</f>
        <v>7.232031389334761</v>
      </c>
      <c r="D102" s="26">
        <f>(SUM('Monthly Data'!H102+'Monthly Data'!L102+'Monthly Data'!P102)/89)/('Monthly Data'!$E102/100000)</f>
        <v>1.1681826288567863</v>
      </c>
      <c r="E102" s="26">
        <f>(SUM('Monthly Data'!I102+'Monthly Data'!M102+'Monthly Data'!Q102)/89)/('Monthly Data'!$E102/100000)</f>
        <v>16.889602282860707</v>
      </c>
      <c r="F102" s="26">
        <f>(SUM('Monthly Data'!R102+'Monthly Data'!V102+'Monthly Data'!Z102)/92)/('Monthly Data'!$E102/100000)</f>
        <v>7.151483781918564</v>
      </c>
      <c r="G102" s="26">
        <f>(SUM('Monthly Data'!S102+'Monthly Data'!W102+'Monthly Data'!AA102)/92)/('Monthly Data'!$E102/100000)</f>
        <v>5.745341614906832</v>
      </c>
      <c r="H102" s="26">
        <f>(SUM('Monthly Data'!T102+'Monthly Data'!X102+'Monthly Data'!AB102)/92)/('Monthly Data'!$E102/100000)</f>
        <v>0.38819875776397517</v>
      </c>
      <c r="I102" s="26">
        <f>(SUM('Monthly Data'!U102+'Monthly Data'!Y102+'Monthly Data'!AC102)/92)/('Monthly Data'!$E102/100000)</f>
        <v>13.285024154589372</v>
      </c>
      <c r="J102" s="28">
        <f>I102-'Three Month Average'!E102</f>
        <v>-3.604578128271335</v>
      </c>
      <c r="K102" s="36">
        <f>J102/'Three Month Average'!E102</f>
        <v>-0.21341995317019408</v>
      </c>
    </row>
    <row r="103" spans="1:11" ht="15">
      <c r="A103" t="str">
        <f>'Monthly Data'!D103</f>
        <v>Redbridge</v>
      </c>
      <c r="B103" s="26">
        <f>(SUM('Monthly Data'!F103+'Monthly Data'!J103+'Monthly Data'!N103)/89)/('Monthly Data'!$E103/100000)</f>
        <v>3.956463816202901</v>
      </c>
      <c r="C103" s="26">
        <f>(SUM('Monthly Data'!G103+'Monthly Data'!K103+'Monthly Data'!O103)/89)/('Monthly Data'!$E103/100000)</f>
        <v>0.8797727672623985</v>
      </c>
      <c r="D103" s="26">
        <f>(SUM('Monthly Data'!H103+'Monthly Data'!L103+'Monthly Data'!P103)/89)/('Monthly Data'!$E103/100000)</f>
        <v>0</v>
      </c>
      <c r="E103" s="26">
        <f>(SUM('Monthly Data'!I103+'Monthly Data'!M103+'Monthly Data'!Q103)/89)/('Monthly Data'!$E103/100000)</f>
        <v>4.8362365834653</v>
      </c>
      <c r="F103" s="26">
        <f>(SUM('Monthly Data'!R103+'Monthly Data'!V103+'Monthly Data'!Z103)/92)/('Monthly Data'!$E103/100000)</f>
        <v>2.4900301527088806</v>
      </c>
      <c r="G103" s="26">
        <f>(SUM('Monthly Data'!S103+'Monthly Data'!W103+'Monthly Data'!AA103)/92)/('Monthly Data'!$E103/100000)</f>
        <v>0.9288979671238208</v>
      </c>
      <c r="H103" s="26">
        <f>(SUM('Monthly Data'!T103+'Monthly Data'!X103+'Monthly Data'!AB103)/92)/('Monthly Data'!$E103/100000)</f>
        <v>0</v>
      </c>
      <c r="I103" s="26">
        <f>(SUM('Monthly Data'!U103+'Monthly Data'!Y103+'Monthly Data'!AC103)/92)/('Monthly Data'!$E103/100000)</f>
        <v>3.4189281198327013</v>
      </c>
      <c r="J103" s="28">
        <f>I103-'Three Month Average'!E103</f>
        <v>-1.4173084636325983</v>
      </c>
      <c r="K103" s="36">
        <f>J103/'Three Month Average'!E103</f>
        <v>-0.2930602006688963</v>
      </c>
    </row>
    <row r="104" spans="1:11" ht="15">
      <c r="A104" t="str">
        <f>'Monthly Data'!D104</f>
        <v>Redcar &amp; Cleveland UA</v>
      </c>
      <c r="B104" s="26">
        <f>(SUM('Monthly Data'!F104+'Monthly Data'!J104+'Monthly Data'!N104)/89)/('Monthly Data'!$E104/100000)</f>
        <v>8.938872662640708</v>
      </c>
      <c r="C104" s="26">
        <f>(SUM('Monthly Data'!G104+'Monthly Data'!K104+'Monthly Data'!O104)/89)/('Monthly Data'!$E104/100000)</f>
        <v>7.223856395971271</v>
      </c>
      <c r="D104" s="26">
        <f>(SUM('Monthly Data'!H104+'Monthly Data'!L104+'Monthly Data'!P104)/89)/('Monthly Data'!$E104/100000)</f>
        <v>0.06236422787888867</v>
      </c>
      <c r="E104" s="26">
        <f>(SUM('Monthly Data'!I104+'Monthly Data'!M104+'Monthly Data'!Q104)/89)/('Monthly Data'!$E104/100000)</f>
        <v>16.22509328649087</v>
      </c>
      <c r="F104" s="26">
        <f>(SUM('Monthly Data'!R104+'Monthly Data'!V104+'Monthly Data'!Z104)/92)/('Monthly Data'!$E104/100000)</f>
        <v>11.020391746772312</v>
      </c>
      <c r="G104" s="26">
        <f>(SUM('Monthly Data'!S104+'Monthly Data'!W104+'Monthly Data'!AA104)/92)/('Monthly Data'!$E104/100000)</f>
        <v>2.9360897719502876</v>
      </c>
      <c r="H104" s="26">
        <f>(SUM('Monthly Data'!T104+'Monthly Data'!X104+'Monthly Data'!AB104)/92)/('Monthly Data'!$E104/100000)</f>
        <v>1.8601938623657643</v>
      </c>
      <c r="I104" s="26">
        <f>(SUM('Monthly Data'!U104+'Monthly Data'!Y104+'Monthly Data'!AC104)/92)/('Monthly Data'!$E104/100000)</f>
        <v>15.816675381088366</v>
      </c>
      <c r="J104" s="28">
        <f>I104-'Three Month Average'!E104</f>
        <v>-0.408417905402505</v>
      </c>
      <c r="K104" s="36">
        <f>J104/'Three Month Average'!E104</f>
        <v>-0.025171991198507108</v>
      </c>
    </row>
    <row r="105" spans="1:11" ht="15">
      <c r="A105" t="str">
        <f>'Monthly Data'!D105</f>
        <v>Richmond Upon Thames</v>
      </c>
      <c r="B105" s="26">
        <f>(SUM('Monthly Data'!F105+'Monthly Data'!J105+'Monthly Data'!N105)/89)/('Monthly Data'!$E105/100000)</f>
        <v>6.8428381024713145</v>
      </c>
      <c r="C105" s="26">
        <f>(SUM('Monthly Data'!G105+'Monthly Data'!K105+'Monthly Data'!O105)/89)/('Monthly Data'!$E105/100000)</f>
        <v>3.3953581879509462</v>
      </c>
      <c r="D105" s="26">
        <f>(SUM('Monthly Data'!H105+'Monthly Data'!L105+'Monthly Data'!P105)/89)/('Monthly Data'!$E105/100000)</f>
        <v>0.2159328672161786</v>
      </c>
      <c r="E105" s="26">
        <f>(SUM('Monthly Data'!I105+'Monthly Data'!M105+'Monthly Data'!Q105)/89)/('Monthly Data'!$E105/100000)</f>
        <v>10.45412915763844</v>
      </c>
      <c r="F105" s="26">
        <f>(SUM('Monthly Data'!R105+'Monthly Data'!V105+'Monthly Data'!Z105)/92)/('Monthly Data'!$E105/100000)</f>
        <v>6.6773273403059905</v>
      </c>
      <c r="G105" s="26">
        <f>(SUM('Monthly Data'!S105+'Monthly Data'!W105+'Monthly Data'!AA105)/92)/('Monthly Data'!$E105/100000)</f>
        <v>3.2342178811190827</v>
      </c>
      <c r="H105" s="26">
        <f>(SUM('Monthly Data'!T105+'Monthly Data'!X105+'Monthly Data'!AB105)/92)/('Monthly Data'!$E105/100000)</f>
        <v>0.04321894718644654</v>
      </c>
      <c r="I105" s="26">
        <f>(SUM('Monthly Data'!U105+'Monthly Data'!Y105+'Monthly Data'!AC105)/92)/('Monthly Data'!$E105/100000)</f>
        <v>9.95476416861152</v>
      </c>
      <c r="J105" s="28">
        <f>I105-'Three Month Average'!E105</f>
        <v>-0.49936498902691895</v>
      </c>
      <c r="K105" s="36">
        <f>J105/'Three Month Average'!E105</f>
        <v>-0.0477672488542053</v>
      </c>
    </row>
    <row r="106" spans="1:11" ht="15">
      <c r="A106" t="str">
        <f>'Monthly Data'!D106</f>
        <v>Rochdale</v>
      </c>
      <c r="B106" s="26">
        <f>(SUM('Monthly Data'!F106+'Monthly Data'!J106+'Monthly Data'!N106)/89)/('Monthly Data'!$E106/100000)</f>
        <v>2.994890266947736</v>
      </c>
      <c r="C106" s="26">
        <f>(SUM('Monthly Data'!G106+'Monthly Data'!K106+'Monthly Data'!O106)/89)/('Monthly Data'!$E106/100000)</f>
        <v>0.5525879535826119</v>
      </c>
      <c r="D106" s="26">
        <f>(SUM('Monthly Data'!H106+'Monthly Data'!L106+'Monthly Data'!P106)/89)/('Monthly Data'!$E106/100000)</f>
        <v>0.0136441470020398</v>
      </c>
      <c r="E106" s="26">
        <f>(SUM('Monthly Data'!I106+'Monthly Data'!M106+'Monthly Data'!Q106)/89)/('Monthly Data'!$E106/100000)</f>
        <v>3.5611223675323878</v>
      </c>
      <c r="F106" s="26">
        <f>(SUM('Monthly Data'!R106+'Monthly Data'!V106+'Monthly Data'!Z106)/92)/('Monthly Data'!$E106/100000)</f>
        <v>2.8048361975660625</v>
      </c>
      <c r="G106" s="26">
        <f>(SUM('Monthly Data'!S106+'Monthly Data'!W106+'Monthly Data'!AA106)/92)/('Monthly Data'!$E106/100000)</f>
        <v>1.055938333201341</v>
      </c>
      <c r="H106" s="26">
        <f>(SUM('Monthly Data'!T106+'Monthly Data'!X106+'Monthly Data'!AB106)/92)/('Monthly Data'!$E106/100000)</f>
        <v>0</v>
      </c>
      <c r="I106" s="26">
        <f>(SUM('Monthly Data'!U106+'Monthly Data'!Y106+'Monthly Data'!AC106)/92)/('Monthly Data'!$E106/100000)</f>
        <v>3.860774530767403</v>
      </c>
      <c r="J106" s="28">
        <f>I106-'Three Month Average'!E106</f>
        <v>0.2996521632350153</v>
      </c>
      <c r="K106" s="36">
        <f>J106/'Three Month Average'!E106</f>
        <v>0.0841454272863568</v>
      </c>
    </row>
    <row r="107" spans="1:11" ht="15">
      <c r="A107" t="str">
        <f>'Monthly Data'!D107</f>
        <v>Rotherham</v>
      </c>
      <c r="B107" s="26">
        <f>(SUM('Monthly Data'!F107+'Monthly Data'!J107+'Monthly Data'!N107)/89)/('Monthly Data'!$E107/100000)</f>
        <v>10.74886299578036</v>
      </c>
      <c r="C107" s="26">
        <f>(SUM('Monthly Data'!G107+'Monthly Data'!K107+'Monthly Data'!O107)/89)/('Monthly Data'!$E107/100000)</f>
        <v>1.4995867926903355</v>
      </c>
      <c r="D107" s="26">
        <f>(SUM('Monthly Data'!H107+'Monthly Data'!L107+'Monthly Data'!P107)/89)/('Monthly Data'!$E107/100000)</f>
        <v>0.7990498968349963</v>
      </c>
      <c r="E107" s="26">
        <f>(SUM('Monthly Data'!I107+'Monthly Data'!M107+'Monthly Data'!Q107)/89)/('Monthly Data'!$E107/100000)</f>
        <v>13.047499685305693</v>
      </c>
      <c r="F107" s="26">
        <f>(SUM('Monthly Data'!R107+'Monthly Data'!V107+'Monthly Data'!Z107)/92)/('Monthly Data'!$E107/100000)</f>
        <v>11.785510070098901</v>
      </c>
      <c r="G107" s="26">
        <f>(SUM('Monthly Data'!S107+'Monthly Data'!W107+'Monthly Data'!AA107)/92)/('Monthly Data'!$E107/100000)</f>
        <v>2.4513437387492325</v>
      </c>
      <c r="H107" s="26">
        <f>(SUM('Monthly Data'!T107+'Monthly Data'!X107+'Monthly Data'!AB107)/92)/('Monthly Data'!$E107/100000)</f>
        <v>0.6723988225078887</v>
      </c>
      <c r="I107" s="26">
        <f>(SUM('Monthly Data'!U107+'Monthly Data'!Y107+'Monthly Data'!AC107)/92)/('Monthly Data'!$E107/100000)</f>
        <v>14.909252631356022</v>
      </c>
      <c r="J107" s="28">
        <f>I107-'Three Month Average'!E107</f>
        <v>1.8617529460503288</v>
      </c>
      <c r="K107" s="36">
        <f>J107/'Three Month Average'!E107</f>
        <v>0.1426903997665595</v>
      </c>
    </row>
    <row r="108" spans="1:11" ht="15">
      <c r="A108" t="str">
        <f>'Monthly Data'!D108</f>
        <v>Rutland UA</v>
      </c>
      <c r="B108" s="26">
        <f>(SUM('Monthly Data'!F108+'Monthly Data'!J108+'Monthly Data'!N108)/89)/('Monthly Data'!$E108/100000)</f>
        <v>5.199810915966692</v>
      </c>
      <c r="C108" s="26">
        <f>(SUM('Monthly Data'!G108+'Monthly Data'!K108+'Monthly Data'!O108)/89)/('Monthly Data'!$E108/100000)</f>
        <v>0.07272462819533836</v>
      </c>
      <c r="D108" s="26">
        <f>(SUM('Monthly Data'!H108+'Monthly Data'!L108+'Monthly Data'!P108)/89)/('Monthly Data'!$E108/100000)</f>
        <v>0.03636231409766918</v>
      </c>
      <c r="E108" s="26">
        <f>(SUM('Monthly Data'!I108+'Monthly Data'!M108+'Monthly Data'!Q108)/89)/('Monthly Data'!$E108/100000)</f>
        <v>5.3088978582597</v>
      </c>
      <c r="F108" s="26">
        <f>(SUM('Monthly Data'!R108+'Monthly Data'!V108+'Monthly Data'!Z108)/92)/('Monthly Data'!$E108/100000)</f>
        <v>6.296608977064865</v>
      </c>
      <c r="G108" s="26">
        <f>(SUM('Monthly Data'!S108+'Monthly Data'!W108+'Monthly Data'!AA108)/92)/('Monthly Data'!$E108/100000)</f>
        <v>0.5980019698888419</v>
      </c>
      <c r="H108" s="26">
        <f>(SUM('Monthly Data'!T108+'Monthly Data'!X108+'Monthly Data'!AB108)/92)/('Monthly Data'!$E108/100000)</f>
        <v>0.5980019698888419</v>
      </c>
      <c r="I108" s="26">
        <f>(SUM('Monthly Data'!U108+'Monthly Data'!Y108+'Monthly Data'!AC108)/92)/('Monthly Data'!$E108/100000)</f>
        <v>7.492612916842549</v>
      </c>
      <c r="J108" s="28">
        <f>I108-'Three Month Average'!E108</f>
        <v>2.183715058582849</v>
      </c>
      <c r="K108" s="36">
        <f>J108/'Three Month Average'!E108</f>
        <v>0.4113311494937461</v>
      </c>
    </row>
    <row r="109" spans="1:11" ht="15">
      <c r="A109" t="str">
        <f>'Monthly Data'!D109</f>
        <v>Salford</v>
      </c>
      <c r="B109" s="26">
        <f>(SUM('Monthly Data'!F109+'Monthly Data'!J109+'Monthly Data'!N109)/89)/('Monthly Data'!$E109/100000)</f>
        <v>11.212764230470427</v>
      </c>
      <c r="C109" s="26">
        <f>(SUM('Monthly Data'!G109+'Monthly Data'!K109+'Monthly Data'!O109)/89)/('Monthly Data'!$E109/100000)</f>
        <v>5.751324775918647</v>
      </c>
      <c r="D109" s="26">
        <f>(SUM('Monthly Data'!H109+'Monthly Data'!L109+'Monthly Data'!P109)/89)/('Monthly Data'!$E109/100000)</f>
        <v>1.6639417446458182</v>
      </c>
      <c r="E109" s="26">
        <f>(SUM('Monthly Data'!I109+'Monthly Data'!M109+'Monthly Data'!Q109)/89)/('Monthly Data'!$E109/100000)</f>
        <v>18.628030751034892</v>
      </c>
      <c r="F109" s="26">
        <f>(SUM('Monthly Data'!R109+'Monthly Data'!V109+'Monthly Data'!Z109)/92)/('Monthly Data'!$E109/100000)</f>
        <v>7.958675461031095</v>
      </c>
      <c r="G109" s="26">
        <f>(SUM('Monthly Data'!S109+'Monthly Data'!W109+'Monthly Data'!AA109)/92)/('Monthly Data'!$E109/100000)</f>
        <v>1.744290393502939</v>
      </c>
      <c r="H109" s="26">
        <f>(SUM('Monthly Data'!T109+'Monthly Data'!X109+'Monthly Data'!AB109)/92)/('Monthly Data'!$E109/100000)</f>
        <v>1.0656436487638534</v>
      </c>
      <c r="I109" s="26">
        <f>(SUM('Monthly Data'!U109+'Monthly Data'!Y109+'Monthly Data'!AC109)/92)/('Monthly Data'!$E109/100000)</f>
        <v>10.768609503297887</v>
      </c>
      <c r="J109" s="28">
        <f>I109-'Three Month Average'!E109</f>
        <v>-7.859421247737005</v>
      </c>
      <c r="K109" s="36">
        <f>J109/'Three Month Average'!E109</f>
        <v>-0.4219136930134373</v>
      </c>
    </row>
    <row r="110" spans="1:11" ht="15">
      <c r="A110" t="str">
        <f>'Monthly Data'!D110</f>
        <v>Sandwell</v>
      </c>
      <c r="B110" s="26">
        <f>(SUM('Monthly Data'!F110+'Monthly Data'!J110+'Monthly Data'!N110)/89)/('Monthly Data'!$E110/100000)</f>
        <v>3.3814257497189857</v>
      </c>
      <c r="C110" s="26">
        <f>(SUM('Monthly Data'!G110+'Monthly Data'!K110+'Monthly Data'!O110)/89)/('Monthly Data'!$E110/100000)</f>
        <v>2.692188490200342</v>
      </c>
      <c r="D110" s="26">
        <f>(SUM('Monthly Data'!H110+'Monthly Data'!L110+'Monthly Data'!P110)/89)/('Monthly Data'!$E110/100000)</f>
        <v>0.4995813693155273</v>
      </c>
      <c r="E110" s="26">
        <f>(SUM('Monthly Data'!I110+'Monthly Data'!M110+'Monthly Data'!Q110)/89)/('Monthly Data'!$E110/100000)</f>
        <v>6.573195609234855</v>
      </c>
      <c r="F110" s="26">
        <f>(SUM('Monthly Data'!R110+'Monthly Data'!V110+'Monthly Data'!Z110)/92)/('Monthly Data'!$E110/100000)</f>
        <v>2.4254031897184385</v>
      </c>
      <c r="G110" s="26">
        <f>(SUM('Monthly Data'!S110+'Monthly Data'!W110+'Monthly Data'!AA110)/92)/('Monthly Data'!$E110/100000)</f>
        <v>2.9534429985501283</v>
      </c>
      <c r="H110" s="26">
        <f>(SUM('Monthly Data'!T110+'Monthly Data'!X110+'Monthly Data'!AB110)/92)/('Monthly Data'!$E110/100000)</f>
        <v>0.5011903270266884</v>
      </c>
      <c r="I110" s="26">
        <f>(SUM('Monthly Data'!U110+'Monthly Data'!Y110+'Monthly Data'!AC110)/92)/('Monthly Data'!$E110/100000)</f>
        <v>5.880036515295255</v>
      </c>
      <c r="J110" s="28">
        <f>I110-'Three Month Average'!E110</f>
        <v>-0.6931590939395997</v>
      </c>
      <c r="K110" s="36">
        <f>J110/'Three Month Average'!E110</f>
        <v>-0.10545237585288994</v>
      </c>
    </row>
    <row r="111" spans="1:11" ht="15">
      <c r="A111" t="str">
        <f>'Monthly Data'!D111</f>
        <v>Sefton</v>
      </c>
      <c r="B111" s="26">
        <f>(SUM('Monthly Data'!F111+'Monthly Data'!J111+'Monthly Data'!N111)/89)/('Monthly Data'!$E111/100000)</f>
        <v>10.218666232623434</v>
      </c>
      <c r="C111" s="26">
        <f>(SUM('Monthly Data'!G111+'Monthly Data'!K111+'Monthly Data'!O111)/89)/('Monthly Data'!$E111/100000)</f>
        <v>2.4974440618308145</v>
      </c>
      <c r="D111" s="26">
        <f>(SUM('Monthly Data'!H111+'Monthly Data'!L111+'Monthly Data'!P111)/89)/('Monthly Data'!$E111/100000)</f>
        <v>0.9664243823785229</v>
      </c>
      <c r="E111" s="26">
        <f>(SUM('Monthly Data'!I111+'Monthly Data'!M111+'Monthly Data'!Q111)/89)/('Monthly Data'!$E111/100000)</f>
        <v>13.682534676832773</v>
      </c>
      <c r="F111" s="26">
        <f>(SUM('Monthly Data'!R111+'Monthly Data'!V111+'Monthly Data'!Z111)/92)/('Monthly Data'!$E111/100000)</f>
        <v>9.477040565276438</v>
      </c>
      <c r="G111" s="26">
        <f>(SUM('Monthly Data'!S111+'Monthly Data'!W111+'Monthly Data'!AA111)/92)/('Monthly Data'!$E111/100000)</f>
        <v>3.0704430491861356</v>
      </c>
      <c r="H111" s="26">
        <f>(SUM('Monthly Data'!T111+'Monthly Data'!X111+'Monthly Data'!AB111)/92)/('Monthly Data'!$E111/100000)</f>
        <v>0.9791957801090401</v>
      </c>
      <c r="I111" s="26">
        <f>(SUM('Monthly Data'!U111+'Monthly Data'!Y111+'Monthly Data'!AC111)/92)/('Monthly Data'!$E111/100000)</f>
        <v>13.526679394571614</v>
      </c>
      <c r="J111" s="28">
        <f>I111-'Three Month Average'!E111</f>
        <v>-0.1558552822611592</v>
      </c>
      <c r="K111" s="36">
        <f>J111/'Three Month Average'!E111</f>
        <v>-0.011390819460158423</v>
      </c>
    </row>
    <row r="112" spans="1:11" ht="15">
      <c r="A112" t="str">
        <f>'Monthly Data'!D112</f>
        <v>Sheffield</v>
      </c>
      <c r="B112" s="26">
        <f>(SUM('Monthly Data'!F112+'Monthly Data'!J112+'Monthly Data'!N112)/89)/('Monthly Data'!$E112/100000)</f>
        <v>16.867393214373994</v>
      </c>
      <c r="C112" s="26">
        <f>(SUM('Monthly Data'!G112+'Monthly Data'!K112+'Monthly Data'!O112)/89)/('Monthly Data'!$E112/100000)</f>
        <v>8.19874742718411</v>
      </c>
      <c r="D112" s="26">
        <f>(SUM('Monthly Data'!H112+'Monthly Data'!L112+'Monthly Data'!P112)/89)/('Monthly Data'!$E112/100000)</f>
        <v>6.111126067366782</v>
      </c>
      <c r="E112" s="26">
        <f>(SUM('Monthly Data'!I112+'Monthly Data'!M112+'Monthly Data'!Q112)/89)/('Monthly Data'!$E112/100000)</f>
        <v>31.177266708924883</v>
      </c>
      <c r="F112" s="26">
        <f>(SUM('Monthly Data'!R112+'Monthly Data'!V112+'Monthly Data'!Z112)/92)/('Monthly Data'!$E112/100000)</f>
        <v>11.747937836788422</v>
      </c>
      <c r="G112" s="26">
        <f>(SUM('Monthly Data'!S112+'Monthly Data'!W112+'Monthly Data'!AA112)/92)/('Monthly Data'!$E112/100000)</f>
        <v>8.774255869233755</v>
      </c>
      <c r="H112" s="26">
        <f>(SUM('Monthly Data'!T112+'Monthly Data'!X112+'Monthly Data'!AB112)/92)/('Monthly Data'!$E112/100000)</f>
        <v>1.482105821408616</v>
      </c>
      <c r="I112" s="26">
        <f>(SUM('Monthly Data'!U112+'Monthly Data'!Y112+'Monthly Data'!AC112)/92)/('Monthly Data'!$E112/100000)</f>
        <v>22.004299527430796</v>
      </c>
      <c r="J112" s="28">
        <f>I112-'Three Month Average'!E112</f>
        <v>-9.172967181494087</v>
      </c>
      <c r="K112" s="36">
        <f>J112/'Three Month Average'!E112</f>
        <v>-0.29421973603825285</v>
      </c>
    </row>
    <row r="113" spans="1:11" ht="15">
      <c r="A113" t="str">
        <f>'Monthly Data'!D113</f>
        <v>Shropshire</v>
      </c>
      <c r="B113" s="26">
        <f>(SUM('Monthly Data'!F113+'Monthly Data'!J113+'Monthly Data'!N113)/89)/('Monthly Data'!$E113/100000)</f>
        <v>6.706184198885253</v>
      </c>
      <c r="C113" s="26">
        <f>(SUM('Monthly Data'!G113+'Monthly Data'!K113+'Monthly Data'!O113)/89)/('Monthly Data'!$E113/100000)</f>
        <v>6.5778996726532775</v>
      </c>
      <c r="D113" s="26">
        <f>(SUM('Monthly Data'!H113+'Monthly Data'!L113+'Monthly Data'!P113)/89)/('Monthly Data'!$E113/100000)</f>
        <v>2.2162257807661683</v>
      </c>
      <c r="E113" s="26">
        <f>(SUM('Monthly Data'!I113+'Monthly Data'!M113+'Monthly Data'!Q113)/89)/('Monthly Data'!$E113/100000)</f>
        <v>15.500309652304697</v>
      </c>
      <c r="F113" s="26">
        <f>(SUM('Monthly Data'!R113+'Monthly Data'!V113+'Monthly Data'!Z113)/92)/('Monthly Data'!$E113/100000)</f>
        <v>4.84423142759329</v>
      </c>
      <c r="G113" s="26">
        <f>(SUM('Monthly Data'!S113+'Monthly Data'!W113+'Monthly Data'!AA113)/92)/('Monthly Data'!$E113/100000)</f>
        <v>3.1153714481342005</v>
      </c>
      <c r="H113" s="26">
        <f>(SUM('Monthly Data'!T113+'Monthly Data'!X113+'Monthly Data'!AB113)/92)/('Monthly Data'!$E113/100000)</f>
        <v>1.5191715166039028</v>
      </c>
      <c r="I113" s="26">
        <f>(SUM('Monthly Data'!U113+'Monthly Data'!Y113+'Monthly Data'!AC113)/92)/('Monthly Data'!$E113/100000)</f>
        <v>9.478774392331394</v>
      </c>
      <c r="J113" s="28">
        <f>I113-'Three Month Average'!E113</f>
        <v>-6.021535259973303</v>
      </c>
      <c r="K113" s="36">
        <f>J113/'Three Month Average'!E113</f>
        <v>-0.3884783849513599</v>
      </c>
    </row>
    <row r="114" spans="1:11" ht="15">
      <c r="A114" t="str">
        <f>'Monthly Data'!D114</f>
        <v>Slough UA</v>
      </c>
      <c r="B114" s="26">
        <f>(SUM('Monthly Data'!F114+'Monthly Data'!J114+'Monthly Data'!N114)/89)/('Monthly Data'!$E114/100000)</f>
        <v>6.605637093519678</v>
      </c>
      <c r="C114" s="26">
        <f>(SUM('Monthly Data'!G114+'Monthly Data'!K114+'Monthly Data'!O114)/89)/('Monthly Data'!$E114/100000)</f>
        <v>1.2106794673010344</v>
      </c>
      <c r="D114" s="26">
        <f>(SUM('Monthly Data'!H114+'Monthly Data'!L114+'Monthly Data'!P114)/89)/('Monthly Data'!$E114/100000)</f>
        <v>0.35045984579766787</v>
      </c>
      <c r="E114" s="26">
        <f>(SUM('Monthly Data'!I114+'Monthly Data'!M114+'Monthly Data'!Q114)/89)/('Monthly Data'!$E114/100000)</f>
        <v>8.16677640661838</v>
      </c>
      <c r="F114" s="26">
        <f>(SUM('Monthly Data'!R114+'Monthly Data'!V114+'Monthly Data'!Z114)/92)/('Monthly Data'!$E114/100000)</f>
        <v>7.171036409961371</v>
      </c>
      <c r="G114" s="26">
        <f>(SUM('Monthly Data'!S114+'Monthly Data'!W114+'Monthly Data'!AA114)/92)/('Monthly Data'!$E114/100000)</f>
        <v>1.006821730911482</v>
      </c>
      <c r="H114" s="26">
        <f>(SUM('Monthly Data'!T114+'Monthly Data'!X114+'Monthly Data'!AB114)/92)/('Monthly Data'!$E114/100000)</f>
        <v>0.36985288074299333</v>
      </c>
      <c r="I114" s="26">
        <f>(SUM('Monthly Data'!U114+'Monthly Data'!Y114+'Monthly Data'!AC114)/92)/('Monthly Data'!$E114/100000)</f>
        <v>8.547711021615845</v>
      </c>
      <c r="J114" s="28">
        <f>I114-'Three Month Average'!E114</f>
        <v>0.3809346149974644</v>
      </c>
      <c r="K114" s="36">
        <f>J114/'Three Month Average'!E114</f>
        <v>0.046644428111041934</v>
      </c>
    </row>
    <row r="115" spans="1:11" ht="15">
      <c r="A115" t="str">
        <f>'Monthly Data'!D115</f>
        <v>Solihull</v>
      </c>
      <c r="B115" s="26">
        <f>(SUM('Monthly Data'!F115+'Monthly Data'!J115+'Monthly Data'!N115)/89)/('Monthly Data'!$E115/100000)</f>
        <v>9.765386752687007</v>
      </c>
      <c r="C115" s="26">
        <f>(SUM('Monthly Data'!G115+'Monthly Data'!K115+'Monthly Data'!O115)/89)/('Monthly Data'!$E115/100000)</f>
        <v>8.06440682560551</v>
      </c>
      <c r="D115" s="26">
        <f>(SUM('Monthly Data'!H115+'Monthly Data'!L115+'Monthly Data'!P115)/89)/('Monthly Data'!$E115/100000)</f>
        <v>0.7115653081416625</v>
      </c>
      <c r="E115" s="26">
        <f>(SUM('Monthly Data'!I115+'Monthly Data'!M115+'Monthly Data'!Q115)/89)/('Monthly Data'!$E115/100000)</f>
        <v>18.54135888643418</v>
      </c>
      <c r="F115" s="26">
        <f>(SUM('Monthly Data'!R115+'Monthly Data'!V115+'Monthly Data'!Z115)/92)/('Monthly Data'!$E115/100000)</f>
        <v>8.64713903603084</v>
      </c>
      <c r="G115" s="26">
        <f>(SUM('Monthly Data'!S115+'Monthly Data'!W115+'Monthly Data'!AA115)/92)/('Monthly Data'!$E115/100000)</f>
        <v>7.486757224524047</v>
      </c>
      <c r="H115" s="26">
        <f>(SUM('Monthly Data'!T115+'Monthly Data'!X115+'Monthly Data'!AB115)/92)/('Monthly Data'!$E115/100000)</f>
        <v>1.1669376409503331</v>
      </c>
      <c r="I115" s="26">
        <f>(SUM('Monthly Data'!U115+'Monthly Data'!Y115+'Monthly Data'!AC115)/92)/('Monthly Data'!$E115/100000)</f>
        <v>17.300833901505218</v>
      </c>
      <c r="J115" s="28">
        <f>I115-'Three Month Average'!E115</f>
        <v>-1.2405249849289604</v>
      </c>
      <c r="K115" s="36">
        <f>J115/'Three Month Average'!E115</f>
        <v>-0.06690582888380381</v>
      </c>
    </row>
    <row r="116" spans="1:11" ht="15">
      <c r="A116" t="str">
        <f>'Monthly Data'!D116</f>
        <v>Somerset</v>
      </c>
      <c r="B116" s="26">
        <f>(SUM('Monthly Data'!F116+'Monthly Data'!J116+'Monthly Data'!N116)/89)/('Monthly Data'!$E116/100000)</f>
        <v>9.365850667565953</v>
      </c>
      <c r="C116" s="26">
        <f>(SUM('Monthly Data'!G116+'Monthly Data'!K116+'Monthly Data'!O116)/89)/('Monthly Data'!$E116/100000)</f>
        <v>10.985585889398145</v>
      </c>
      <c r="D116" s="26">
        <f>(SUM('Monthly Data'!H116+'Monthly Data'!L116+'Monthly Data'!P116)/89)/('Monthly Data'!$E116/100000)</f>
        <v>1.8905426879429363</v>
      </c>
      <c r="E116" s="26">
        <f>(SUM('Monthly Data'!I116+'Monthly Data'!M116+'Monthly Data'!Q116)/89)/('Monthly Data'!$E116/100000)</f>
        <v>22.241979244907032</v>
      </c>
      <c r="F116" s="26">
        <f>(SUM('Monthly Data'!R116+'Monthly Data'!V116+'Monthly Data'!Z116)/92)/('Monthly Data'!$E116/100000)</f>
        <v>7.473752891630584</v>
      </c>
      <c r="G116" s="26">
        <f>(SUM('Monthly Data'!S116+'Monthly Data'!W116+'Monthly Data'!AA116)/92)/('Monthly Data'!$E116/100000)</f>
        <v>6.967099669810389</v>
      </c>
      <c r="H116" s="26">
        <f>(SUM('Monthly Data'!T116+'Monthly Data'!X116+'Monthly Data'!AB116)/92)/('Monthly Data'!$E116/100000)</f>
        <v>1.2777547106392235</v>
      </c>
      <c r="I116" s="26">
        <f>(SUM('Monthly Data'!U116+'Monthly Data'!Y116+'Monthly Data'!AC116)/92)/('Monthly Data'!$E116/100000)</f>
        <v>15.718607272080197</v>
      </c>
      <c r="J116" s="28">
        <f>I116-'Three Month Average'!E116</f>
        <v>-6.523371972826835</v>
      </c>
      <c r="K116" s="36">
        <f>J116/'Three Month Average'!E116</f>
        <v>-0.29329098372936196</v>
      </c>
    </row>
    <row r="117" spans="1:11" ht="15">
      <c r="A117" t="str">
        <f>'Monthly Data'!D117</f>
        <v>South Gloucestershire UA</v>
      </c>
      <c r="B117" s="26">
        <f>(SUM('Monthly Data'!F117+'Monthly Data'!J117+'Monthly Data'!N117)/89)/('Monthly Data'!$E117/100000)</f>
        <v>3.934372620854219</v>
      </c>
      <c r="C117" s="26">
        <f>(SUM('Monthly Data'!G117+'Monthly Data'!K117+'Monthly Data'!O117)/89)/('Monthly Data'!$E117/100000)</f>
        <v>3.76064707655676</v>
      </c>
      <c r="D117" s="26">
        <f>(SUM('Monthly Data'!H117+'Monthly Data'!L117+'Monthly Data'!P117)/89)/('Monthly Data'!$E117/100000)</f>
        <v>0.7306692010157835</v>
      </c>
      <c r="E117" s="26">
        <f>(SUM('Monthly Data'!I117+'Monthly Data'!M117+'Monthly Data'!Q117)/89)/('Monthly Data'!$E117/100000)</f>
        <v>8.425688898426761</v>
      </c>
      <c r="F117" s="26">
        <f>(SUM('Monthly Data'!R117+'Monthly Data'!V117+'Monthly Data'!Z117)/92)/('Monthly Data'!$E117/100000)</f>
        <v>4.17185677284141</v>
      </c>
      <c r="G117" s="26">
        <f>(SUM('Monthly Data'!S117+'Monthly Data'!W117+'Monthly Data'!AA117)/92)/('Monthly Data'!$E117/100000)</f>
        <v>3.3315538683591357</v>
      </c>
      <c r="H117" s="26">
        <f>(SUM('Monthly Data'!T117+'Monthly Data'!X117+'Monthly Data'!AB117)/92)/('Monthly Data'!$E117/100000)</f>
        <v>1.1467663167052218</v>
      </c>
      <c r="I117" s="26">
        <f>(SUM('Monthly Data'!U117+'Monthly Data'!Y117+'Monthly Data'!AC117)/92)/('Monthly Data'!$E117/100000)</f>
        <v>8.650176957905767</v>
      </c>
      <c r="J117" s="28">
        <f>I117-'Three Month Average'!E117</f>
        <v>0.22448805947900574</v>
      </c>
      <c r="K117" s="36">
        <f>J117/'Three Month Average'!E117</f>
        <v>0.026643288422495873</v>
      </c>
    </row>
    <row r="118" spans="1:11" ht="15">
      <c r="A118" t="str">
        <f>'Monthly Data'!D118</f>
        <v>South Tyneside</v>
      </c>
      <c r="B118" s="26">
        <f>(SUM('Monthly Data'!F118+'Monthly Data'!J118+'Monthly Data'!N118)/89)/('Monthly Data'!$E118/100000)</f>
        <v>4.62932593640768</v>
      </c>
      <c r="C118" s="26">
        <f>(SUM('Monthly Data'!G118+'Monthly Data'!K118+'Monthly Data'!O118)/89)/('Monthly Data'!$E118/100000)</f>
        <v>6.419207017083525</v>
      </c>
      <c r="D118" s="26">
        <f>(SUM('Monthly Data'!H118+'Monthly Data'!L118+'Monthly Data'!P118)/89)/('Monthly Data'!$E118/100000)</f>
        <v>0</v>
      </c>
      <c r="E118" s="26">
        <f>(SUM('Monthly Data'!I118+'Monthly Data'!M118+'Monthly Data'!Q118)/89)/('Monthly Data'!$E118/100000)</f>
        <v>11.048532953491204</v>
      </c>
      <c r="F118" s="26">
        <f>(SUM('Monthly Data'!R118+'Monthly Data'!V118+'Monthly Data'!Z118)/92)/('Monthly Data'!$E118/100000)</f>
        <v>1.3779598941146607</v>
      </c>
      <c r="G118" s="26">
        <f>(SUM('Monthly Data'!S118+'Monthly Data'!W118+'Monthly Data'!AA118)/92)/('Monthly Data'!$E118/100000)</f>
        <v>2.094136418029517</v>
      </c>
      <c r="H118" s="26">
        <f>(SUM('Monthly Data'!T118+'Monthly Data'!X118+'Monthly Data'!AB118)/92)/('Monthly Data'!$E118/100000)</f>
        <v>0.7343075751532073</v>
      </c>
      <c r="I118" s="26">
        <f>(SUM('Monthly Data'!U118+'Monthly Data'!Y118+'Monthly Data'!AC118)/92)/('Monthly Data'!$E118/100000)</f>
        <v>4.206403887297386</v>
      </c>
      <c r="J118" s="28">
        <f>I118-'Three Month Average'!E118</f>
        <v>-6.842129066193818</v>
      </c>
      <c r="K118" s="36">
        <f>J118/'Three Month Average'!E118</f>
        <v>-0.6192794188147656</v>
      </c>
    </row>
    <row r="119" spans="1:11" ht="15">
      <c r="A119" t="str">
        <f>'Monthly Data'!D119</f>
        <v>Southampton UA</v>
      </c>
      <c r="B119" s="26">
        <f>(SUM('Monthly Data'!F119+'Monthly Data'!J119+'Monthly Data'!N119)/89)/('Monthly Data'!$E119/100000)</f>
        <v>8.723806592053474</v>
      </c>
      <c r="C119" s="26">
        <f>(SUM('Monthly Data'!G119+'Monthly Data'!K119+'Monthly Data'!O119)/89)/('Monthly Data'!$E119/100000)</f>
        <v>11.12051716176697</v>
      </c>
      <c r="D119" s="26">
        <f>(SUM('Monthly Data'!H119+'Monthly Data'!L119+'Monthly Data'!P119)/89)/('Monthly Data'!$E119/100000)</f>
        <v>1.412739945909101</v>
      </c>
      <c r="E119" s="26">
        <f>(SUM('Monthly Data'!I119+'Monthly Data'!M119+'Monthly Data'!Q119)/89)/('Monthly Data'!$E119/100000)</f>
        <v>21.257063699729546</v>
      </c>
      <c r="F119" s="26">
        <f>(SUM('Monthly Data'!R119+'Monthly Data'!V119+'Monthly Data'!Z119)/92)/('Monthly Data'!$E119/100000)</f>
        <v>8.423381264358035</v>
      </c>
      <c r="G119" s="26">
        <f>(SUM('Monthly Data'!S119+'Monthly Data'!W119+'Monthly Data'!AA119)/92)/('Monthly Data'!$E119/100000)</f>
        <v>8.279800901897389</v>
      </c>
      <c r="H119" s="26">
        <f>(SUM('Monthly Data'!T119+'Monthly Data'!X119+'Monthly Data'!AB119)/92)/('Monthly Data'!$E119/100000)</f>
        <v>1.3613545477750362</v>
      </c>
      <c r="I119" s="26">
        <f>(SUM('Monthly Data'!U119+'Monthly Data'!Y119+'Monthly Data'!AC119)/92)/('Monthly Data'!$E119/100000)</f>
        <v>18.06453671403046</v>
      </c>
      <c r="J119" s="28">
        <f>I119-'Three Month Average'!E119</f>
        <v>-3.192526985699086</v>
      </c>
      <c r="K119" s="36">
        <f>J119/'Three Month Average'!E119</f>
        <v>-0.15018664058195885</v>
      </c>
    </row>
    <row r="120" spans="1:11" ht="15">
      <c r="A120" t="str">
        <f>'Monthly Data'!D120</f>
        <v>Southend UA</v>
      </c>
      <c r="B120" s="26">
        <f>(SUM('Monthly Data'!F120+'Monthly Data'!J120+'Monthly Data'!N120)/89)/('Monthly Data'!$E120/100000)</f>
        <v>7.0632828737288875</v>
      </c>
      <c r="C120" s="26">
        <f>(SUM('Monthly Data'!G120+'Monthly Data'!K120+'Monthly Data'!O120)/89)/('Monthly Data'!$E120/100000)</f>
        <v>2.245598388265554</v>
      </c>
      <c r="D120" s="26">
        <f>(SUM('Monthly Data'!H120+'Monthly Data'!L120+'Monthly Data'!P120)/89)/('Monthly Data'!$E120/100000)</f>
        <v>0.1672254118921157</v>
      </c>
      <c r="E120" s="26">
        <f>(SUM('Monthly Data'!I120+'Monthly Data'!M120+'Monthly Data'!Q120)/89)/('Monthly Data'!$E120/100000)</f>
        <v>9.476106673886557</v>
      </c>
      <c r="F120" s="26">
        <f>(SUM('Monthly Data'!R120+'Monthly Data'!V120+'Monthly Data'!Z120)/92)/('Monthly Data'!$E120/100000)</f>
        <v>7.102579114411611</v>
      </c>
      <c r="G120" s="26">
        <f>(SUM('Monthly Data'!S120+'Monthly Data'!W120+'Monthly Data'!AA120)/92)/('Monthly Data'!$E120/100000)</f>
        <v>0.6316827411949588</v>
      </c>
      <c r="H120" s="26">
        <f>(SUM('Monthly Data'!T120+'Monthly Data'!X120+'Monthly Data'!AB120)/92)/('Monthly Data'!$E120/100000)</f>
        <v>0</v>
      </c>
      <c r="I120" s="26">
        <f>(SUM('Monthly Data'!U120+'Monthly Data'!Y120+'Monthly Data'!AC120)/92)/('Monthly Data'!$E120/100000)</f>
        <v>7.734261855606569</v>
      </c>
      <c r="J120" s="28">
        <f>I120-'Three Month Average'!E120</f>
        <v>-1.7418448182799882</v>
      </c>
      <c r="K120" s="36">
        <f>J120/'Three Month Average'!E120</f>
        <v>-0.18381439532334676</v>
      </c>
    </row>
    <row r="121" spans="1:11" ht="15">
      <c r="A121" t="str">
        <f>'Monthly Data'!D121</f>
        <v>Southwark</v>
      </c>
      <c r="B121" s="26">
        <f>(SUM('Monthly Data'!F121+'Monthly Data'!J121+'Monthly Data'!N121)/89)/('Monthly Data'!$E121/100000)</f>
        <v>3.8956120258986062</v>
      </c>
      <c r="C121" s="26">
        <f>(SUM('Monthly Data'!G121+'Monthly Data'!K121+'Monthly Data'!O121)/89)/('Monthly Data'!$E121/100000)</f>
        <v>2.854076866196548</v>
      </c>
      <c r="D121" s="26">
        <f>(SUM('Monthly Data'!H121+'Monthly Data'!L121+'Monthly Data'!P121)/89)/('Monthly Data'!$E121/100000)</f>
        <v>0.14879073710029397</v>
      </c>
      <c r="E121" s="26">
        <f>(SUM('Monthly Data'!I121+'Monthly Data'!M121+'Monthly Data'!Q121)/89)/('Monthly Data'!$E121/100000)</f>
        <v>6.898479629195448</v>
      </c>
      <c r="F121" s="26">
        <f>(SUM('Monthly Data'!R121+'Monthly Data'!V121+'Monthly Data'!Z121)/92)/('Monthly Data'!$E121/100000)</f>
        <v>3.6159187661386</v>
      </c>
      <c r="G121" s="26">
        <f>(SUM('Monthly Data'!S121+'Monthly Data'!W121+'Monthly Data'!AA121)/92)/('Monthly Data'!$E121/100000)</f>
        <v>1.2082141112429339</v>
      </c>
      <c r="H121" s="26">
        <f>(SUM('Monthly Data'!T121+'Monthly Data'!X121+'Monthly Data'!AB121)/92)/('Monthly Data'!$E121/100000)</f>
        <v>0.12212994626282365</v>
      </c>
      <c r="I121" s="26">
        <f>(SUM('Monthly Data'!U121+'Monthly Data'!Y121+'Monthly Data'!AC121)/92)/('Monthly Data'!$E121/100000)</f>
        <v>4.946262823644357</v>
      </c>
      <c r="J121" s="28">
        <f>I121-'Three Month Average'!E121</f>
        <v>-1.9522168055510907</v>
      </c>
      <c r="K121" s="36">
        <f>J121/'Three Month Average'!E121</f>
        <v>-0.28299232736572894</v>
      </c>
    </row>
    <row r="122" spans="1:11" ht="15">
      <c r="A122" t="str">
        <f>'Monthly Data'!D122</f>
        <v>St Helens</v>
      </c>
      <c r="B122" s="26">
        <f>(SUM('Monthly Data'!F122+'Monthly Data'!J122+'Monthly Data'!N122)/89)/('Monthly Data'!$E122/100000)</f>
        <v>6.033099020313278</v>
      </c>
      <c r="C122" s="26">
        <f>(SUM('Monthly Data'!G122+'Monthly Data'!K122+'Monthly Data'!O122)/89)/('Monthly Data'!$E122/100000)</f>
        <v>1.7790921095288175</v>
      </c>
      <c r="D122" s="26">
        <f>(SUM('Monthly Data'!H122+'Monthly Data'!L122+'Monthly Data'!P122)/89)/('Monthly Data'!$E122/100000)</f>
        <v>0.18976982501640718</v>
      </c>
      <c r="E122" s="26">
        <f>(SUM('Monthly Data'!I122+'Monthly Data'!M122+'Monthly Data'!Q122)/89)/('Monthly Data'!$E122/100000)</f>
        <v>8.001960954858502</v>
      </c>
      <c r="F122" s="26">
        <f>(SUM('Monthly Data'!R122+'Monthly Data'!V122+'Monthly Data'!Z122)/92)/('Monthly Data'!$E122/100000)</f>
        <v>6.402411039378269</v>
      </c>
      <c r="G122" s="26">
        <f>(SUM('Monthly Data'!S122+'Monthly Data'!W122+'Monthly Data'!AA122)/92)/('Monthly Data'!$E122/100000)</f>
        <v>2.5318973166477985</v>
      </c>
      <c r="H122" s="26">
        <f>(SUM('Monthly Data'!T122+'Monthly Data'!X122+'Monthly Data'!AB122)/92)/('Monthly Data'!$E122/100000)</f>
        <v>0.9485053391671511</v>
      </c>
      <c r="I122" s="26">
        <f>(SUM('Monthly Data'!U122+'Monthly Data'!Y122+'Monthly Data'!AC122)/92)/('Monthly Data'!$E122/100000)</f>
        <v>9.882813695193219</v>
      </c>
      <c r="J122" s="28">
        <f>I122-'Three Month Average'!E122</f>
        <v>1.880852740334717</v>
      </c>
      <c r="K122" s="36">
        <f>J122/'Three Month Average'!E122</f>
        <v>0.23504897748754086</v>
      </c>
    </row>
    <row r="123" spans="1:11" ht="15">
      <c r="A123" t="str">
        <f>'Monthly Data'!D123</f>
        <v>Staffordshire</v>
      </c>
      <c r="B123" s="26">
        <f>(SUM('Monthly Data'!F123+'Monthly Data'!J123+'Monthly Data'!N123)/89)/('Monthly Data'!$E123/100000)</f>
        <v>9.028346530176817</v>
      </c>
      <c r="C123" s="26">
        <f>(SUM('Monthly Data'!G123+'Monthly Data'!K123+'Monthly Data'!O123)/89)/('Monthly Data'!$E123/100000)</f>
        <v>9.398426676664196</v>
      </c>
      <c r="D123" s="26">
        <f>(SUM('Monthly Data'!H123+'Monthly Data'!L123+'Monthly Data'!P123)/89)/('Monthly Data'!$E123/100000)</f>
        <v>0.6870618371743898</v>
      </c>
      <c r="E123" s="26">
        <f>(SUM('Monthly Data'!I123+'Monthly Data'!M123+'Monthly Data'!Q123)/89)/('Monthly Data'!$E123/100000)</f>
        <v>19.113835044015403</v>
      </c>
      <c r="F123" s="26">
        <f>(SUM('Monthly Data'!R123+'Monthly Data'!V123+'Monthly Data'!Z123)/92)/('Monthly Data'!$E123/100000)</f>
        <v>7.860705190867262</v>
      </c>
      <c r="G123" s="26">
        <f>(SUM('Monthly Data'!S123+'Monthly Data'!W123+'Monthly Data'!AA123)/92)/('Monthly Data'!$E123/100000)</f>
        <v>8.335460652889939</v>
      </c>
      <c r="H123" s="26">
        <f>(SUM('Monthly Data'!T123+'Monthly Data'!X123+'Monthly Data'!AB123)/92)/('Monthly Data'!$E123/100000)</f>
        <v>0.46852916088139523</v>
      </c>
      <c r="I123" s="26">
        <f>(SUM('Monthly Data'!U123+'Monthly Data'!Y123+'Monthly Data'!AC123)/92)/('Monthly Data'!$E123/100000)</f>
        <v>16.664695004638595</v>
      </c>
      <c r="J123" s="28">
        <f>I123-'Three Month Average'!E123</f>
        <v>-2.4491400393768075</v>
      </c>
      <c r="K123" s="36">
        <f>J123/'Three Month Average'!E123</f>
        <v>-0.128134413305175</v>
      </c>
    </row>
    <row r="124" spans="1:11" ht="15">
      <c r="A124" t="str">
        <f>'Monthly Data'!D124</f>
        <v>Stockport</v>
      </c>
      <c r="B124" s="26">
        <f>(SUM('Monthly Data'!F124+'Monthly Data'!J124+'Monthly Data'!N124)/89)/('Monthly Data'!$E124/100000)</f>
        <v>4.7809431899870996</v>
      </c>
      <c r="C124" s="26">
        <f>(SUM('Monthly Data'!G124+'Monthly Data'!K124+'Monthly Data'!O124)/89)/('Monthly Data'!$E124/100000)</f>
        <v>11.048853262956799</v>
      </c>
      <c r="D124" s="26">
        <f>(SUM('Monthly Data'!H124+'Monthly Data'!L124+'Monthly Data'!P124)/89)/('Monthly Data'!$E124/100000)</f>
        <v>1.1423056849402753</v>
      </c>
      <c r="E124" s="26">
        <f>(SUM('Monthly Data'!I124+'Monthly Data'!M124+'Monthly Data'!Q124)/89)/('Monthly Data'!$E124/100000)</f>
        <v>16.972102137884175</v>
      </c>
      <c r="F124" s="26">
        <f>(SUM('Monthly Data'!R124+'Monthly Data'!V124+'Monthly Data'!Z124)/92)/('Monthly Data'!$E124/100000)</f>
        <v>4.505963495027245</v>
      </c>
      <c r="G124" s="26">
        <f>(SUM('Monthly Data'!S124+'Monthly Data'!W124+'Monthly Data'!AA124)/92)/('Monthly Data'!$E124/100000)</f>
        <v>10.312273749190261</v>
      </c>
      <c r="H124" s="26">
        <f>(SUM('Monthly Data'!T124+'Monthly Data'!X124+'Monthly Data'!AB124)/92)/('Monthly Data'!$E124/100000)</f>
        <v>0.5287124185497085</v>
      </c>
      <c r="I124" s="26">
        <f>(SUM('Monthly Data'!U124+'Monthly Data'!Y124+'Monthly Data'!AC124)/92)/('Monthly Data'!$E124/100000)</f>
        <v>15.346949662767214</v>
      </c>
      <c r="J124" s="28">
        <f>I124-'Three Month Average'!E124</f>
        <v>-1.6251524751169608</v>
      </c>
      <c r="K124" s="36">
        <f>J124/'Three Month Average'!E124</f>
        <v>-0.09575434215007383</v>
      </c>
    </row>
    <row r="125" spans="1:11" ht="15">
      <c r="A125" t="str">
        <f>'Monthly Data'!D125</f>
        <v>Stockton On Tees UA</v>
      </c>
      <c r="B125" s="26">
        <f>(SUM('Monthly Data'!F125+'Monthly Data'!J125+'Monthly Data'!N125)/89)/('Monthly Data'!$E125/100000)</f>
        <v>6.53407209553873</v>
      </c>
      <c r="C125" s="26">
        <f>(SUM('Monthly Data'!G125+'Monthly Data'!K125+'Monthly Data'!O125)/89)/('Monthly Data'!$E125/100000)</f>
        <v>0.8314753905358969</v>
      </c>
      <c r="D125" s="26">
        <f>(SUM('Monthly Data'!H125+'Monthly Data'!L125+'Monthly Data'!P125)/89)/('Monthly Data'!$E125/100000)</f>
        <v>0.029432757187111396</v>
      </c>
      <c r="E125" s="26">
        <f>(SUM('Monthly Data'!I125+'Monthly Data'!M125+'Monthly Data'!Q125)/89)/('Monthly Data'!$E125/100000)</f>
        <v>7.394980243261738</v>
      </c>
      <c r="F125" s="26">
        <f>(SUM('Monthly Data'!R125+'Monthly Data'!V125+'Monthly Data'!Z125)/92)/('Monthly Data'!$E125/100000)</f>
        <v>6.484724239059253</v>
      </c>
      <c r="G125" s="26">
        <f>(SUM('Monthly Data'!S125+'Monthly Data'!W125+'Monthly Data'!AA125)/92)/('Monthly Data'!$E125/100000)</f>
        <v>0.6904700891204693</v>
      </c>
      <c r="H125" s="26">
        <f>(SUM('Monthly Data'!T125+'Monthly Data'!X125+'Monthly Data'!AB125)/92)/('Monthly Data'!$E125/100000)</f>
        <v>0.007118248341448137</v>
      </c>
      <c r="I125" s="26">
        <f>(SUM('Monthly Data'!U125+'Monthly Data'!Y125+'Monthly Data'!AC125)/92)/('Monthly Data'!$E125/100000)</f>
        <v>7.18231257652117</v>
      </c>
      <c r="J125" s="28">
        <f>I125-'Three Month Average'!E125</f>
        <v>-0.21266766674056825</v>
      </c>
      <c r="K125" s="36">
        <f>J125/'Three Month Average'!E125</f>
        <v>-0.028758382003028306</v>
      </c>
    </row>
    <row r="126" spans="1:11" ht="15">
      <c r="A126" t="str">
        <f>'Monthly Data'!D126</f>
        <v>Stoke-On-Trent UA</v>
      </c>
      <c r="B126" s="26">
        <f>(SUM('Monthly Data'!F126+'Monthly Data'!J126+'Monthly Data'!N126)/89)/('Monthly Data'!$E126/100000)</f>
        <v>26.039969122566255</v>
      </c>
      <c r="C126" s="26">
        <f>(SUM('Monthly Data'!G126+'Monthly Data'!K126+'Monthly Data'!O126)/89)/('Monthly Data'!$E126/100000)</f>
        <v>5.272035909311834</v>
      </c>
      <c r="D126" s="26">
        <f>(SUM('Monthly Data'!H126+'Monthly Data'!L126+'Monthly Data'!P126)/89)/('Monthly Data'!$E126/100000)</f>
        <v>1.1207364839751837</v>
      </c>
      <c r="E126" s="26">
        <f>(SUM('Monthly Data'!I126+'Monthly Data'!M126+'Monthly Data'!Q126)/89)/('Monthly Data'!$E126/100000)</f>
        <v>32.43274151585327</v>
      </c>
      <c r="F126" s="26">
        <f>(SUM('Monthly Data'!R126+'Monthly Data'!V126+'Monthly Data'!Z126)/92)/('Monthly Data'!$E126/100000)</f>
        <v>24.670870671534463</v>
      </c>
      <c r="G126" s="26">
        <f>(SUM('Monthly Data'!S126+'Monthly Data'!W126+'Monthly Data'!AA126)/92)/('Monthly Data'!$E126/100000)</f>
        <v>6.84810266622414</v>
      </c>
      <c r="H126" s="26">
        <f>(SUM('Monthly Data'!T126+'Monthly Data'!X126+'Monthly Data'!AB126)/92)/('Monthly Data'!$E126/100000)</f>
        <v>1.5875649961278901</v>
      </c>
      <c r="I126" s="26">
        <f>(SUM('Monthly Data'!U126+'Monthly Data'!Y126+'Monthly Data'!AC126)/92)/('Monthly Data'!$E126/100000)</f>
        <v>33.10653833388649</v>
      </c>
      <c r="J126" s="28">
        <f>I126-'Three Month Average'!E126</f>
        <v>0.6737968180332174</v>
      </c>
      <c r="K126" s="36">
        <f>J126/'Three Month Average'!E126</f>
        <v>0.020775203900165594</v>
      </c>
    </row>
    <row r="127" spans="1:11" ht="15">
      <c r="A127" t="str">
        <f>'Monthly Data'!D127</f>
        <v>Suffolk</v>
      </c>
      <c r="B127" s="26">
        <f>(SUM('Monthly Data'!F127+'Monthly Data'!J127+'Monthly Data'!N127)/89)/('Monthly Data'!$E127/100000)</f>
        <v>7.543681172434305</v>
      </c>
      <c r="C127" s="26">
        <f>(SUM('Monthly Data'!G127+'Monthly Data'!K127+'Monthly Data'!O127)/89)/('Monthly Data'!$E127/100000)</f>
        <v>7.3542366427398225</v>
      </c>
      <c r="D127" s="26">
        <f>(SUM('Monthly Data'!H127+'Monthly Data'!L127+'Monthly Data'!P127)/89)/('Monthly Data'!$E127/100000)</f>
        <v>0.7274669940268139</v>
      </c>
      <c r="E127" s="26">
        <f>(SUM('Monthly Data'!I127+'Monthly Data'!M127+'Monthly Data'!Q127)/89)/('Monthly Data'!$E127/100000)</f>
        <v>15.625384809200943</v>
      </c>
      <c r="F127" s="26">
        <f>(SUM('Monthly Data'!R127+'Monthly Data'!V127+'Monthly Data'!Z127)/92)/('Monthly Data'!$E127/100000)</f>
        <v>7.0594444810978425</v>
      </c>
      <c r="G127" s="26">
        <f>(SUM('Monthly Data'!S127+'Monthly Data'!W127+'Monthly Data'!AA127)/92)/('Monthly Data'!$E127/100000)</f>
        <v>5.241435933525397</v>
      </c>
      <c r="H127" s="26">
        <f>(SUM('Monthly Data'!T127+'Monthly Data'!X127+'Monthly Data'!AB127)/92)/('Monthly Data'!$E127/100000)</f>
        <v>2.331156121484023</v>
      </c>
      <c r="I127" s="26">
        <f>(SUM('Monthly Data'!U127+'Monthly Data'!Y127+'Monthly Data'!AC127)/92)/('Monthly Data'!$E127/100000)</f>
        <v>14.632036536107263</v>
      </c>
      <c r="J127" s="28">
        <f>I127-'Three Month Average'!E127</f>
        <v>-0.9933482730936802</v>
      </c>
      <c r="K127" s="36">
        <f>J127/'Three Month Average'!E127</f>
        <v>-0.06357272382237596</v>
      </c>
    </row>
    <row r="128" spans="1:11" ht="15">
      <c r="A128" t="str">
        <f>'Monthly Data'!D128</f>
        <v>Sunderland</v>
      </c>
      <c r="B128" s="26">
        <f>(SUM('Monthly Data'!F128+'Monthly Data'!J128+'Monthly Data'!N128)/89)/('Monthly Data'!$E128/100000)</f>
        <v>1.7981546312527308</v>
      </c>
      <c r="C128" s="26">
        <f>(SUM('Monthly Data'!G128+'Monthly Data'!K128+'Monthly Data'!O128)/89)/('Monthly Data'!$E128/100000)</f>
        <v>1.0497606646140247</v>
      </c>
      <c r="D128" s="26">
        <f>(SUM('Monthly Data'!H128+'Monthly Data'!L128+'Monthly Data'!P128)/89)/('Monthly Data'!$E128/100000)</f>
        <v>0</v>
      </c>
      <c r="E128" s="26">
        <f>(SUM('Monthly Data'!I128+'Monthly Data'!M128+'Monthly Data'!Q128)/89)/('Monthly Data'!$E128/100000)</f>
        <v>2.8479152958667555</v>
      </c>
      <c r="F128" s="26">
        <f>(SUM('Monthly Data'!R128+'Monthly Data'!V128+'Monthly Data'!Z128)/92)/('Monthly Data'!$E128/100000)</f>
        <v>0.9960933703912459</v>
      </c>
      <c r="G128" s="26">
        <f>(SUM('Monthly Data'!S128+'Monthly Data'!W128+'Monthly Data'!AA128)/92)/('Monthly Data'!$E128/100000)</f>
        <v>0.6025150142854366</v>
      </c>
      <c r="H128" s="26">
        <f>(SUM('Monthly Data'!T128+'Monthly Data'!X128+'Monthly Data'!AB128)/92)/('Monthly Data'!$E128/100000)</f>
        <v>0</v>
      </c>
      <c r="I128" s="26">
        <f>(SUM('Monthly Data'!U128+'Monthly Data'!Y128+'Monthly Data'!AC128)/92)/('Monthly Data'!$E128/100000)</f>
        <v>1.5986083846766828</v>
      </c>
      <c r="J128" s="28">
        <f>I128-'Three Month Average'!E128</f>
        <v>-1.2493069111900728</v>
      </c>
      <c r="K128" s="36">
        <f>J128/'Three Month Average'!E128</f>
        <v>-0.43867418142780457</v>
      </c>
    </row>
    <row r="129" spans="1:11" ht="15">
      <c r="A129" t="str">
        <f>'Monthly Data'!D129</f>
        <v>Surrey</v>
      </c>
      <c r="B129" s="26">
        <f>(SUM('Monthly Data'!F129+'Monthly Data'!J129+'Monthly Data'!N129)/89)/('Monthly Data'!$E129/100000)</f>
        <v>8.156353163602166</v>
      </c>
      <c r="C129" s="26">
        <f>(SUM('Monthly Data'!G129+'Monthly Data'!K129+'Monthly Data'!O129)/89)/('Monthly Data'!$E129/100000)</f>
        <v>2.873886935141013</v>
      </c>
      <c r="D129" s="26">
        <f>(SUM('Monthly Data'!H129+'Monthly Data'!L129+'Monthly Data'!P129)/89)/('Monthly Data'!$E129/100000)</f>
        <v>0.3355112996287335</v>
      </c>
      <c r="E129" s="26">
        <f>(SUM('Monthly Data'!I129+'Monthly Data'!M129+'Monthly Data'!Q129)/89)/('Monthly Data'!$E129/100000)</f>
        <v>11.365751398371913</v>
      </c>
      <c r="F129" s="26">
        <f>(SUM('Monthly Data'!R129+'Monthly Data'!V129+'Monthly Data'!Z129)/92)/('Monthly Data'!$E129/100000)</f>
        <v>6.843229976119177</v>
      </c>
      <c r="G129" s="26">
        <f>(SUM('Monthly Data'!S129+'Monthly Data'!W129+'Monthly Data'!AA129)/92)/('Monthly Data'!$E129/100000)</f>
        <v>2.116817027406088</v>
      </c>
      <c r="H129" s="26">
        <f>(SUM('Monthly Data'!T129+'Monthly Data'!X129+'Monthly Data'!AB129)/92)/('Monthly Data'!$E129/100000)</f>
        <v>0.6088662294833403</v>
      </c>
      <c r="I129" s="26">
        <f>(SUM('Monthly Data'!U129+'Monthly Data'!Y129+'Monthly Data'!AC129)/92)/('Monthly Data'!$E129/100000)</f>
        <v>9.568913233008605</v>
      </c>
      <c r="J129" s="28">
        <f>I129-'Three Month Average'!E129</f>
        <v>-1.796838165363308</v>
      </c>
      <c r="K129" s="36">
        <f>J129/'Three Month Average'!E129</f>
        <v>-0.15809233392353594</v>
      </c>
    </row>
    <row r="130" spans="1:11" ht="15">
      <c r="A130" t="str">
        <f>'Monthly Data'!D130</f>
        <v>Sutton</v>
      </c>
      <c r="B130" s="26">
        <f>(SUM('Monthly Data'!F130+'Monthly Data'!J130+'Monthly Data'!N130)/89)/('Monthly Data'!$E130/100000)</f>
        <v>2.799945013999725</v>
      </c>
      <c r="C130" s="26">
        <f>(SUM('Monthly Data'!G130+'Monthly Data'!K130+'Monthly Data'!O130)/89)/('Monthly Data'!$E130/100000)</f>
        <v>2.0113300100566502</v>
      </c>
      <c r="D130" s="26">
        <f>(SUM('Monthly Data'!H130+'Monthly Data'!L130+'Monthly Data'!P130)/89)/('Monthly Data'!$E130/100000)</f>
        <v>0</v>
      </c>
      <c r="E130" s="26">
        <f>(SUM('Monthly Data'!I130+'Monthly Data'!M130+'Monthly Data'!Q130)/89)/('Monthly Data'!$E130/100000)</f>
        <v>4.811275024056375</v>
      </c>
      <c r="F130" s="26">
        <f>(SUM('Monthly Data'!R130+'Monthly Data'!V130+'Monthly Data'!Z130)/92)/('Monthly Data'!$E130/100000)</f>
        <v>2.9746073518295586</v>
      </c>
      <c r="G130" s="26">
        <f>(SUM('Monthly Data'!S130+'Monthly Data'!W130+'Monthly Data'!AA130)/92)/('Monthly Data'!$E130/100000)</f>
        <v>3.16358240712226</v>
      </c>
      <c r="H130" s="26">
        <f>(SUM('Monthly Data'!T130+'Monthly Data'!X130+'Monthly Data'!AB130)/92)/('Monthly Data'!$E130/100000)</f>
        <v>0</v>
      </c>
      <c r="I130" s="26">
        <f>(SUM('Monthly Data'!U130+'Monthly Data'!Y130+'Monthly Data'!AC130)/92)/('Monthly Data'!$E130/100000)</f>
        <v>6.138189758951818</v>
      </c>
      <c r="J130" s="28">
        <f>I130-'Three Month Average'!E130</f>
        <v>1.3269147348954435</v>
      </c>
      <c r="K130" s="36">
        <f>J130/'Three Month Average'!E130</f>
        <v>0.27579274272638127</v>
      </c>
    </row>
    <row r="131" spans="1:11" ht="15">
      <c r="A131" t="str">
        <f>'Monthly Data'!D131</f>
        <v>Swindon UA</v>
      </c>
      <c r="B131" s="26">
        <f>(SUM('Monthly Data'!F131+'Monthly Data'!J131+'Monthly Data'!N131)/89)/('Monthly Data'!$E131/100000)</f>
        <v>6.9857749072566655</v>
      </c>
      <c r="C131" s="26">
        <f>(SUM('Monthly Data'!G131+'Monthly Data'!K131+'Monthly Data'!O131)/89)/('Monthly Data'!$E131/100000)</f>
        <v>4.8239878299394165</v>
      </c>
      <c r="D131" s="26">
        <f>(SUM('Monthly Data'!H131+'Monthly Data'!L131+'Monthly Data'!P131)/89)/('Monthly Data'!$E131/100000)</f>
        <v>0.5070858576423176</v>
      </c>
      <c r="E131" s="26">
        <f>(SUM('Monthly Data'!I131+'Monthly Data'!M131+'Monthly Data'!Q131)/89)/('Monthly Data'!$E131/100000)</f>
        <v>12.316848594838401</v>
      </c>
      <c r="F131" s="26">
        <f>(SUM('Monthly Data'!R131+'Monthly Data'!V131+'Monthly Data'!Z131)/92)/('Monthly Data'!$E131/100000)</f>
        <v>9.888464318909428</v>
      </c>
      <c r="G131" s="26">
        <f>(SUM('Monthly Data'!S131+'Monthly Data'!W131+'Monthly Data'!AA131)/92)/('Monthly Data'!$E131/100000)</f>
        <v>9.539915315501394</v>
      </c>
      <c r="H131" s="26">
        <f>(SUM('Monthly Data'!T131+'Monthly Data'!X131+'Monthly Data'!AB131)/92)/('Monthly Data'!$E131/100000)</f>
        <v>0.8971909532169783</v>
      </c>
      <c r="I131" s="26">
        <f>(SUM('Monthly Data'!U131+'Monthly Data'!Y131+'Monthly Data'!AC131)/92)/('Monthly Data'!$E131/100000)</f>
        <v>20.3255705876278</v>
      </c>
      <c r="J131" s="28">
        <f>I131-'Three Month Average'!E131</f>
        <v>8.0087219927894</v>
      </c>
      <c r="K131" s="36">
        <f>J131/'Three Month Average'!E131</f>
        <v>0.6502249281643034</v>
      </c>
    </row>
    <row r="132" spans="1:11" ht="15">
      <c r="A132" t="str">
        <f>'Monthly Data'!D132</f>
        <v>Tameside</v>
      </c>
      <c r="B132" s="26">
        <f>(SUM('Monthly Data'!F132+'Monthly Data'!J132+'Monthly Data'!N132)/89)/('Monthly Data'!$E132/100000)</f>
        <v>9.121940497278286</v>
      </c>
      <c r="C132" s="26">
        <f>(SUM('Monthly Data'!G132+'Monthly Data'!K132+'Monthly Data'!O132)/89)/('Monthly Data'!$E132/100000)</f>
        <v>9.658525232412305</v>
      </c>
      <c r="D132" s="26">
        <f>(SUM('Monthly Data'!H132+'Monthly Data'!L132+'Monthly Data'!P132)/89)/('Monthly Data'!$E132/100000)</f>
        <v>0.2844545583842981</v>
      </c>
      <c r="E132" s="26">
        <f>(SUM('Monthly Data'!I132+'Monthly Data'!M132+'Monthly Data'!Q132)/89)/('Monthly Data'!$E132/100000)</f>
        <v>19.064920288074887</v>
      </c>
      <c r="F132" s="26">
        <f>(SUM('Monthly Data'!R132+'Monthly Data'!V132+'Monthly Data'!Z132)/92)/('Monthly Data'!$E132/100000)</f>
        <v>6.5730224646019915</v>
      </c>
      <c r="G132" s="26">
        <f>(SUM('Monthly Data'!S132+'Monthly Data'!W132+'Monthly Data'!AA132)/92)/('Monthly Data'!$E132/100000)</f>
        <v>8.130284685045279</v>
      </c>
      <c r="H132" s="26">
        <f>(SUM('Monthly Data'!T132+'Monthly Data'!X132+'Monthly Data'!AB132)/92)/('Monthly Data'!$E132/100000)</f>
        <v>0.03752439085405514</v>
      </c>
      <c r="I132" s="26">
        <f>(SUM('Monthly Data'!U132+'Monthly Data'!Y132+'Monthly Data'!AC132)/92)/('Monthly Data'!$E132/100000)</f>
        <v>14.740831540501325</v>
      </c>
      <c r="J132" s="28">
        <f>I132-'Three Month Average'!E132</f>
        <v>-4.324088747573562</v>
      </c>
      <c r="K132" s="36">
        <f>J132/'Three Month Average'!E132</f>
        <v>-0.22680864552464353</v>
      </c>
    </row>
    <row r="133" spans="1:11" ht="15">
      <c r="A133" t="str">
        <f>'Monthly Data'!D133</f>
        <v>Telford &amp; Wrekin UA</v>
      </c>
      <c r="B133" s="26">
        <f>(SUM('Monthly Data'!F133+'Monthly Data'!J133+'Monthly Data'!N133)/89)/('Monthly Data'!$E133/100000)</f>
        <v>4.020049788064321</v>
      </c>
      <c r="C133" s="26">
        <f>(SUM('Monthly Data'!G133+'Monthly Data'!K133+'Monthly Data'!O133)/89)/('Monthly Data'!$E133/100000)</f>
        <v>1.7072596380273162</v>
      </c>
      <c r="D133" s="26">
        <f>(SUM('Monthly Data'!H133+'Monthly Data'!L133+'Monthly Data'!P133)/89)/('Monthly Data'!$E133/100000)</f>
        <v>1.7324900760277198</v>
      </c>
      <c r="E133" s="26">
        <f>(SUM('Monthly Data'!I133+'Monthly Data'!M133+'Monthly Data'!Q133)/89)/('Monthly Data'!$E133/100000)</f>
        <v>7.459799502119356</v>
      </c>
      <c r="F133" s="26">
        <f>(SUM('Monthly Data'!R133+'Monthly Data'!V133+'Monthly Data'!Z133)/92)/('Monthly Data'!$E133/100000)</f>
        <v>3.5309815152304087</v>
      </c>
      <c r="G133" s="26">
        <f>(SUM('Monthly Data'!S133+'Monthly Data'!W133+'Monthly Data'!AA133)/92)/('Monthly Data'!$E133/100000)</f>
        <v>2.5384014579536576</v>
      </c>
      <c r="H133" s="26">
        <f>(SUM('Monthly Data'!T133+'Monthly Data'!X133+'Monthly Data'!AB133)/92)/('Monthly Data'!$E133/100000)</f>
        <v>1.4644623795886487</v>
      </c>
      <c r="I133" s="26">
        <f>(SUM('Monthly Data'!U133+'Monthly Data'!Y133+'Monthly Data'!AC133)/92)/('Monthly Data'!$E133/100000)</f>
        <v>7.5338453527727145</v>
      </c>
      <c r="J133" s="28">
        <f>I133-'Three Month Average'!E133</f>
        <v>0.07404585065335834</v>
      </c>
      <c r="K133" s="36">
        <f>J133/'Three Month Average'!E133</f>
        <v>0.009925984020391116</v>
      </c>
    </row>
    <row r="134" spans="1:11" ht="15">
      <c r="A134" t="str">
        <f>'Monthly Data'!D134</f>
        <v>Thurrock UA</v>
      </c>
      <c r="B134" s="26">
        <f>(SUM('Monthly Data'!F134+'Monthly Data'!J134+'Monthly Data'!N134)/89)/('Monthly Data'!$E134/100000)</f>
        <v>4.823107805890119</v>
      </c>
      <c r="C134" s="26">
        <f>(SUM('Monthly Data'!G134+'Monthly Data'!K134+'Monthly Data'!O134)/89)/('Monthly Data'!$E134/100000)</f>
        <v>4.715328860507101</v>
      </c>
      <c r="D134" s="26">
        <f>(SUM('Monthly Data'!H134+'Monthly Data'!L134+'Monthly Data'!P134)/89)/('Monthly Data'!$E134/100000)</f>
        <v>1.8232604927294123</v>
      </c>
      <c r="E134" s="26">
        <f>(SUM('Monthly Data'!I134+'Monthly Data'!M134+'Monthly Data'!Q134)/89)/('Monthly Data'!$E134/100000)</f>
        <v>11.361697159126633</v>
      </c>
      <c r="F134" s="26">
        <f>(SUM('Monthly Data'!R134+'Monthly Data'!V134+'Monthly Data'!Z134)/92)/('Monthly Data'!$E134/100000)</f>
        <v>3.8925381433983253</v>
      </c>
      <c r="G134" s="26">
        <f>(SUM('Monthly Data'!S134+'Monthly Data'!W134+'Monthly Data'!AA134)/92)/('Monthly Data'!$E134/100000)</f>
        <v>3.8056511312688985</v>
      </c>
      <c r="H134" s="26">
        <f>(SUM('Monthly Data'!T134+'Monthly Data'!X134+'Monthly Data'!AB134)/92)/('Monthly Data'!$E134/100000)</f>
        <v>0.6516525909707017</v>
      </c>
      <c r="I134" s="26">
        <f>(SUM('Monthly Data'!U134+'Monthly Data'!Y134+'Monthly Data'!AC134)/92)/('Monthly Data'!$E134/100000)</f>
        <v>8.349841865637925</v>
      </c>
      <c r="J134" s="28">
        <f>I134-'Three Month Average'!E134</f>
        <v>-3.0118552934887077</v>
      </c>
      <c r="K134" s="36">
        <f>J134/'Three Month Average'!E134</f>
        <v>-0.26508850317924043</v>
      </c>
    </row>
    <row r="135" spans="1:11" ht="15">
      <c r="A135" t="str">
        <f>'Monthly Data'!D135</f>
        <v>Torbay UA</v>
      </c>
      <c r="B135" s="26">
        <f>(SUM('Monthly Data'!F135+'Monthly Data'!J135+'Monthly Data'!N135)/89)/('Monthly Data'!$E135/100000)</f>
        <v>3.7384145394294004</v>
      </c>
      <c r="C135" s="26">
        <f>(SUM('Monthly Data'!G135+'Monthly Data'!K135+'Monthly Data'!O135)/89)/('Monthly Data'!$E135/100000)</f>
        <v>3.5520115984052194</v>
      </c>
      <c r="D135" s="26">
        <f>(SUM('Monthly Data'!H135+'Monthly Data'!L135+'Monthly Data'!P135)/89)/('Monthly Data'!$E135/100000)</f>
        <v>0.13462434629524156</v>
      </c>
      <c r="E135" s="26">
        <f>(SUM('Monthly Data'!I135+'Monthly Data'!M135+'Monthly Data'!Q135)/89)/('Monthly Data'!$E135/100000)</f>
        <v>7.425050484129861</v>
      </c>
      <c r="F135" s="26">
        <f>(SUM('Monthly Data'!R135+'Monthly Data'!V135+'Monthly Data'!Z135)/92)/('Monthly Data'!$E135/100000)</f>
        <v>5.279503105590063</v>
      </c>
      <c r="G135" s="26">
        <f>(SUM('Monthly Data'!S135+'Monthly Data'!W135+'Monthly Data'!AA135)/92)/('Monthly Data'!$E135/100000)</f>
        <v>0.8415147265077139</v>
      </c>
      <c r="H135" s="26">
        <f>(SUM('Monthly Data'!T135+'Monthly Data'!X135+'Monthly Data'!AB135)/92)/('Monthly Data'!$E135/100000)</f>
        <v>0</v>
      </c>
      <c r="I135" s="26">
        <f>(SUM('Monthly Data'!U135+'Monthly Data'!Y135+'Monthly Data'!AC135)/92)/('Monthly Data'!$E135/100000)</f>
        <v>6.121017832097776</v>
      </c>
      <c r="J135" s="28">
        <f>I135-'Three Month Average'!E135</f>
        <v>-1.3040326520320855</v>
      </c>
      <c r="K135" s="36">
        <f>J135/'Three Month Average'!E135</f>
        <v>-0.17562609908434915</v>
      </c>
    </row>
    <row r="136" spans="1:11" ht="15">
      <c r="A136" t="str">
        <f>'Monthly Data'!D136</f>
        <v>Tower Hamlets</v>
      </c>
      <c r="B136" s="26">
        <f>(SUM('Monthly Data'!F136+'Monthly Data'!J136+'Monthly Data'!N136)/89)/('Monthly Data'!$E136/100000)</f>
        <v>4.72694785703819</v>
      </c>
      <c r="C136" s="26">
        <f>(SUM('Monthly Data'!G136+'Monthly Data'!K136+'Monthly Data'!O136)/89)/('Monthly Data'!$E136/100000)</f>
        <v>0.6806804914134993</v>
      </c>
      <c r="D136" s="26">
        <f>(SUM('Monthly Data'!H136+'Monthly Data'!L136+'Monthly Data'!P136)/89)/('Monthly Data'!$E136/100000)</f>
        <v>0.1276275921400311</v>
      </c>
      <c r="E136" s="26">
        <f>(SUM('Monthly Data'!I136+'Monthly Data'!M136+'Monthly Data'!Q136)/89)/('Monthly Data'!$E136/100000)</f>
        <v>5.535255940591719</v>
      </c>
      <c r="F136" s="26">
        <f>(SUM('Monthly Data'!R136+'Monthly Data'!V136+'Monthly Data'!Z136)/92)/('Monthly Data'!$E136/100000)</f>
        <v>3.9646247553547593</v>
      </c>
      <c r="G136" s="26">
        <f>(SUM('Monthly Data'!S136+'Monthly Data'!W136+'Monthly Data'!AA136)/92)/('Monthly Data'!$E136/100000)</f>
        <v>0.9328528836128844</v>
      </c>
      <c r="H136" s="26">
        <f>(SUM('Monthly Data'!T136+'Monthly Data'!X136+'Monthly Data'!AB136)/92)/('Monthly Data'!$E136/100000)</f>
        <v>1.5593276142744783</v>
      </c>
      <c r="I136" s="26">
        <f>(SUM('Monthly Data'!U136+'Monthly Data'!Y136+'Monthly Data'!AC136)/92)/('Monthly Data'!$E136/100000)</f>
        <v>6.456805253242122</v>
      </c>
      <c r="J136" s="28">
        <f>I136-'Three Month Average'!E136</f>
        <v>0.9215493126504022</v>
      </c>
      <c r="K136" s="36">
        <f>J136/'Three Month Average'!E136</f>
        <v>0.16648720900011146</v>
      </c>
    </row>
    <row r="137" spans="1:11" ht="15">
      <c r="A137" t="str">
        <f>'Monthly Data'!D137</f>
        <v>Trafford</v>
      </c>
      <c r="B137" s="26">
        <f>(SUM('Monthly Data'!F137+'Monthly Data'!J137+'Monthly Data'!N137)/89)/('Monthly Data'!$E137/100000)</f>
        <v>14.468558708959378</v>
      </c>
      <c r="C137" s="26">
        <f>(SUM('Monthly Data'!G137+'Monthly Data'!K137+'Monthly Data'!O137)/89)/('Monthly Data'!$E137/100000)</f>
        <v>19.439390244664953</v>
      </c>
      <c r="D137" s="26">
        <f>(SUM('Monthly Data'!H137+'Monthly Data'!L137+'Monthly Data'!P137)/89)/('Monthly Data'!$E137/100000)</f>
        <v>1.5443967161248773</v>
      </c>
      <c r="E137" s="26">
        <f>(SUM('Monthly Data'!I137+'Monthly Data'!M137+'Monthly Data'!Q137)/89)/('Monthly Data'!$E137/100000)</f>
        <v>35.452345669749214</v>
      </c>
      <c r="F137" s="26">
        <f>(SUM('Monthly Data'!R137+'Monthly Data'!V137+'Monthly Data'!Z137)/92)/('Monthly Data'!$E137/100000)</f>
        <v>11.23248893082674</v>
      </c>
      <c r="G137" s="26">
        <f>(SUM('Monthly Data'!S137+'Monthly Data'!W137+'Monthly Data'!AA137)/92)/('Monthly Data'!$E137/100000)</f>
        <v>13.155984612034551</v>
      </c>
      <c r="H137" s="26">
        <f>(SUM('Monthly Data'!T137+'Monthly Data'!X137+'Monthly Data'!AB137)/92)/('Monthly Data'!$E137/100000)</f>
        <v>0.5141419273668675</v>
      </c>
      <c r="I137" s="26">
        <f>(SUM('Monthly Data'!U137+'Monthly Data'!Y137+'Monthly Data'!AC137)/92)/('Monthly Data'!$E137/100000)</f>
        <v>24.90261547022816</v>
      </c>
      <c r="J137" s="28">
        <f>I137-'Three Month Average'!E137</f>
        <v>-10.549730199521054</v>
      </c>
      <c r="K137" s="36">
        <f>J137/'Three Month Average'!E137</f>
        <v>-0.2975749559082893</v>
      </c>
    </row>
    <row r="138" spans="1:11" ht="15">
      <c r="A138" t="str">
        <f>'Monthly Data'!D138</f>
        <v>Wakefield</v>
      </c>
      <c r="B138" s="26">
        <f>(SUM('Monthly Data'!F138+'Monthly Data'!J138+'Monthly Data'!N138)/89)/('Monthly Data'!$E138/100000)</f>
        <v>11.138947936700745</v>
      </c>
      <c r="C138" s="26">
        <f>(SUM('Monthly Data'!G138+'Monthly Data'!K138+'Monthly Data'!O138)/89)/('Monthly Data'!$E138/100000)</f>
        <v>0.1855788372642305</v>
      </c>
      <c r="D138" s="26">
        <f>(SUM('Monthly Data'!H138+'Monthly Data'!L138+'Monthly Data'!P138)/89)/('Monthly Data'!$E138/100000)</f>
        <v>0</v>
      </c>
      <c r="E138" s="26">
        <f>(SUM('Monthly Data'!I138+'Monthly Data'!M138+'Monthly Data'!Q138)/89)/('Monthly Data'!$E138/100000)</f>
        <v>11.324526773964976</v>
      </c>
      <c r="F138" s="26">
        <f>(SUM('Monthly Data'!R138+'Monthly Data'!V138+'Monthly Data'!Z138)/92)/('Monthly Data'!$E138/100000)</f>
        <v>10.526831179005091</v>
      </c>
      <c r="G138" s="26">
        <f>(SUM('Monthly Data'!S138+'Monthly Data'!W138+'Monthly Data'!AA138)/92)/('Monthly Data'!$E138/100000)</f>
        <v>0.2896918657788223</v>
      </c>
      <c r="H138" s="26">
        <f>(SUM('Monthly Data'!T138+'Monthly Data'!X138+'Monthly Data'!AB138)/92)/('Monthly Data'!$E138/100000)</f>
        <v>0</v>
      </c>
      <c r="I138" s="26">
        <f>(SUM('Monthly Data'!U138+'Monthly Data'!Y138+'Monthly Data'!AC138)/92)/('Monthly Data'!$E138/100000)</f>
        <v>10.816523044783914</v>
      </c>
      <c r="J138" s="28">
        <f>I138-'Three Month Average'!E138</f>
        <v>-0.5080037291810626</v>
      </c>
      <c r="K138" s="36">
        <f>J138/'Three Month Average'!E138</f>
        <v>-0.04485871589344999</v>
      </c>
    </row>
    <row r="139" spans="1:11" ht="15">
      <c r="A139" t="str">
        <f>'Monthly Data'!D139</f>
        <v>Walsall</v>
      </c>
      <c r="B139" s="26">
        <f>(SUM('Monthly Data'!F139+'Monthly Data'!J139+'Monthly Data'!N139)/89)/('Monthly Data'!$E139/100000)</f>
        <v>3.451118838986545</v>
      </c>
      <c r="C139" s="26">
        <f>(SUM('Monthly Data'!G139+'Monthly Data'!K139+'Monthly Data'!O139)/89)/('Monthly Data'!$E139/100000)</f>
        <v>5.4382868075300985</v>
      </c>
      <c r="D139" s="26">
        <f>(SUM('Monthly Data'!H139+'Monthly Data'!L139+'Monthly Data'!P139)/89)/('Monthly Data'!$E139/100000)</f>
        <v>0.06870527550815479</v>
      </c>
      <c r="E139" s="26">
        <f>(SUM('Monthly Data'!I139+'Monthly Data'!M139+'Monthly Data'!Q139)/89)/('Monthly Data'!$E139/100000)</f>
        <v>8.958110922024797</v>
      </c>
      <c r="F139" s="26">
        <f>(SUM('Monthly Data'!R139+'Monthly Data'!V139+'Monthly Data'!Z139)/92)/('Monthly Data'!$E139/100000)</f>
        <v>3.7833858235510656</v>
      </c>
      <c r="G139" s="26">
        <f>(SUM('Monthly Data'!S139+'Monthly Data'!W139+'Monthly Data'!AA139)/92)/('Monthly Data'!$E139/100000)</f>
        <v>5.041105975704528</v>
      </c>
      <c r="H139" s="26">
        <f>(SUM('Monthly Data'!T139+'Monthly Data'!X139+'Monthly Data'!AB139)/92)/('Monthly Data'!$E139/100000)</f>
        <v>0.7464517976195345</v>
      </c>
      <c r="I139" s="26">
        <f>(SUM('Monthly Data'!U139+'Monthly Data'!Y139+'Monthly Data'!AC139)/92)/('Monthly Data'!$E139/100000)</f>
        <v>9.570943596875129</v>
      </c>
      <c r="J139" s="28">
        <f>I139-'Three Month Average'!E139</f>
        <v>0.6128326748503312</v>
      </c>
      <c r="K139" s="36">
        <f>J139/'Three Month Average'!E139</f>
        <v>0.06841092727972305</v>
      </c>
    </row>
    <row r="140" spans="1:11" ht="15">
      <c r="A140" t="str">
        <f>'Monthly Data'!D140</f>
        <v>Waltham Forest</v>
      </c>
      <c r="B140" s="26">
        <f>(SUM('Monthly Data'!F140+'Monthly Data'!J140+'Monthly Data'!N140)/89)/('Monthly Data'!$E140/100000)</f>
        <v>3.2432026760442576</v>
      </c>
      <c r="C140" s="26">
        <f>(SUM('Monthly Data'!G140+'Monthly Data'!K140+'Monthly Data'!O140)/89)/('Monthly Data'!$E140/100000)</f>
        <v>2.9269234068101895</v>
      </c>
      <c r="D140" s="26">
        <f>(SUM('Monthly Data'!H140+'Monthly Data'!L140+'Monthly Data'!P140)/89)/('Monthly Data'!$E140/100000)</f>
        <v>1.565314349429625</v>
      </c>
      <c r="E140" s="26">
        <f>(SUM('Monthly Data'!I140+'Monthly Data'!M140+'Monthly Data'!Q140)/89)/('Monthly Data'!$E140/100000)</f>
        <v>7.735440432284071</v>
      </c>
      <c r="F140" s="26">
        <f>(SUM('Monthly Data'!R140+'Monthly Data'!V140+'Monthly Data'!Z140)/92)/('Monthly Data'!$E140/100000)</f>
        <v>4.169432459342848</v>
      </c>
      <c r="G140" s="26">
        <f>(SUM('Monthly Data'!S140+'Monthly Data'!W140+'Monthly Data'!AA140)/92)/('Monthly Data'!$E140/100000)</f>
        <v>4.537628609359442</v>
      </c>
      <c r="H140" s="26">
        <f>(SUM('Monthly Data'!T140+'Monthly Data'!X140+'Monthly Data'!AB140)/92)/('Monthly Data'!$E140/100000)</f>
        <v>0.0829737802854298</v>
      </c>
      <c r="I140" s="26">
        <f>(SUM('Monthly Data'!U140+'Monthly Data'!Y140+'Monthly Data'!AC140)/92)/('Monthly Data'!$E140/100000)</f>
        <v>8.79003484898772</v>
      </c>
      <c r="J140" s="28">
        <f>I140-'Three Month Average'!E140</f>
        <v>1.0545944167036483</v>
      </c>
      <c r="K140" s="36">
        <f>J140/'Three Month Average'!E140</f>
        <v>0.13633282111542994</v>
      </c>
    </row>
    <row r="141" spans="1:11" ht="15">
      <c r="A141" t="str">
        <f>'Monthly Data'!D141</f>
        <v>Wandsworth</v>
      </c>
      <c r="B141" s="26">
        <f>(SUM('Monthly Data'!F141+'Monthly Data'!J141+'Monthly Data'!N141)/89)/('Monthly Data'!$E141/100000)</f>
        <v>2.7282897558689183</v>
      </c>
      <c r="C141" s="26">
        <f>(SUM('Monthly Data'!G141+'Monthly Data'!K141+'Monthly Data'!O141)/89)/('Monthly Data'!$E141/100000)</f>
        <v>1.48574612313121</v>
      </c>
      <c r="D141" s="26">
        <f>(SUM('Monthly Data'!H141+'Monthly Data'!L141+'Monthly Data'!P141)/89)/('Monthly Data'!$E141/100000)</f>
        <v>0</v>
      </c>
      <c r="E141" s="26">
        <f>(SUM('Monthly Data'!I141+'Monthly Data'!M141+'Monthly Data'!Q141)/89)/('Monthly Data'!$E141/100000)</f>
        <v>4.214035879000129</v>
      </c>
      <c r="F141" s="26">
        <f>(SUM('Monthly Data'!R141+'Monthly Data'!V141+'Monthly Data'!Z141)/92)/('Monthly Data'!$E141/100000)</f>
        <v>3.9568468422223364</v>
      </c>
      <c r="G141" s="26">
        <f>(SUM('Monthly Data'!S141+'Monthly Data'!W141+'Monthly Data'!AA141)/92)/('Monthly Data'!$E141/100000)</f>
        <v>0.7699810071351574</v>
      </c>
      <c r="H141" s="26">
        <f>(SUM('Monthly Data'!T141+'Monthly Data'!X141+'Monthly Data'!AB141)/92)/('Monthly Data'!$E141/100000)</f>
        <v>0</v>
      </c>
      <c r="I141" s="26">
        <f>(SUM('Monthly Data'!U141+'Monthly Data'!Y141+'Monthly Data'!AC141)/92)/('Monthly Data'!$E141/100000)</f>
        <v>4.726827849357494</v>
      </c>
      <c r="J141" s="28">
        <f>I141-'Three Month Average'!E141</f>
        <v>0.5127919703573651</v>
      </c>
      <c r="K141" s="36">
        <f>J141/'Three Month Average'!E141</f>
        <v>0.12168666453761569</v>
      </c>
    </row>
    <row r="142" spans="1:11" ht="15">
      <c r="A142" t="str">
        <f>'Monthly Data'!D142</f>
        <v>Warrington UA</v>
      </c>
      <c r="B142" s="26">
        <f>(SUM('Monthly Data'!F142+'Monthly Data'!J142+'Monthly Data'!N142)/89)/('Monthly Data'!$E142/100000)</f>
        <v>7.531718806701861</v>
      </c>
      <c r="C142" s="26">
        <f>(SUM('Monthly Data'!G142+'Monthly Data'!K142+'Monthly Data'!O142)/89)/('Monthly Data'!$E142/100000)</f>
        <v>3.4029674972098403</v>
      </c>
      <c r="D142" s="26">
        <f>(SUM('Monthly Data'!H142+'Monthly Data'!L142+'Monthly Data'!P142)/89)/('Monthly Data'!$E142/100000)</f>
        <v>0.11639929064902875</v>
      </c>
      <c r="E142" s="26">
        <f>(SUM('Monthly Data'!I142+'Monthly Data'!M142+'Monthly Data'!Q142)/89)/('Monthly Data'!$E142/100000)</f>
        <v>11.05108559456073</v>
      </c>
      <c r="F142" s="26">
        <f>(SUM('Monthly Data'!R142+'Monthly Data'!V142+'Monthly Data'!Z142)/92)/('Monthly Data'!$E142/100000)</f>
        <v>5.802400445115651</v>
      </c>
      <c r="G142" s="26">
        <f>(SUM('Monthly Data'!S142+'Monthly Data'!W142+'Monthly Data'!AA142)/92)/('Monthly Data'!$E142/100000)</f>
        <v>4.782343745860159</v>
      </c>
      <c r="H142" s="26">
        <f>(SUM('Monthly Data'!T142+'Monthly Data'!X142+'Monthly Data'!AB142)/92)/('Monthly Data'!$E142/100000)</f>
        <v>0.21858357841189094</v>
      </c>
      <c r="I142" s="26">
        <f>(SUM('Monthly Data'!U142+'Monthly Data'!Y142+'Monthly Data'!AC142)/92)/('Monthly Data'!$E142/100000)</f>
        <v>10.803327769387701</v>
      </c>
      <c r="J142" s="28">
        <f>I142-'Three Month Average'!E142</f>
        <v>-0.24775782517302858</v>
      </c>
      <c r="K142" s="36">
        <f>J142/'Three Month Average'!E142</f>
        <v>-0.02241932007973708</v>
      </c>
    </row>
    <row r="143" spans="1:11" ht="15">
      <c r="A143" t="str">
        <f>'Monthly Data'!D143</f>
        <v>Warwickshire</v>
      </c>
      <c r="B143" s="26">
        <f>(SUM('Monthly Data'!F143+'Monthly Data'!J143+'Monthly Data'!N143)/89)/('Monthly Data'!$E143/100000)</f>
        <v>8.269926343198144</v>
      </c>
      <c r="C143" s="26">
        <f>(SUM('Monthly Data'!G143+'Monthly Data'!K143+'Monthly Data'!O143)/89)/('Monthly Data'!$E143/100000)</f>
        <v>10.985197718361517</v>
      </c>
      <c r="D143" s="26">
        <f>(SUM('Monthly Data'!H143+'Monthly Data'!L143+'Monthly Data'!P143)/89)/('Monthly Data'!$E143/100000)</f>
        <v>0.17477026575212004</v>
      </c>
      <c r="E143" s="26">
        <f>(SUM('Monthly Data'!I143+'Monthly Data'!M143+'Monthly Data'!Q143)/89)/('Monthly Data'!$E143/100000)</f>
        <v>19.429894327311782</v>
      </c>
      <c r="F143" s="26">
        <f>(SUM('Monthly Data'!R143+'Monthly Data'!V143+'Monthly Data'!Z143)/92)/('Monthly Data'!$E143/100000)</f>
        <v>7.782177441486651</v>
      </c>
      <c r="G143" s="26">
        <f>(SUM('Monthly Data'!S143+'Monthly Data'!W143+'Monthly Data'!AA143)/92)/('Monthly Data'!$E143/100000)</f>
        <v>10.585329517387384</v>
      </c>
      <c r="H143" s="26">
        <f>(SUM('Monthly Data'!T143+'Monthly Data'!X143+'Monthly Data'!AB143)/92)/('Monthly Data'!$E143/100000)</f>
        <v>0.3258909319010468</v>
      </c>
      <c r="I143" s="26">
        <f>(SUM('Monthly Data'!U143+'Monthly Data'!Y143+'Monthly Data'!AC143)/92)/('Monthly Data'!$E143/100000)</f>
        <v>18.69339789077508</v>
      </c>
      <c r="J143" s="28">
        <f>I143-'Three Month Average'!E143</f>
        <v>-0.7364964365367008</v>
      </c>
      <c r="K143" s="36">
        <f>J143/'Three Month Average'!E143</f>
        <v>-0.037905323833976746</v>
      </c>
    </row>
    <row r="144" spans="1:11" ht="15">
      <c r="A144" t="str">
        <f>'Monthly Data'!D144</f>
        <v>West Berkshire UA</v>
      </c>
      <c r="B144" s="26">
        <f>(SUM('Monthly Data'!F144+'Monthly Data'!J144+'Monthly Data'!N144)/89)/('Monthly Data'!$E144/100000)</f>
        <v>9.163483610747113</v>
      </c>
      <c r="C144" s="26">
        <f>(SUM('Monthly Data'!G144+'Monthly Data'!K144+'Monthly Data'!O144)/89)/('Monthly Data'!$E144/100000)</f>
        <v>8.169069060696462</v>
      </c>
      <c r="D144" s="26">
        <f>(SUM('Monthly Data'!H144+'Monthly Data'!L144+'Monthly Data'!P144)/89)/('Monthly Data'!$E144/100000)</f>
        <v>6.468341372292079</v>
      </c>
      <c r="E144" s="26">
        <f>(SUM('Monthly Data'!I144+'Monthly Data'!M144+'Monthly Data'!Q144)/89)/('Monthly Data'!$E144/100000)</f>
        <v>23.80089404373565</v>
      </c>
      <c r="F144" s="26">
        <f>(SUM('Monthly Data'!R144+'Monthly Data'!V144+'Monthly Data'!Z144)/92)/('Monthly Data'!$E144/100000)</f>
        <v>8.442118890926745</v>
      </c>
      <c r="G144" s="26">
        <f>(SUM('Monthly Data'!S144+'Monthly Data'!W144+'Monthly Data'!AA144)/92)/('Monthly Data'!$E144/100000)</f>
        <v>4.5402236846837125</v>
      </c>
      <c r="H144" s="26">
        <f>(SUM('Monthly Data'!T144+'Monthly Data'!X144+'Monthly Data'!AB144)/92)/('Monthly Data'!$E144/100000)</f>
        <v>7.614989031538821</v>
      </c>
      <c r="I144" s="26">
        <f>(SUM('Monthly Data'!U144+'Monthly Data'!Y144+'Monthly Data'!AC144)/92)/('Monthly Data'!$E144/100000)</f>
        <v>20.597331607149275</v>
      </c>
      <c r="J144" s="28">
        <f>I144-'Three Month Average'!E144</f>
        <v>-3.203562436586374</v>
      </c>
      <c r="K144" s="36">
        <f>J144/'Three Month Average'!E144</f>
        <v>-0.13459840755139807</v>
      </c>
    </row>
    <row r="145" spans="1:11" ht="15">
      <c r="A145" t="str">
        <f>'Monthly Data'!D145</f>
        <v>West Sussex</v>
      </c>
      <c r="B145" s="26">
        <f>(SUM('Monthly Data'!F145+'Monthly Data'!J145+'Monthly Data'!N145)/89)/('Monthly Data'!$E145/100000)</f>
        <v>11.961610486891388</v>
      </c>
      <c r="C145" s="26">
        <f>(SUM('Monthly Data'!G145+'Monthly Data'!K145+'Monthly Data'!O145)/89)/('Monthly Data'!$E145/100000)</f>
        <v>4.308788121990369</v>
      </c>
      <c r="D145" s="26">
        <f>(SUM('Monthly Data'!H145+'Monthly Data'!L145+'Monthly Data'!P145)/89)/('Monthly Data'!$E145/100000)</f>
        <v>0.6704788657035848</v>
      </c>
      <c r="E145" s="26">
        <f>(SUM('Monthly Data'!I145+'Monthly Data'!M145+'Monthly Data'!Q145)/89)/('Monthly Data'!$E145/100000)</f>
        <v>16.94087747458534</v>
      </c>
      <c r="F145" s="26">
        <f>(SUM('Monthly Data'!R145+'Monthly Data'!V145+'Monthly Data'!Z145)/92)/('Monthly Data'!$E145/100000)</f>
        <v>10.61238354037267</v>
      </c>
      <c r="G145" s="26">
        <f>(SUM('Monthly Data'!S145+'Monthly Data'!W145+'Monthly Data'!AA145)/92)/('Monthly Data'!$E145/100000)</f>
        <v>3.6992106625258803</v>
      </c>
      <c r="H145" s="26">
        <f>(SUM('Monthly Data'!T145+'Monthly Data'!X145+'Monthly Data'!AB145)/92)/('Monthly Data'!$E145/100000)</f>
        <v>0.2685041407867495</v>
      </c>
      <c r="I145" s="26">
        <f>(SUM('Monthly Data'!U145+'Monthly Data'!Y145+'Monthly Data'!AC145)/92)/('Monthly Data'!$E145/100000)</f>
        <v>14.5800983436853</v>
      </c>
      <c r="J145" s="28">
        <f>I145-'Three Month Average'!E145</f>
        <v>-2.3607791309000383</v>
      </c>
      <c r="K145" s="36">
        <f>J145/'Three Month Average'!E145</f>
        <v>-0.13935400538972514</v>
      </c>
    </row>
    <row r="146" spans="1:11" ht="15">
      <c r="A146" t="str">
        <f>'Monthly Data'!D146</f>
        <v>Westminster</v>
      </c>
      <c r="B146" s="26">
        <f>(SUM('Monthly Data'!F146+'Monthly Data'!J146+'Monthly Data'!N146)/89)/('Monthly Data'!$E146/100000)</f>
        <v>2.5963121319589453</v>
      </c>
      <c r="C146" s="26">
        <f>(SUM('Monthly Data'!G146+'Monthly Data'!K146+'Monthly Data'!O146)/89)/('Monthly Data'!$E146/100000)</f>
        <v>1.2926319976136027</v>
      </c>
      <c r="D146" s="26">
        <f>(SUM('Monthly Data'!H146+'Monthly Data'!L146+'Monthly Data'!P146)/89)/('Monthly Data'!$E146/100000)</f>
        <v>0</v>
      </c>
      <c r="E146" s="26">
        <f>(SUM('Monthly Data'!I146+'Monthly Data'!M146+'Monthly Data'!Q146)/89)/('Monthly Data'!$E146/100000)</f>
        <v>3.8889441295725478</v>
      </c>
      <c r="F146" s="26">
        <f>(SUM('Monthly Data'!R146+'Monthly Data'!V146+'Monthly Data'!Z146)/92)/('Monthly Data'!$E146/100000)</f>
        <v>2.4795861656192555</v>
      </c>
      <c r="G146" s="26">
        <f>(SUM('Monthly Data'!S146+'Monthly Data'!W146+'Monthly Data'!AA146)/92)/('Monthly Data'!$E146/100000)</f>
        <v>0.79624641956308</v>
      </c>
      <c r="H146" s="26">
        <f>(SUM('Monthly Data'!T146+'Monthly Data'!X146+'Monthly Data'!AB146)/92)/('Monthly Data'!$E146/100000)</f>
        <v>0</v>
      </c>
      <c r="I146" s="26">
        <f>(SUM('Monthly Data'!U146+'Monthly Data'!Y146+'Monthly Data'!AC146)/92)/('Monthly Data'!$E146/100000)</f>
        <v>3.2758325851823353</v>
      </c>
      <c r="J146" s="28">
        <f>I146-'Three Month Average'!E146</f>
        <v>-0.6131115443902124</v>
      </c>
      <c r="K146" s="36">
        <f>J146/'Three Month Average'!E146</f>
        <v>-0.15765501482213437</v>
      </c>
    </row>
    <row r="147" spans="1:11" ht="15">
      <c r="A147" t="str">
        <f>'Monthly Data'!D147</f>
        <v>Wigan</v>
      </c>
      <c r="B147" s="26">
        <f>(SUM('Monthly Data'!F147+'Monthly Data'!J147+'Monthly Data'!N147)/89)/('Monthly Data'!$E147/100000)</f>
        <v>1.9680532563136204</v>
      </c>
      <c r="C147" s="26">
        <f>(SUM('Monthly Data'!G147+'Monthly Data'!K147+'Monthly Data'!O147)/89)/('Monthly Data'!$E147/100000)</f>
        <v>4.222288753478215</v>
      </c>
      <c r="D147" s="26">
        <f>(SUM('Monthly Data'!H147+'Monthly Data'!L147+'Monthly Data'!P147)/89)/('Monthly Data'!$E147/100000)</f>
        <v>0.6824345743369378</v>
      </c>
      <c r="E147" s="26">
        <f>(SUM('Monthly Data'!I147+'Monthly Data'!M147+'Monthly Data'!Q147)/89)/('Monthly Data'!$E147/100000)</f>
        <v>6.872776584128774</v>
      </c>
      <c r="F147" s="26">
        <f>(SUM('Monthly Data'!R147+'Monthly Data'!V147+'Monthly Data'!Z147)/92)/('Monthly Data'!$E147/100000)</f>
        <v>2.53850347553496</v>
      </c>
      <c r="G147" s="26">
        <f>(SUM('Monthly Data'!S147+'Monthly Data'!W147+'Monthly Data'!AA147)/92)/('Monthly Data'!$E147/100000)</f>
        <v>1.8016559901867246</v>
      </c>
      <c r="H147" s="26">
        <f>(SUM('Monthly Data'!T147+'Monthly Data'!X147+'Monthly Data'!AB147)/92)/('Monthly Data'!$E147/100000)</f>
        <v>0.4812934441869974</v>
      </c>
      <c r="I147" s="26">
        <f>(SUM('Monthly Data'!U147+'Monthly Data'!Y147+'Monthly Data'!AC147)/92)/('Monthly Data'!$E147/100000)</f>
        <v>4.8214529099086825</v>
      </c>
      <c r="J147" s="28">
        <f>I147-'Three Month Average'!E147</f>
        <v>-2.0513236742200913</v>
      </c>
      <c r="K147" s="36">
        <f>J147/'Three Month Average'!E147</f>
        <v>-0.2984708798707629</v>
      </c>
    </row>
    <row r="148" spans="1:11" ht="15">
      <c r="A148" t="str">
        <f>'Monthly Data'!D148</f>
        <v>Wiltshire</v>
      </c>
      <c r="B148" s="26">
        <f>(SUM('Monthly Data'!F148+'Monthly Data'!J148+'Monthly Data'!N148)/89)/('Monthly Data'!$E148/100000)</f>
        <v>13.062200816680688</v>
      </c>
      <c r="C148" s="26">
        <f>(SUM('Monthly Data'!G148+'Monthly Data'!K148+'Monthly Data'!O148)/89)/('Monthly Data'!$E148/100000)</f>
        <v>8.644620782852636</v>
      </c>
      <c r="D148" s="26">
        <f>(SUM('Monthly Data'!H148+'Monthly Data'!L148+'Monthly Data'!P148)/89)/('Monthly Data'!$E148/100000)</f>
        <v>1.6914025743323062</v>
      </c>
      <c r="E148" s="26">
        <f>(SUM('Monthly Data'!I148+'Monthly Data'!M148+'Monthly Data'!Q148)/89)/('Monthly Data'!$E148/100000)</f>
        <v>23.398224173865632</v>
      </c>
      <c r="F148" s="26">
        <f>(SUM('Monthly Data'!R148+'Monthly Data'!V148+'Monthly Data'!Z148)/92)/('Monthly Data'!$E148/100000)</f>
        <v>11.317619301489353</v>
      </c>
      <c r="G148" s="26">
        <f>(SUM('Monthly Data'!S148+'Monthly Data'!W148+'Monthly Data'!AA148)/92)/('Monthly Data'!$E148/100000)</f>
        <v>8.711532571830443</v>
      </c>
      <c r="H148" s="26">
        <f>(SUM('Monthly Data'!T148+'Monthly Data'!X148+'Monthly Data'!AB148)/92)/('Monthly Data'!$E148/100000)</f>
        <v>1.2846107601039032</v>
      </c>
      <c r="I148" s="26">
        <f>(SUM('Monthly Data'!U148+'Monthly Data'!Y148+'Monthly Data'!AC148)/92)/('Monthly Data'!$E148/100000)</f>
        <v>21.3137626334237</v>
      </c>
      <c r="J148" s="28">
        <f>I148-'Three Month Average'!E148</f>
        <v>-2.084461540441932</v>
      </c>
      <c r="K148" s="36">
        <f>J148/'Three Month Average'!E148</f>
        <v>-0.08908631377120263</v>
      </c>
    </row>
    <row r="149" spans="1:11" ht="15">
      <c r="A149" t="str">
        <f>'Monthly Data'!D149</f>
        <v>Windsor &amp; Maidenhead UA</v>
      </c>
      <c r="B149" s="26">
        <f>(SUM('Monthly Data'!F149+'Monthly Data'!J149+'Monthly Data'!N149)/89)/('Monthly Data'!$E149/100000)</f>
        <v>11.843833951016727</v>
      </c>
      <c r="C149" s="26">
        <f>(SUM('Monthly Data'!G149+'Monthly Data'!K149+'Monthly Data'!O149)/89)/('Monthly Data'!$E149/100000)</f>
        <v>2.2452301115751907</v>
      </c>
      <c r="D149" s="26">
        <f>(SUM('Monthly Data'!H149+'Monthly Data'!L149+'Monthly Data'!P149)/89)/('Monthly Data'!$E149/100000)</f>
        <v>0.4019844304566936</v>
      </c>
      <c r="E149" s="26">
        <f>(SUM('Monthly Data'!I149+'Monthly Data'!M149+'Monthly Data'!Q149)/89)/('Monthly Data'!$E149/100000)</f>
        <v>14.491048493048613</v>
      </c>
      <c r="F149" s="26">
        <f>(SUM('Monthly Data'!R149+'Monthly Data'!V149+'Monthly Data'!Z149)/92)/('Monthly Data'!$E149/100000)</f>
        <v>7.426587753243797</v>
      </c>
      <c r="G149" s="26">
        <f>(SUM('Monthly Data'!S149+'Monthly Data'!W149+'Monthly Data'!AA149)/92)/('Monthly Data'!$E149/100000)</f>
        <v>2.1530465133925185</v>
      </c>
      <c r="H149" s="26">
        <f>(SUM('Monthly Data'!T149+'Monthly Data'!X149+'Monthly Data'!AB149)/92)/('Monthly Data'!$E149/100000)</f>
        <v>0.132787009636543</v>
      </c>
      <c r="I149" s="26">
        <f>(SUM('Monthly Data'!U149+'Monthly Data'!Y149+'Monthly Data'!AC149)/92)/('Monthly Data'!$E149/100000)</f>
        <v>9.71242127627286</v>
      </c>
      <c r="J149" s="28">
        <f>I149-'Three Month Average'!E149</f>
        <v>-4.778627216775753</v>
      </c>
      <c r="K149" s="36">
        <f>J149/'Three Month Average'!E149</f>
        <v>-0.3297640760134141</v>
      </c>
    </row>
    <row r="150" spans="1:11" ht="15">
      <c r="A150" t="str">
        <f>'Monthly Data'!D150</f>
        <v>Wirral</v>
      </c>
      <c r="B150" s="26">
        <f>(SUM('Monthly Data'!F150+'Monthly Data'!J150+'Monthly Data'!N150)/89)/('Monthly Data'!$E150/100000)</f>
        <v>4.8027505050863075</v>
      </c>
      <c r="C150" s="26">
        <f>(SUM('Monthly Data'!G150+'Monthly Data'!K150+'Monthly Data'!O150)/89)/('Monthly Data'!$E150/100000)</f>
        <v>1.1209371566299224</v>
      </c>
      <c r="D150" s="26">
        <f>(SUM('Monthly Data'!H150+'Monthly Data'!L150+'Monthly Data'!P150)/89)/('Monthly Data'!$E150/100000)</f>
        <v>6.260411866869883</v>
      </c>
      <c r="E150" s="26">
        <f>(SUM('Monthly Data'!I150+'Monthly Data'!M150+'Monthly Data'!Q150)/89)/('Monthly Data'!$E150/100000)</f>
        <v>12.184099528586112</v>
      </c>
      <c r="F150" s="26">
        <f>(SUM('Monthly Data'!R150+'Monthly Data'!V150+'Monthly Data'!Z150)/92)/('Monthly Data'!$E150/100000)</f>
        <v>6.814908791660953</v>
      </c>
      <c r="G150" s="26">
        <f>(SUM('Monthly Data'!S150+'Monthly Data'!W150+'Monthly Data'!AA150)/92)/('Monthly Data'!$E150/100000)</f>
        <v>2.9788437800027427</v>
      </c>
      <c r="H150" s="26">
        <f>(SUM('Monthly Data'!T150+'Monthly Data'!X150+'Monthly Data'!AB150)/92)/('Monthly Data'!$E150/100000)</f>
        <v>3.6517624468522834</v>
      </c>
      <c r="I150" s="26">
        <f>(SUM('Monthly Data'!U150+'Monthly Data'!Y150+'Monthly Data'!AC150)/92)/('Monthly Data'!$E150/100000)</f>
        <v>13.445515018515978</v>
      </c>
      <c r="J150" s="28">
        <f>I150-'Three Month Average'!E150</f>
        <v>1.2614154899298669</v>
      </c>
      <c r="K150" s="36">
        <f>J150/'Three Month Average'!E150</f>
        <v>0.1035296442687748</v>
      </c>
    </row>
    <row r="151" spans="1:11" ht="15">
      <c r="A151" t="str">
        <f>'Monthly Data'!D151</f>
        <v>Wokingham UA</v>
      </c>
      <c r="B151" s="26">
        <f>(SUM('Monthly Data'!F151+'Monthly Data'!J151+'Monthly Data'!N151)/89)/('Monthly Data'!$E151/100000)</f>
        <v>4.062718212403986</v>
      </c>
      <c r="C151" s="26">
        <f>(SUM('Monthly Data'!G151+'Monthly Data'!K151+'Monthly Data'!O151)/89)/('Monthly Data'!$E151/100000)</f>
        <v>3.2646842778246317</v>
      </c>
      <c r="D151" s="26">
        <f>(SUM('Monthly Data'!H151+'Monthly Data'!L151+'Monthly Data'!P151)/89)/('Monthly Data'!$E151/100000)</f>
        <v>0.07254853950721404</v>
      </c>
      <c r="E151" s="26">
        <f>(SUM('Monthly Data'!I151+'Monthly Data'!M151+'Monthly Data'!Q151)/89)/('Monthly Data'!$E151/100000)</f>
        <v>7.399951029735831</v>
      </c>
      <c r="F151" s="26">
        <f>(SUM('Monthly Data'!R151+'Monthly Data'!V151+'Monthly Data'!Z151)/92)/('Monthly Data'!$E151/100000)</f>
        <v>5.798856019931923</v>
      </c>
      <c r="G151" s="26">
        <f>(SUM('Monthly Data'!S151+'Monthly Data'!W151+'Monthly Data'!AA151)/92)/('Monthly Data'!$E151/100000)</f>
        <v>2.2546232936800363</v>
      </c>
      <c r="H151" s="26">
        <f>(SUM('Monthly Data'!T151+'Monthly Data'!X151+'Monthly Data'!AB151)/92)/('Monthly Data'!$E151/100000)</f>
        <v>1.0264238340877987</v>
      </c>
      <c r="I151" s="26">
        <f>(SUM('Monthly Data'!U151+'Monthly Data'!Y151+'Monthly Data'!AC151)/92)/('Monthly Data'!$E151/100000)</f>
        <v>9.079903147699756</v>
      </c>
      <c r="J151" s="28">
        <f>I151-'Three Month Average'!E151</f>
        <v>1.679952117963925</v>
      </c>
      <c r="K151" s="36">
        <f>J151/'Three Month Average'!E151</f>
        <v>0.2270220588235294</v>
      </c>
    </row>
    <row r="152" spans="1:11" ht="15">
      <c r="A152" t="str">
        <f>'Monthly Data'!D152</f>
        <v>Wolverhampton</v>
      </c>
      <c r="B152" s="26">
        <f>(SUM('Monthly Data'!F152+'Monthly Data'!J152+'Monthly Data'!N152)/89)/('Monthly Data'!$E152/100000)</f>
        <v>4.344266023745622</v>
      </c>
      <c r="C152" s="26">
        <f>(SUM('Monthly Data'!G152+'Monthly Data'!K152+'Monthly Data'!O152)/89)/('Monthly Data'!$E152/100000)</f>
        <v>8.27912477823773</v>
      </c>
      <c r="D152" s="26">
        <f>(SUM('Monthly Data'!H152+'Monthly Data'!L152+'Monthly Data'!P152)/89)/('Monthly Data'!$E152/100000)</f>
        <v>1.4897875631169541</v>
      </c>
      <c r="E152" s="26">
        <f>(SUM('Monthly Data'!I152+'Monthly Data'!M152+'Monthly Data'!Q152)/89)/('Monthly Data'!$E152/100000)</f>
        <v>14.113178365100305</v>
      </c>
      <c r="F152" s="26">
        <f>(SUM('Monthly Data'!R152+'Monthly Data'!V152+'Monthly Data'!Z152)/92)/('Monthly Data'!$E152/100000)</f>
        <v>4.758185178665728</v>
      </c>
      <c r="G152" s="26">
        <f>(SUM('Monthly Data'!S152+'Monthly Data'!W152+'Monthly Data'!AA152)/92)/('Monthly Data'!$E152/100000)</f>
        <v>5.8088364724520325</v>
      </c>
      <c r="H152" s="26">
        <f>(SUM('Monthly Data'!T152+'Monthly Data'!X152+'Monthly Data'!AB152)/92)/('Monthly Data'!$E152/100000)</f>
        <v>0.6930998063721177</v>
      </c>
      <c r="I152" s="26">
        <f>(SUM('Monthly Data'!U152+'Monthly Data'!Y152+'Monthly Data'!AC152)/92)/('Monthly Data'!$E152/100000)</f>
        <v>11.260121457489879</v>
      </c>
      <c r="J152" s="28">
        <f>I152-'Three Month Average'!E152</f>
        <v>-2.8530569076104264</v>
      </c>
      <c r="K152" s="36">
        <f>J152/'Three Month Average'!E152</f>
        <v>-0.20215551974214344</v>
      </c>
    </row>
    <row r="153" spans="1:11" ht="15">
      <c r="A153" t="str">
        <f>'Monthly Data'!D153</f>
        <v>Worcestershire</v>
      </c>
      <c r="B153" s="26">
        <f>(SUM('Monthly Data'!F153+'Monthly Data'!J153+'Monthly Data'!N153)/89)/('Monthly Data'!$E153/100000)</f>
        <v>8.957486225729616</v>
      </c>
      <c r="C153" s="26">
        <f>(SUM('Monthly Data'!G153+'Monthly Data'!K153+'Monthly Data'!O153)/89)/('Monthly Data'!$E153/100000)</f>
        <v>7.104876933811322</v>
      </c>
      <c r="D153" s="26">
        <f>(SUM('Monthly Data'!H153+'Monthly Data'!L153+'Monthly Data'!P153)/89)/('Monthly Data'!$E153/100000)</f>
        <v>4.2874672184394775</v>
      </c>
      <c r="E153" s="26">
        <f>(SUM('Monthly Data'!I153+'Monthly Data'!M153+'Monthly Data'!Q153)/89)/('Monthly Data'!$E153/100000)</f>
        <v>20.349830377980414</v>
      </c>
      <c r="F153" s="26">
        <f>(SUM('Monthly Data'!R153+'Monthly Data'!V153+'Monthly Data'!Z153)/92)/('Monthly Data'!$E153/100000)</f>
        <v>8.35117773019272</v>
      </c>
      <c r="G153" s="26">
        <f>(SUM('Monthly Data'!S153+'Monthly Data'!W153+'Monthly Data'!AA153)/92)/('Monthly Data'!$E153/100000)</f>
        <v>5.378921888092356</v>
      </c>
      <c r="H153" s="26">
        <f>(SUM('Monthly Data'!T153+'Monthly Data'!X153+'Monthly Data'!AB153)/92)/('Monthly Data'!$E153/100000)</f>
        <v>3.819476771250349</v>
      </c>
      <c r="I153" s="26">
        <f>(SUM('Monthly Data'!U153+'Monthly Data'!Y153+'Monthly Data'!AC153)/92)/('Monthly Data'!$E153/100000)</f>
        <v>17.549576389535424</v>
      </c>
      <c r="J153" s="28">
        <f>I153-'Three Month Average'!E153</f>
        <v>-2.8002539884449895</v>
      </c>
      <c r="K153" s="36">
        <f>J153/'Three Month Average'!E153</f>
        <v>-0.13760576557311316</v>
      </c>
    </row>
    <row r="154" spans="1:11" ht="15">
      <c r="A154" t="str">
        <f>'Monthly Data'!D154</f>
        <v>York UA</v>
      </c>
      <c r="B154" s="26">
        <f>(SUM('Monthly Data'!F154+'Monthly Data'!J154+'Monthly Data'!N154)/89)/('Monthly Data'!$E154/100000)</f>
        <v>9.135348432397766</v>
      </c>
      <c r="C154" s="26">
        <f>(SUM('Monthly Data'!G154+'Monthly Data'!K154+'Monthly Data'!O154)/89)/('Monthly Data'!$E154/100000)</f>
        <v>4.541498432724964</v>
      </c>
      <c r="D154" s="26">
        <f>(SUM('Monthly Data'!H154+'Monthly Data'!L154+'Monthly Data'!P154)/89)/('Monthly Data'!$E154/100000)</f>
        <v>0.523515669478382</v>
      </c>
      <c r="E154" s="26">
        <f>(SUM('Monthly Data'!I154+'Monthly Data'!M154+'Monthly Data'!Q154)/89)/('Monthly Data'!$E154/100000)</f>
        <v>14.200362534601114</v>
      </c>
      <c r="F154" s="26">
        <f>(SUM('Monthly Data'!R154+'Monthly Data'!V154+'Monthly Data'!Z154)/92)/('Monthly Data'!$E154/100000)</f>
        <v>5.748145146995518</v>
      </c>
      <c r="G154" s="26">
        <f>(SUM('Monthly Data'!S154+'Monthly Data'!W154+'Monthly Data'!AA154)/92)/('Monthly Data'!$E154/100000)</f>
        <v>4.216150515307285</v>
      </c>
      <c r="H154" s="26">
        <f>(SUM('Monthly Data'!T154+'Monthly Data'!X154+'Monthly Data'!AB154)/92)/('Monthly Data'!$E154/100000)</f>
        <v>0.34818059811096197</v>
      </c>
      <c r="I154" s="26">
        <f>(SUM('Monthly Data'!U154+'Monthly Data'!Y154+'Monthly Data'!AC154)/92)/('Monthly Data'!$E154/100000)</f>
        <v>10.312476260413764</v>
      </c>
      <c r="J154" s="28">
        <f>I154-'Three Month Average'!E154</f>
        <v>-3.88788627418735</v>
      </c>
      <c r="K154" s="36">
        <f>J154/'Three Month Average'!E154</f>
        <v>-0.27378781807253066</v>
      </c>
    </row>
    <row r="155" spans="2:10" ht="15">
      <c r="B155" s="26"/>
      <c r="C155" s="26"/>
      <c r="D155" s="26"/>
      <c r="E155" s="26"/>
      <c r="F155" s="26"/>
      <c r="G155" s="26"/>
      <c r="H155" s="26"/>
      <c r="I155" s="26"/>
      <c r="J155" s="28"/>
    </row>
    <row r="156" spans="2:10" ht="15">
      <c r="B156" s="26"/>
      <c r="C156" s="26"/>
      <c r="D156" s="26"/>
      <c r="E156" s="26"/>
      <c r="F156" s="26"/>
      <c r="G156" s="26"/>
      <c r="H156" s="26"/>
      <c r="I156" s="26"/>
      <c r="J156" s="28"/>
    </row>
    <row r="157" spans="2:10" ht="15">
      <c r="B157" s="26"/>
      <c r="C157" s="26"/>
      <c r="D157" s="26"/>
      <c r="E157" s="26"/>
      <c r="F157" s="26"/>
      <c r="G157" s="26"/>
      <c r="H157" s="26"/>
      <c r="I157" s="26"/>
      <c r="J157" s="28"/>
    </row>
  </sheetData>
  <sheetProtection algorithmName="SHA-512" hashValue="sysVpjf+c9YVfJRGovFNXxTiAtVOqmHMnuDPpSxD741ajjIBi0PD5qg7wvIYi2E2Hk9SAbvhdCi3lA2wTphR9Q==" saltValue="v8OSLkb+SdnWYClhRS+FRg==" spinCount="100000" sheet="1" objects="1" scenarios="1"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54"/>
  <sheetViews>
    <sheetView workbookViewId="0" topLeftCell="A1">
      <selection activeCell="P3" sqref="P3"/>
    </sheetView>
  </sheetViews>
  <sheetFormatPr defaultColWidth="9.140625" defaultRowHeight="15"/>
  <cols>
    <col min="1" max="1" width="27.140625" style="0" bestFit="1" customWidth="1"/>
    <col min="2" max="2" width="12.00390625" style="0" bestFit="1" customWidth="1"/>
    <col min="11" max="12" width="6.00390625" style="0" customWidth="1"/>
    <col min="15" max="15" width="13.7109375" style="0" bestFit="1" customWidth="1"/>
  </cols>
  <sheetData>
    <row r="2" spans="1:11" ht="15">
      <c r="A2" t="str">
        <f>'Monthly Data'!D2</f>
        <v>Name</v>
      </c>
      <c r="B2" t="s">
        <v>482</v>
      </c>
      <c r="C2" t="s">
        <v>488</v>
      </c>
      <c r="D2" t="s">
        <v>480</v>
      </c>
      <c r="E2" t="s">
        <v>483</v>
      </c>
      <c r="F2" t="s">
        <v>487</v>
      </c>
      <c r="G2" t="s">
        <v>484</v>
      </c>
      <c r="H2" t="s">
        <v>489</v>
      </c>
      <c r="I2" t="s">
        <v>485</v>
      </c>
      <c r="J2" t="s">
        <v>490</v>
      </c>
      <c r="K2" t="s">
        <v>486</v>
      </c>
    </row>
    <row r="3" spans="1:17" ht="15">
      <c r="A3" t="s">
        <v>435</v>
      </c>
      <c r="B3" s="28">
        <f>VLOOKUP(A3,'Monthly Rates Actual'!$A$4:$E$155,5,FALSE)</f>
        <v>2.3794970310862733</v>
      </c>
      <c r="C3" s="28">
        <f>VLOOKUP(A3,'Monthly Rates Actual'!$A$4:$AG$155,33,FALSE)</f>
        <v>7.47758761206194</v>
      </c>
      <c r="D3" s="28">
        <f>VLOOKUP(A3,'Monthly Rate Target'!$A$3:$E$154,5,FALSE)</f>
        <v>2.3794970310862733</v>
      </c>
      <c r="E3" s="28">
        <f aca="true" t="shared" si="0" ref="E3:E34">C3-B3</f>
        <v>5.098090580975667</v>
      </c>
      <c r="F3" s="42">
        <f aca="true" t="shared" si="1" ref="F3:F34">(C3-B3)/B3</f>
        <v>2.1425076452599385</v>
      </c>
      <c r="G3" s="28">
        <f aca="true" t="shared" si="2" ref="G3:G34">B3-D3</f>
        <v>0</v>
      </c>
      <c r="H3" s="28">
        <f aca="true" t="shared" si="3" ref="H3:H34">C3-D3</f>
        <v>5.098090580975667</v>
      </c>
      <c r="I3" s="41">
        <f aca="true" t="shared" si="4" ref="I3:I34">G3/D3</f>
        <v>0</v>
      </c>
      <c r="J3" s="41">
        <f aca="true" t="shared" si="5" ref="J3:J34">H3/D3</f>
        <v>2.1425076452599385</v>
      </c>
      <c r="K3" s="43">
        <f aca="true" t="shared" si="6" ref="K3:K34">J3-I3</f>
        <v>2.1425076452599385</v>
      </c>
      <c r="L3" s="43">
        <f>$P$4</f>
        <v>-0.25697332449095606</v>
      </c>
      <c r="M3" s="41">
        <f>PERCENTRANK($K$3:$K$154,K3)</f>
        <v>1</v>
      </c>
      <c r="N3" t="b">
        <f>AND(J3&lt;0,K3&lt;0)</f>
        <v>0</v>
      </c>
      <c r="O3" t="str">
        <f>DTOC!C2</f>
        <v>England</v>
      </c>
      <c r="P3">
        <f>VLOOKUP(O3,A2:K154,5,FALSE)</f>
        <v>-2.415549250214987</v>
      </c>
      <c r="Q3">
        <f>VLOOKUP(O3,A2:K154,8,FALSE)</f>
        <v>3.5025185294216854</v>
      </c>
    </row>
    <row r="4" spans="1:22" ht="15">
      <c r="A4" t="s">
        <v>105</v>
      </c>
      <c r="B4" s="28">
        <f>VLOOKUP(A4,'Monthly Rates Actual'!$A$4:$E$155,5,FALSE)</f>
        <v>3.732849071832123</v>
      </c>
      <c r="C4" s="28">
        <f>VLOOKUP(A4,'Monthly Rates Actual'!$A$4:$AG$155,33,FALSE)</f>
        <v>9.588826114249843</v>
      </c>
      <c r="D4" s="28">
        <f>VLOOKUP(A4,'Monthly Rate Target'!$A$3:$E$154,5,FALSE)</f>
        <v>3.732849071832123</v>
      </c>
      <c r="E4" s="28">
        <f t="shared" si="0"/>
        <v>5.85597704241772</v>
      </c>
      <c r="F4" s="42">
        <f t="shared" si="1"/>
        <v>1.5687687687687686</v>
      </c>
      <c r="G4" s="28">
        <f t="shared" si="2"/>
        <v>0</v>
      </c>
      <c r="H4" s="28">
        <f t="shared" si="3"/>
        <v>5.85597704241772</v>
      </c>
      <c r="I4" s="41">
        <f t="shared" si="4"/>
        <v>0</v>
      </c>
      <c r="J4" s="41">
        <f t="shared" si="5"/>
        <v>1.5687687687687686</v>
      </c>
      <c r="K4" s="43">
        <f t="shared" si="6"/>
        <v>1.5687687687687686</v>
      </c>
      <c r="L4" s="43">
        <f aca="true" t="shared" si="7" ref="L4:L67">$P$4</f>
        <v>-0.25697332449095606</v>
      </c>
      <c r="M4" s="41">
        <f aca="true" t="shared" si="8" ref="M4:M67">PERCENTRANK($K$3:$K$154,K4)</f>
        <v>0.993</v>
      </c>
      <c r="N4" t="b">
        <f aca="true" t="shared" si="9" ref="N4:N67">AND(J4&lt;0,K4&lt;0)</f>
        <v>0</v>
      </c>
      <c r="P4" s="41">
        <f>VLOOKUP(O3,A2:K154,11,FALSE)</f>
        <v>-0.25697332449095606</v>
      </c>
      <c r="Q4">
        <f>VLOOKUP(O3,A2:K154,3,FALSE)</f>
        <v>12.902518529421686</v>
      </c>
      <c r="S4">
        <f>Q4-P3</f>
        <v>15.318067779636673</v>
      </c>
      <c r="V4">
        <f>Q4-9.4</f>
        <v>3.5025185294216854</v>
      </c>
    </row>
    <row r="5" spans="1:14" ht="15">
      <c r="A5" t="s">
        <v>93</v>
      </c>
      <c r="B5" s="28">
        <f>VLOOKUP(A5,'Monthly Rates Actual'!$A$4:$E$155,5,FALSE)</f>
        <v>25.696864111498257</v>
      </c>
      <c r="C5" s="28">
        <f>VLOOKUP(A5,'Monthly Rates Actual'!$A$4:$AG$155,33,FALSE)</f>
        <v>40.24390243902439</v>
      </c>
      <c r="D5" s="28">
        <f>VLOOKUP(A5,'Monthly Rate Target'!$A$3:$E$154,5,FALSE)</f>
        <v>9.4</v>
      </c>
      <c r="E5" s="28">
        <f t="shared" si="0"/>
        <v>14.547038327526131</v>
      </c>
      <c r="F5" s="42">
        <f t="shared" si="1"/>
        <v>0.5661016949152542</v>
      </c>
      <c r="G5" s="28">
        <f t="shared" si="2"/>
        <v>16.29686411149826</v>
      </c>
      <c r="H5" s="28">
        <f t="shared" si="3"/>
        <v>30.84390243902439</v>
      </c>
      <c r="I5" s="41">
        <f t="shared" si="4"/>
        <v>1.7337089480317296</v>
      </c>
      <c r="J5" s="41">
        <f t="shared" si="5"/>
        <v>3.281266216917488</v>
      </c>
      <c r="K5" s="43">
        <f t="shared" si="6"/>
        <v>1.5475572688857584</v>
      </c>
      <c r="L5" s="43">
        <f t="shared" si="7"/>
        <v>-0.25697332449095606</v>
      </c>
      <c r="M5" s="41">
        <f t="shared" si="8"/>
        <v>0.986</v>
      </c>
      <c r="N5" t="b">
        <f t="shared" si="9"/>
        <v>0</v>
      </c>
    </row>
    <row r="6" spans="1:22" ht="15">
      <c r="A6" t="s">
        <v>144</v>
      </c>
      <c r="B6" s="28">
        <f>VLOOKUP(A6,'Monthly Rates Actual'!$A$4:$E$155,5,FALSE)</f>
        <v>3.6774659326775563</v>
      </c>
      <c r="C6" s="28">
        <f>VLOOKUP(A6,'Monthly Rates Actual'!$A$4:$AG$155,33,FALSE)</f>
        <v>8.08591282375237</v>
      </c>
      <c r="D6" s="28">
        <f>VLOOKUP(A6,'Monthly Rate Target'!$A$3:$E$154,5,FALSE)</f>
        <v>3.6774659326775563</v>
      </c>
      <c r="E6" s="28">
        <f t="shared" si="0"/>
        <v>4.408446891074814</v>
      </c>
      <c r="F6" s="42">
        <f t="shared" si="1"/>
        <v>1.1987730061349695</v>
      </c>
      <c r="G6" s="28">
        <f t="shared" si="2"/>
        <v>0</v>
      </c>
      <c r="H6" s="28">
        <f t="shared" si="3"/>
        <v>4.408446891074814</v>
      </c>
      <c r="I6" s="41">
        <f t="shared" si="4"/>
        <v>0</v>
      </c>
      <c r="J6" s="41">
        <f t="shared" si="5"/>
        <v>1.1987730061349695</v>
      </c>
      <c r="K6" s="43">
        <f t="shared" si="6"/>
        <v>1.1987730061349695</v>
      </c>
      <c r="L6" s="43">
        <f t="shared" si="7"/>
        <v>-0.25697332449095606</v>
      </c>
      <c r="M6" s="41">
        <f t="shared" si="8"/>
        <v>0.98</v>
      </c>
      <c r="N6" t="b">
        <f t="shared" si="9"/>
        <v>0</v>
      </c>
      <c r="P6">
        <f>P7*('Monthly Data'!E3/100000)</f>
        <v>168302</v>
      </c>
      <c r="R6">
        <f>R7*('Monthly Data'!E3/100000)</f>
        <v>186490</v>
      </c>
      <c r="T6">
        <f>T7*('Monthly Data'!E3/100000)</f>
        <v>-31508.71428571431</v>
      </c>
      <c r="V6">
        <f>V7*('Monthly Data'!E3/100000)</f>
        <v>45687.27199999999</v>
      </c>
    </row>
    <row r="7" spans="1:22" ht="15">
      <c r="A7" t="s">
        <v>306</v>
      </c>
      <c r="B7" s="28">
        <f>VLOOKUP(A7,'Monthly Rates Actual'!$A$4:$E$155,5,FALSE)</f>
        <v>15.223372673955542</v>
      </c>
      <c r="C7" s="28">
        <f>VLOOKUP(A7,'Monthly Rates Actual'!$A$4:$AG$155,33,FALSE)</f>
        <v>24.902855212029056</v>
      </c>
      <c r="D7" s="28">
        <f>VLOOKUP(A7,'Monthly Rate Target'!$A$3:$E$154,5,FALSE)</f>
        <v>9.4</v>
      </c>
      <c r="E7" s="28">
        <f t="shared" si="0"/>
        <v>9.679482538073515</v>
      </c>
      <c r="F7" s="42">
        <f t="shared" si="1"/>
        <v>0.635830360681728</v>
      </c>
      <c r="G7" s="28">
        <f t="shared" si="2"/>
        <v>5.823372673955541</v>
      </c>
      <c r="H7" s="28">
        <f t="shared" si="3"/>
        <v>15.502855212029056</v>
      </c>
      <c r="I7" s="41">
        <f t="shared" si="4"/>
        <v>0.6195077312718661</v>
      </c>
      <c r="J7" s="41">
        <f t="shared" si="5"/>
        <v>1.6492399161733038</v>
      </c>
      <c r="K7" s="43">
        <f t="shared" si="6"/>
        <v>1.0297321849014378</v>
      </c>
      <c r="L7" s="43">
        <f t="shared" si="7"/>
        <v>-0.25697332449095606</v>
      </c>
      <c r="M7" s="41">
        <f t="shared" si="8"/>
        <v>0.973</v>
      </c>
      <c r="N7" t="b">
        <f t="shared" si="9"/>
        <v>0</v>
      </c>
      <c r="P7">
        <f>Q4*30</f>
        <v>387.0755558826506</v>
      </c>
      <c r="R7">
        <f>S4*28</f>
        <v>428.9058978298268</v>
      </c>
      <c r="T7">
        <f>P3*30</f>
        <v>-72.4664775064496</v>
      </c>
      <c r="V7">
        <f>V4*30</f>
        <v>105.07555588265056</v>
      </c>
    </row>
    <row r="8" spans="1:22" ht="15">
      <c r="A8" t="s">
        <v>138</v>
      </c>
      <c r="B8" s="28">
        <f>VLOOKUP(A8,'Monthly Rates Actual'!$A$4:$E$155,5,FALSE)</f>
        <v>4.74931188947056</v>
      </c>
      <c r="C8" s="28">
        <f>VLOOKUP(A8,'Monthly Rates Actual'!$A$4:$AG$155,33,FALSE)</f>
        <v>8.147588464928852</v>
      </c>
      <c r="D8" s="28">
        <f>VLOOKUP(A8,'Monthly Rate Target'!$A$3:$E$154,5,FALSE)</f>
        <v>4.74931188947056</v>
      </c>
      <c r="E8" s="28">
        <f t="shared" si="0"/>
        <v>3.3982765754582918</v>
      </c>
      <c r="F8" s="42">
        <f t="shared" si="1"/>
        <v>0.7155303030303032</v>
      </c>
      <c r="G8" s="28">
        <f t="shared" si="2"/>
        <v>0</v>
      </c>
      <c r="H8" s="28">
        <f t="shared" si="3"/>
        <v>3.3982765754582918</v>
      </c>
      <c r="I8" s="41">
        <f t="shared" si="4"/>
        <v>0</v>
      </c>
      <c r="J8" s="41">
        <f t="shared" si="5"/>
        <v>0.7155303030303032</v>
      </c>
      <c r="K8" s="43">
        <f t="shared" si="6"/>
        <v>0.7155303030303032</v>
      </c>
      <c r="L8" s="43">
        <f t="shared" si="7"/>
        <v>-0.25697332449095606</v>
      </c>
      <c r="M8" s="41">
        <f t="shared" si="8"/>
        <v>0.966</v>
      </c>
      <c r="N8" t="b">
        <f t="shared" si="9"/>
        <v>0</v>
      </c>
      <c r="T8">
        <f>T6/30</f>
        <v>-1050.290476190477</v>
      </c>
      <c r="V8">
        <f>V6/30</f>
        <v>1522.9090666666664</v>
      </c>
    </row>
    <row r="9" spans="1:14" ht="15">
      <c r="A9" t="s">
        <v>260</v>
      </c>
      <c r="B9" s="28">
        <f>VLOOKUP(A9,'Monthly Rates Actual'!$A$4:$E$155,5,FALSE)</f>
        <v>6.559766763848396</v>
      </c>
      <c r="C9" s="28">
        <f>VLOOKUP(A9,'Monthly Rates Actual'!$A$4:$AG$155,33,FALSE)</f>
        <v>11.072015012901712</v>
      </c>
      <c r="D9" s="28">
        <f>VLOOKUP(A9,'Monthly Rate Target'!$A$3:$E$154,5,FALSE)</f>
        <v>6.559766763848396</v>
      </c>
      <c r="E9" s="28">
        <f t="shared" si="0"/>
        <v>4.512248249053316</v>
      </c>
      <c r="F9" s="42">
        <f t="shared" si="1"/>
        <v>0.68786717752235</v>
      </c>
      <c r="G9" s="28">
        <f t="shared" si="2"/>
        <v>0</v>
      </c>
      <c r="H9" s="28">
        <f t="shared" si="3"/>
        <v>4.512248249053316</v>
      </c>
      <c r="I9" s="41">
        <f t="shared" si="4"/>
        <v>0</v>
      </c>
      <c r="J9" s="41">
        <f t="shared" si="5"/>
        <v>0.68786717752235</v>
      </c>
      <c r="K9" s="43">
        <f t="shared" si="6"/>
        <v>0.68786717752235</v>
      </c>
      <c r="L9" s="43">
        <f t="shared" si="7"/>
        <v>-0.25697332449095606</v>
      </c>
      <c r="M9" s="41">
        <f t="shared" si="8"/>
        <v>0.96</v>
      </c>
      <c r="N9" t="b">
        <f t="shared" si="9"/>
        <v>0</v>
      </c>
    </row>
    <row r="10" spans="1:14" ht="15">
      <c r="A10" t="s">
        <v>379</v>
      </c>
      <c r="B10" s="28">
        <f>VLOOKUP(A10,'Monthly Rates Actual'!$A$4:$E$155,5,FALSE)</f>
        <v>7.373271889400922</v>
      </c>
      <c r="C10" s="28">
        <f>VLOOKUP(A10,'Monthly Rates Actual'!$A$4:$AG$155,33,FALSE)</f>
        <v>12.442396313364055</v>
      </c>
      <c r="D10" s="28">
        <f>VLOOKUP(A10,'Monthly Rate Target'!$A$3:$E$154,5,FALSE)</f>
        <v>7.373271889400922</v>
      </c>
      <c r="E10" s="28">
        <f t="shared" si="0"/>
        <v>5.0691244239631335</v>
      </c>
      <c r="F10" s="42">
        <f t="shared" si="1"/>
        <v>0.6875</v>
      </c>
      <c r="G10" s="28">
        <f t="shared" si="2"/>
        <v>0</v>
      </c>
      <c r="H10" s="28">
        <f t="shared" si="3"/>
        <v>5.0691244239631335</v>
      </c>
      <c r="I10" s="41">
        <f t="shared" si="4"/>
        <v>0</v>
      </c>
      <c r="J10" s="41">
        <f t="shared" si="5"/>
        <v>0.6875</v>
      </c>
      <c r="K10" s="43">
        <f t="shared" si="6"/>
        <v>0.6875</v>
      </c>
      <c r="L10" s="43">
        <f t="shared" si="7"/>
        <v>-0.25697332449095606</v>
      </c>
      <c r="M10" s="41">
        <f t="shared" si="8"/>
        <v>0.953</v>
      </c>
      <c r="N10" t="b">
        <f t="shared" si="9"/>
        <v>0</v>
      </c>
    </row>
    <row r="11" spans="1:14" ht="15">
      <c r="A11" t="s">
        <v>444</v>
      </c>
      <c r="B11" s="28">
        <f>VLOOKUP(A11,'Monthly Rates Actual'!$A$4:$E$155,5,FALSE)</f>
        <v>7.8354554358472095</v>
      </c>
      <c r="C11" s="28">
        <f>VLOOKUP(A11,'Monthly Rates Actual'!$A$4:$AG$155,33,FALSE)</f>
        <v>13.042768527587334</v>
      </c>
      <c r="D11" s="28">
        <f>VLOOKUP(A11,'Monthly Rate Target'!$A$3:$E$154,5,FALSE)</f>
        <v>7.8354554358472095</v>
      </c>
      <c r="E11" s="28">
        <f t="shared" si="0"/>
        <v>5.207313091740125</v>
      </c>
      <c r="F11" s="42">
        <f t="shared" si="1"/>
        <v>0.6645833333333334</v>
      </c>
      <c r="G11" s="28">
        <f t="shared" si="2"/>
        <v>0</v>
      </c>
      <c r="H11" s="28">
        <f t="shared" si="3"/>
        <v>5.207313091740125</v>
      </c>
      <c r="I11" s="41">
        <f t="shared" si="4"/>
        <v>0</v>
      </c>
      <c r="J11" s="41">
        <f t="shared" si="5"/>
        <v>0.6645833333333334</v>
      </c>
      <c r="K11" s="43">
        <f t="shared" si="6"/>
        <v>0.6645833333333334</v>
      </c>
      <c r="L11" s="43">
        <f t="shared" si="7"/>
        <v>-0.25697332449095606</v>
      </c>
      <c r="M11" s="41">
        <f t="shared" si="8"/>
        <v>0.947</v>
      </c>
      <c r="N11" t="b">
        <f t="shared" si="9"/>
        <v>0</v>
      </c>
    </row>
    <row r="12" spans="1:14" ht="15">
      <c r="A12" t="s">
        <v>62</v>
      </c>
      <c r="B12" s="28">
        <f>VLOOKUP(A12,'Monthly Rates Actual'!$A$4:$E$155,5,FALSE)</f>
        <v>13.263239124143917</v>
      </c>
      <c r="C12" s="28">
        <f>VLOOKUP(A12,'Monthly Rates Actual'!$A$4:$AG$155,33,FALSE)</f>
        <v>18.928651811838847</v>
      </c>
      <c r="D12" s="28">
        <f>VLOOKUP(A12,'Monthly Rate Target'!$A$3:$E$154,5,FALSE)</f>
        <v>9.4</v>
      </c>
      <c r="E12" s="28">
        <f t="shared" si="0"/>
        <v>5.66541268769493</v>
      </c>
      <c r="F12" s="42">
        <f t="shared" si="1"/>
        <v>0.4271515151515152</v>
      </c>
      <c r="G12" s="28">
        <f t="shared" si="2"/>
        <v>3.8632391241439166</v>
      </c>
      <c r="H12" s="28">
        <f t="shared" si="3"/>
        <v>9.528651811838847</v>
      </c>
      <c r="I12" s="41">
        <f t="shared" si="4"/>
        <v>0.4109828855472252</v>
      </c>
      <c r="J12" s="41">
        <f t="shared" si="5"/>
        <v>1.0136863629615793</v>
      </c>
      <c r="K12" s="43">
        <f t="shared" si="6"/>
        <v>0.6027034774143541</v>
      </c>
      <c r="L12" s="43">
        <f t="shared" si="7"/>
        <v>-0.25697332449095606</v>
      </c>
      <c r="M12" s="41">
        <f t="shared" si="8"/>
        <v>0.94</v>
      </c>
      <c r="N12" t="b">
        <f t="shared" si="9"/>
        <v>0</v>
      </c>
    </row>
    <row r="13" spans="1:14" ht="15">
      <c r="A13" t="s">
        <v>56</v>
      </c>
      <c r="B13" s="28">
        <f>VLOOKUP(A13,'Monthly Rates Actual'!$A$4:$E$155,5,FALSE)</f>
        <v>3.640668274814616</v>
      </c>
      <c r="C13" s="28">
        <f>VLOOKUP(A13,'Monthly Rates Actual'!$A$4:$AG$155,33,FALSE)</f>
        <v>5.774442359808213</v>
      </c>
      <c r="D13" s="28">
        <f>VLOOKUP(A13,'Monthly Rate Target'!$A$3:$E$154,5,FALSE)</f>
        <v>3.640668274814616</v>
      </c>
      <c r="E13" s="28">
        <f t="shared" si="0"/>
        <v>2.133774084993597</v>
      </c>
      <c r="F13" s="42">
        <f t="shared" si="1"/>
        <v>0.5860940695296523</v>
      </c>
      <c r="G13" s="28">
        <f t="shared" si="2"/>
        <v>0</v>
      </c>
      <c r="H13" s="28">
        <f t="shared" si="3"/>
        <v>2.133774084993597</v>
      </c>
      <c r="I13" s="41">
        <f t="shared" si="4"/>
        <v>0</v>
      </c>
      <c r="J13" s="41">
        <f t="shared" si="5"/>
        <v>0.5860940695296523</v>
      </c>
      <c r="K13" s="43">
        <f t="shared" si="6"/>
        <v>0.5860940695296523</v>
      </c>
      <c r="L13" s="43">
        <f t="shared" si="7"/>
        <v>-0.25697332449095606</v>
      </c>
      <c r="M13" s="41">
        <f t="shared" si="8"/>
        <v>0.933</v>
      </c>
      <c r="N13" t="b">
        <f t="shared" si="9"/>
        <v>0</v>
      </c>
    </row>
    <row r="14" spans="1:14" ht="15">
      <c r="A14" t="s">
        <v>236</v>
      </c>
      <c r="B14" s="28">
        <f>VLOOKUP(A14,'Monthly Rates Actual'!$A$4:$E$155,5,FALSE)</f>
        <v>10.81969246031746</v>
      </c>
      <c r="C14" s="28">
        <f>VLOOKUP(A14,'Monthly Rates Actual'!$A$4:$AG$155,33,FALSE)</f>
        <v>16.319444444444446</v>
      </c>
      <c r="D14" s="28">
        <f>VLOOKUP(A14,'Monthly Rate Target'!$A$3:$E$154,5,FALSE)</f>
        <v>9.4</v>
      </c>
      <c r="E14" s="28">
        <f t="shared" si="0"/>
        <v>5.499751984126986</v>
      </c>
      <c r="F14" s="42">
        <f t="shared" si="1"/>
        <v>0.5083094555873927</v>
      </c>
      <c r="G14" s="28">
        <f t="shared" si="2"/>
        <v>1.41969246031746</v>
      </c>
      <c r="H14" s="28">
        <f t="shared" si="3"/>
        <v>6.919444444444446</v>
      </c>
      <c r="I14" s="41">
        <f t="shared" si="4"/>
        <v>0.1510311127997298</v>
      </c>
      <c r="J14" s="41">
        <f t="shared" si="5"/>
        <v>0.7361111111111113</v>
      </c>
      <c r="K14" s="43">
        <f t="shared" si="6"/>
        <v>0.5850799983113815</v>
      </c>
      <c r="L14" s="43">
        <f t="shared" si="7"/>
        <v>-0.25697332449095606</v>
      </c>
      <c r="M14" s="41">
        <f t="shared" si="8"/>
        <v>0.927</v>
      </c>
      <c r="N14" t="b">
        <f t="shared" si="9"/>
        <v>0</v>
      </c>
    </row>
    <row r="15" spans="1:14" ht="15">
      <c r="A15" t="s">
        <v>294</v>
      </c>
      <c r="B15" s="28">
        <f>VLOOKUP(A15,'Monthly Rates Actual'!$A$4:$E$155,5,FALSE)</f>
        <v>21.73149326545763</v>
      </c>
      <c r="C15" s="28">
        <f>VLOOKUP(A15,'Monthly Rates Actual'!$A$4:$AG$155,33,FALSE)</f>
        <v>27.211705023509033</v>
      </c>
      <c r="D15" s="28">
        <f>VLOOKUP(A15,'Monthly Rate Target'!$A$3:$E$154,5,FALSE)</f>
        <v>9.4</v>
      </c>
      <c r="E15" s="28">
        <f t="shared" si="0"/>
        <v>5.480211758051404</v>
      </c>
      <c r="F15" s="42">
        <f t="shared" si="1"/>
        <v>0.25217833358751474</v>
      </c>
      <c r="G15" s="28">
        <f t="shared" si="2"/>
        <v>12.33149326545763</v>
      </c>
      <c r="H15" s="28">
        <f t="shared" si="3"/>
        <v>17.811705023509035</v>
      </c>
      <c r="I15" s="41">
        <f t="shared" si="4"/>
        <v>1.3118609856869818</v>
      </c>
      <c r="J15" s="41">
        <f t="shared" si="5"/>
        <v>1.8948622365435142</v>
      </c>
      <c r="K15" s="43">
        <f t="shared" si="6"/>
        <v>0.5830012508565323</v>
      </c>
      <c r="L15" s="43">
        <f t="shared" si="7"/>
        <v>-0.25697332449095606</v>
      </c>
      <c r="M15" s="41">
        <f t="shared" si="8"/>
        <v>0.92</v>
      </c>
      <c r="N15" t="b">
        <f t="shared" si="9"/>
        <v>0</v>
      </c>
    </row>
    <row r="16" spans="1:14" ht="15">
      <c r="A16" t="s">
        <v>346</v>
      </c>
      <c r="B16" s="28">
        <f>VLOOKUP(A16,'Monthly Rates Actual'!$A$4:$E$155,5,FALSE)</f>
        <v>13.162586165913954</v>
      </c>
      <c r="C16" s="28">
        <f>VLOOKUP(A16,'Monthly Rates Actual'!$A$4:$AG$155,33,FALSE)</f>
        <v>18.47846182288778</v>
      </c>
      <c r="D16" s="28">
        <f>VLOOKUP(A16,'Monthly Rate Target'!$A$3:$E$154,5,FALSE)</f>
        <v>9.4</v>
      </c>
      <c r="E16" s="28">
        <f t="shared" si="0"/>
        <v>5.315875656973827</v>
      </c>
      <c r="F16" s="42">
        <f t="shared" si="1"/>
        <v>0.4038625532982192</v>
      </c>
      <c r="G16" s="28">
        <f t="shared" si="2"/>
        <v>3.7625861659139535</v>
      </c>
      <c r="H16" s="28">
        <f t="shared" si="3"/>
        <v>9.07846182288778</v>
      </c>
      <c r="I16" s="41">
        <f t="shared" si="4"/>
        <v>0.40027512403339927</v>
      </c>
      <c r="J16" s="41">
        <f t="shared" si="5"/>
        <v>0.9657938109455084</v>
      </c>
      <c r="K16" s="43">
        <f t="shared" si="6"/>
        <v>0.5655186869121092</v>
      </c>
      <c r="L16" s="43">
        <f t="shared" si="7"/>
        <v>-0.25697332449095606</v>
      </c>
      <c r="M16" s="41">
        <f t="shared" si="8"/>
        <v>0.913</v>
      </c>
      <c r="N16" t="b">
        <f t="shared" si="9"/>
        <v>0</v>
      </c>
    </row>
    <row r="17" spans="1:14" ht="15">
      <c r="A17" t="s">
        <v>450</v>
      </c>
      <c r="B17" s="28">
        <f>VLOOKUP(A17,'Monthly Rates Actual'!$A$4:$E$155,5,FALSE)</f>
        <v>14.056457402218465</v>
      </c>
      <c r="C17" s="28">
        <f>VLOOKUP(A17,'Monthly Rates Actual'!$A$4:$AG$155,33,FALSE)</f>
        <v>18.63078835035392</v>
      </c>
      <c r="D17" s="28">
        <f>VLOOKUP(A17,'Monthly Rate Target'!$A$3:$E$154,5,FALSE)</f>
        <v>9.4</v>
      </c>
      <c r="E17" s="28">
        <f t="shared" si="0"/>
        <v>4.574330948135456</v>
      </c>
      <c r="F17" s="42">
        <f t="shared" si="1"/>
        <v>0.3254255903349809</v>
      </c>
      <c r="G17" s="28">
        <f t="shared" si="2"/>
        <v>4.656457402218464</v>
      </c>
      <c r="H17" s="28">
        <f t="shared" si="3"/>
        <v>9.23078835035392</v>
      </c>
      <c r="I17" s="41">
        <f t="shared" si="4"/>
        <v>0.49536780874664516</v>
      </c>
      <c r="J17" s="41">
        <f t="shared" si="5"/>
        <v>0.9819987606759489</v>
      </c>
      <c r="K17" s="43">
        <f t="shared" si="6"/>
        <v>0.4866309519293038</v>
      </c>
      <c r="L17" s="43">
        <f t="shared" si="7"/>
        <v>-0.25697332449095606</v>
      </c>
      <c r="M17" s="41">
        <f t="shared" si="8"/>
        <v>0.907</v>
      </c>
      <c r="N17" t="b">
        <f t="shared" si="9"/>
        <v>0</v>
      </c>
    </row>
    <row r="18" spans="1:14" ht="15">
      <c r="A18" t="s">
        <v>251</v>
      </c>
      <c r="B18" s="28">
        <f>VLOOKUP(A18,'Monthly Rates Actual'!$A$4:$E$155,5,FALSE)</f>
        <v>3.534565009974846</v>
      </c>
      <c r="C18" s="28">
        <f>VLOOKUP(A18,'Monthly Rates Actual'!$A$4:$AG$155,33,FALSE)</f>
        <v>5.241853875733657</v>
      </c>
      <c r="D18" s="28">
        <f>VLOOKUP(A18,'Monthly Rate Target'!$A$3:$E$154,5,FALSE)</f>
        <v>3.534565009974846</v>
      </c>
      <c r="E18" s="28">
        <f t="shared" si="0"/>
        <v>1.707288865758811</v>
      </c>
      <c r="F18" s="42">
        <f t="shared" si="1"/>
        <v>0.4830265848670756</v>
      </c>
      <c r="G18" s="28">
        <f t="shared" si="2"/>
        <v>0</v>
      </c>
      <c r="H18" s="28">
        <f t="shared" si="3"/>
        <v>1.707288865758811</v>
      </c>
      <c r="I18" s="41">
        <f t="shared" si="4"/>
        <v>0</v>
      </c>
      <c r="J18" s="41">
        <f t="shared" si="5"/>
        <v>0.4830265848670756</v>
      </c>
      <c r="K18" s="43">
        <f t="shared" si="6"/>
        <v>0.4830265848670756</v>
      </c>
      <c r="L18" s="43">
        <f t="shared" si="7"/>
        <v>-0.25697332449095606</v>
      </c>
      <c r="M18" s="41">
        <f t="shared" si="8"/>
        <v>0.9</v>
      </c>
      <c r="N18" t="b">
        <f t="shared" si="9"/>
        <v>0</v>
      </c>
    </row>
    <row r="19" spans="1:14" ht="15">
      <c r="A19" t="s">
        <v>31</v>
      </c>
      <c r="B19" s="28">
        <f>VLOOKUP(A19,'Monthly Rates Actual'!$A$4:$E$155,5,FALSE)</f>
        <v>11.784884364280181</v>
      </c>
      <c r="C19" s="28">
        <f>VLOOKUP(A19,'Monthly Rates Actual'!$A$4:$AG$155,33,FALSE)</f>
        <v>16.11154144074361</v>
      </c>
      <c r="D19" s="28">
        <f>VLOOKUP(A19,'Monthly Rate Target'!$A$3:$E$154,5,FALSE)</f>
        <v>9.4</v>
      </c>
      <c r="E19" s="28">
        <f t="shared" si="0"/>
        <v>4.32665707646343</v>
      </c>
      <c r="F19" s="42">
        <f t="shared" si="1"/>
        <v>0.367136150234742</v>
      </c>
      <c r="G19" s="28">
        <f t="shared" si="2"/>
        <v>2.3848843642801807</v>
      </c>
      <c r="H19" s="28">
        <f t="shared" si="3"/>
        <v>6.711541440743611</v>
      </c>
      <c r="I19" s="41">
        <f t="shared" si="4"/>
        <v>0.25371110258299795</v>
      </c>
      <c r="J19" s="41">
        <f t="shared" si="5"/>
        <v>0.7139937702918735</v>
      </c>
      <c r="K19" s="43">
        <f t="shared" si="6"/>
        <v>0.46028266770887555</v>
      </c>
      <c r="L19" s="43">
        <f t="shared" si="7"/>
        <v>-0.25697332449095606</v>
      </c>
      <c r="M19" s="41">
        <f t="shared" si="8"/>
        <v>0.894</v>
      </c>
      <c r="N19" t="b">
        <f t="shared" si="9"/>
        <v>0</v>
      </c>
    </row>
    <row r="20" spans="1:14" ht="15">
      <c r="A20" t="s">
        <v>205</v>
      </c>
      <c r="B20" s="28">
        <f>VLOOKUP(A20,'Monthly Rates Actual'!$A$4:$E$155,5,FALSE)</f>
        <v>5.051922537187764</v>
      </c>
      <c r="C20" s="28">
        <f>VLOOKUP(A20,'Monthly Rates Actual'!$A$4:$AG$155,33,FALSE)</f>
        <v>7.225496616459289</v>
      </c>
      <c r="D20" s="28">
        <f>VLOOKUP(A20,'Monthly Rate Target'!$A$3:$E$154,5,FALSE)</f>
        <v>5.051922537187764</v>
      </c>
      <c r="E20" s="28">
        <f t="shared" si="0"/>
        <v>2.173574079271525</v>
      </c>
      <c r="F20" s="42">
        <f t="shared" si="1"/>
        <v>0.43024691358024675</v>
      </c>
      <c r="G20" s="28">
        <f t="shared" si="2"/>
        <v>0</v>
      </c>
      <c r="H20" s="28">
        <f t="shared" si="3"/>
        <v>2.173574079271525</v>
      </c>
      <c r="I20" s="41">
        <f t="shared" si="4"/>
        <v>0</v>
      </c>
      <c r="J20" s="41">
        <f t="shared" si="5"/>
        <v>0.43024691358024675</v>
      </c>
      <c r="K20" s="43">
        <f t="shared" si="6"/>
        <v>0.43024691358024675</v>
      </c>
      <c r="L20" s="43">
        <f t="shared" si="7"/>
        <v>-0.25697332449095606</v>
      </c>
      <c r="M20" s="41">
        <f t="shared" si="8"/>
        <v>0.887</v>
      </c>
      <c r="N20" t="b">
        <f t="shared" si="9"/>
        <v>0</v>
      </c>
    </row>
    <row r="21" spans="1:14" ht="15">
      <c r="A21" t="s">
        <v>272</v>
      </c>
      <c r="B21" s="28">
        <f>VLOOKUP(A21,'Monthly Rates Actual'!$A$4:$E$155,5,FALSE)</f>
        <v>10.120135805693392</v>
      </c>
      <c r="C21" s="28">
        <f>VLOOKUP(A21,'Monthly Rates Actual'!$A$4:$AG$155,33,FALSE)</f>
        <v>14.056469632338006</v>
      </c>
      <c r="D21" s="28">
        <f>VLOOKUP(A21,'Monthly Rate Target'!$A$3:$E$154,5,FALSE)</f>
        <v>9.4</v>
      </c>
      <c r="E21" s="28">
        <f t="shared" si="0"/>
        <v>3.9363338266446135</v>
      </c>
      <c r="F21" s="42">
        <f t="shared" si="1"/>
        <v>0.3889605734767026</v>
      </c>
      <c r="G21" s="28">
        <f t="shared" si="2"/>
        <v>0.720135805693392</v>
      </c>
      <c r="H21" s="28">
        <f t="shared" si="3"/>
        <v>4.6564696323380055</v>
      </c>
      <c r="I21" s="41">
        <f t="shared" si="4"/>
        <v>0.07661019209504169</v>
      </c>
      <c r="J21" s="41">
        <f t="shared" si="5"/>
        <v>0.49536910982319204</v>
      </c>
      <c r="K21" s="43">
        <f t="shared" si="6"/>
        <v>0.4187589177281503</v>
      </c>
      <c r="L21" s="43">
        <f t="shared" si="7"/>
        <v>-0.25697332449095606</v>
      </c>
      <c r="M21" s="41">
        <f t="shared" si="8"/>
        <v>0.88</v>
      </c>
      <c r="N21" t="b">
        <f t="shared" si="9"/>
        <v>0</v>
      </c>
    </row>
    <row r="22" spans="1:14" ht="15">
      <c r="A22" t="s">
        <v>248</v>
      </c>
      <c r="B22" s="28">
        <f>VLOOKUP(A22,'Monthly Rates Actual'!$A$4:$E$155,5,FALSE)</f>
        <v>4.2101371888605925</v>
      </c>
      <c r="C22" s="28">
        <f>VLOOKUP(A22,'Monthly Rates Actual'!$A$4:$AG$155,33,FALSE)</f>
        <v>5.769599386620663</v>
      </c>
      <c r="D22" s="28">
        <f>VLOOKUP(A22,'Monthly Rate Target'!$A$3:$E$154,5,FALSE)</f>
        <v>4.2101371888605925</v>
      </c>
      <c r="E22" s="28">
        <f t="shared" si="0"/>
        <v>1.5594621977600704</v>
      </c>
      <c r="F22" s="42">
        <f t="shared" si="1"/>
        <v>0.3704065040650408</v>
      </c>
      <c r="G22" s="28">
        <f t="shared" si="2"/>
        <v>0</v>
      </c>
      <c r="H22" s="28">
        <f t="shared" si="3"/>
        <v>1.5594621977600704</v>
      </c>
      <c r="I22" s="41">
        <f t="shared" si="4"/>
        <v>0</v>
      </c>
      <c r="J22" s="41">
        <f t="shared" si="5"/>
        <v>0.3704065040650408</v>
      </c>
      <c r="K22" s="43">
        <f t="shared" si="6"/>
        <v>0.3704065040650408</v>
      </c>
      <c r="L22" s="43">
        <f t="shared" si="7"/>
        <v>-0.25697332449095606</v>
      </c>
      <c r="M22" s="41">
        <f t="shared" si="8"/>
        <v>0.874</v>
      </c>
      <c r="N22" t="b">
        <f t="shared" si="9"/>
        <v>0</v>
      </c>
    </row>
    <row r="23" spans="1:14" ht="15">
      <c r="A23" t="s">
        <v>41</v>
      </c>
      <c r="B23" s="28">
        <f>VLOOKUP(A23,'Monthly Rates Actual'!$A$4:$E$155,5,FALSE)</f>
        <v>8.125617656747558</v>
      </c>
      <c r="C23" s="28">
        <f>VLOOKUP(A23,'Monthly Rates Actual'!$A$4:$AG$155,33,FALSE)</f>
        <v>10.991544965411224</v>
      </c>
      <c r="D23" s="28">
        <f>VLOOKUP(A23,'Monthly Rate Target'!$A$3:$E$154,5,FALSE)</f>
        <v>8.125617656747558</v>
      </c>
      <c r="E23" s="28">
        <f t="shared" si="0"/>
        <v>2.8659273086636663</v>
      </c>
      <c r="F23" s="42">
        <f t="shared" si="1"/>
        <v>0.35270270270270276</v>
      </c>
      <c r="G23" s="28">
        <f t="shared" si="2"/>
        <v>0</v>
      </c>
      <c r="H23" s="28">
        <f t="shared" si="3"/>
        <v>2.8659273086636663</v>
      </c>
      <c r="I23" s="41">
        <f t="shared" si="4"/>
        <v>0</v>
      </c>
      <c r="J23" s="41">
        <f t="shared" si="5"/>
        <v>0.35270270270270276</v>
      </c>
      <c r="K23" s="43">
        <f t="shared" si="6"/>
        <v>0.35270270270270276</v>
      </c>
      <c r="L23" s="43">
        <f t="shared" si="7"/>
        <v>-0.25697332449095606</v>
      </c>
      <c r="M23" s="41">
        <f t="shared" si="8"/>
        <v>0.867</v>
      </c>
      <c r="N23" t="b">
        <f t="shared" si="9"/>
        <v>0</v>
      </c>
    </row>
    <row r="24" spans="1:14" ht="15">
      <c r="A24" t="s">
        <v>129</v>
      </c>
      <c r="B24" s="28">
        <f>VLOOKUP(A24,'Monthly Rates Actual'!$A$4:$E$155,5,FALSE)</f>
        <v>9.300595238095239</v>
      </c>
      <c r="C24" s="28">
        <f>VLOOKUP(A24,'Monthly Rates Actual'!$A$4:$AG$155,33,FALSE)</f>
        <v>12.34375</v>
      </c>
      <c r="D24" s="28">
        <f>VLOOKUP(A24,'Monthly Rate Target'!$A$3:$E$154,5,FALSE)</f>
        <v>9.300595238095239</v>
      </c>
      <c r="E24" s="28">
        <f t="shared" si="0"/>
        <v>3.043154761904761</v>
      </c>
      <c r="F24" s="42">
        <f t="shared" si="1"/>
        <v>0.3271999999999999</v>
      </c>
      <c r="G24" s="28">
        <f t="shared" si="2"/>
        <v>0</v>
      </c>
      <c r="H24" s="28">
        <f t="shared" si="3"/>
        <v>3.043154761904761</v>
      </c>
      <c r="I24" s="41">
        <f t="shared" si="4"/>
        <v>0</v>
      </c>
      <c r="J24" s="41">
        <f t="shared" si="5"/>
        <v>0.3271999999999999</v>
      </c>
      <c r="K24" s="43">
        <f t="shared" si="6"/>
        <v>0.3271999999999999</v>
      </c>
      <c r="L24" s="43">
        <f t="shared" si="7"/>
        <v>-0.25697332449095606</v>
      </c>
      <c r="M24" s="41">
        <f t="shared" si="8"/>
        <v>0.86</v>
      </c>
      <c r="N24" t="b">
        <f t="shared" si="9"/>
        <v>0</v>
      </c>
    </row>
    <row r="25" spans="1:14" ht="15">
      <c r="A25" t="s">
        <v>471</v>
      </c>
      <c r="B25" s="28">
        <f>VLOOKUP(A25,'Monthly Rates Actual'!$A$4:$E$155,5,FALSE)</f>
        <v>11.897828438306014</v>
      </c>
      <c r="C25" s="28">
        <f>VLOOKUP(A25,'Monthly Rates Actual'!$A$4:$AG$155,33,FALSE)</f>
        <v>14.63793438167346</v>
      </c>
      <c r="D25" s="28">
        <f>VLOOKUP(A25,'Monthly Rate Target'!$A$3:$E$154,5,FALSE)</f>
        <v>9.4</v>
      </c>
      <c r="E25" s="28">
        <f t="shared" si="0"/>
        <v>2.740105943367446</v>
      </c>
      <c r="F25" s="42">
        <f t="shared" si="1"/>
        <v>0.23030303030303034</v>
      </c>
      <c r="G25" s="28">
        <f t="shared" si="2"/>
        <v>2.497828438306014</v>
      </c>
      <c r="H25" s="28">
        <f t="shared" si="3"/>
        <v>5.23793438167346</v>
      </c>
      <c r="I25" s="41">
        <f t="shared" si="4"/>
        <v>0.26572642960702275</v>
      </c>
      <c r="J25" s="41">
        <f t="shared" si="5"/>
        <v>0.5572270618801552</v>
      </c>
      <c r="K25" s="43">
        <f t="shared" si="6"/>
        <v>0.2915006322731325</v>
      </c>
      <c r="L25" s="43">
        <f t="shared" si="7"/>
        <v>-0.25697332449095606</v>
      </c>
      <c r="M25" s="41">
        <f t="shared" si="8"/>
        <v>0.854</v>
      </c>
      <c r="N25" t="b">
        <f t="shared" si="9"/>
        <v>0</v>
      </c>
    </row>
    <row r="26" spans="1:14" ht="15">
      <c r="A26" t="s">
        <v>120</v>
      </c>
      <c r="B26" s="28">
        <f>VLOOKUP(A26,'Monthly Rates Actual'!$A$4:$E$155,5,FALSE)</f>
        <v>6.610402781802376</v>
      </c>
      <c r="C26" s="28">
        <f>VLOOKUP(A26,'Monthly Rates Actual'!$A$4:$AG$155,33,FALSE)</f>
        <v>8.519269776876268</v>
      </c>
      <c r="D26" s="28">
        <f>VLOOKUP(A26,'Monthly Rate Target'!$A$3:$E$154,5,FALSE)</f>
        <v>6.610402781802376</v>
      </c>
      <c r="E26" s="28">
        <f t="shared" si="0"/>
        <v>1.9088669950738915</v>
      </c>
      <c r="F26" s="42">
        <f t="shared" si="1"/>
        <v>0.2887671232876712</v>
      </c>
      <c r="G26" s="28">
        <f t="shared" si="2"/>
        <v>0</v>
      </c>
      <c r="H26" s="28">
        <f t="shared" si="3"/>
        <v>1.9088669950738915</v>
      </c>
      <c r="I26" s="41">
        <f t="shared" si="4"/>
        <v>0</v>
      </c>
      <c r="J26" s="41">
        <f t="shared" si="5"/>
        <v>0.2887671232876712</v>
      </c>
      <c r="K26" s="43">
        <f t="shared" si="6"/>
        <v>0.2887671232876712</v>
      </c>
      <c r="L26" s="43">
        <f t="shared" si="7"/>
        <v>-0.25697332449095606</v>
      </c>
      <c r="M26" s="41">
        <f t="shared" si="8"/>
        <v>0.847</v>
      </c>
      <c r="N26" t="b">
        <f t="shared" si="9"/>
        <v>0</v>
      </c>
    </row>
    <row r="27" spans="1:14" ht="15">
      <c r="A27" t="s">
        <v>432</v>
      </c>
      <c r="B27" s="28">
        <f>VLOOKUP(A27,'Monthly Rates Actual'!$A$4:$E$155,5,FALSE)</f>
        <v>3.797652360359051</v>
      </c>
      <c r="C27" s="28">
        <f>VLOOKUP(A27,'Monthly Rates Actual'!$A$4:$AG$155,33,FALSE)</f>
        <v>4.884253370643602</v>
      </c>
      <c r="D27" s="28">
        <f>VLOOKUP(A27,'Monthly Rate Target'!$A$3:$E$154,5,FALSE)</f>
        <v>3.797652360359051</v>
      </c>
      <c r="E27" s="28">
        <f t="shared" si="0"/>
        <v>1.0866010102845514</v>
      </c>
      <c r="F27" s="42">
        <f t="shared" si="1"/>
        <v>0.2861244019138756</v>
      </c>
      <c r="G27" s="28">
        <f t="shared" si="2"/>
        <v>0</v>
      </c>
      <c r="H27" s="28">
        <f t="shared" si="3"/>
        <v>1.0866010102845514</v>
      </c>
      <c r="I27" s="41">
        <f t="shared" si="4"/>
        <v>0</v>
      </c>
      <c r="J27" s="41">
        <f t="shared" si="5"/>
        <v>0.2861244019138756</v>
      </c>
      <c r="K27" s="43">
        <f t="shared" si="6"/>
        <v>0.2861244019138756</v>
      </c>
      <c r="L27" s="43">
        <f t="shared" si="7"/>
        <v>-0.25697332449095606</v>
      </c>
      <c r="M27" s="41">
        <f t="shared" si="8"/>
        <v>0.841</v>
      </c>
      <c r="N27" t="b">
        <f t="shared" si="9"/>
        <v>0</v>
      </c>
    </row>
    <row r="28" spans="1:14" ht="15">
      <c r="A28" t="s">
        <v>117</v>
      </c>
      <c r="B28" s="28">
        <f>VLOOKUP(A28,'Monthly Rates Actual'!$A$4:$E$155,5,FALSE)</f>
        <v>9.64696223316913</v>
      </c>
      <c r="C28" s="28">
        <f>VLOOKUP(A28,'Monthly Rates Actual'!$A$4:$AG$155,33,FALSE)</f>
        <v>12.33019853709509</v>
      </c>
      <c r="D28" s="28">
        <f>VLOOKUP(A28,'Monthly Rate Target'!$A$3:$E$154,5,FALSE)</f>
        <v>9.4</v>
      </c>
      <c r="E28" s="28">
        <f t="shared" si="0"/>
        <v>2.683236303925959</v>
      </c>
      <c r="F28" s="42">
        <f t="shared" si="1"/>
        <v>0.27814313346228237</v>
      </c>
      <c r="G28" s="28">
        <f t="shared" si="2"/>
        <v>0.24696223316913013</v>
      </c>
      <c r="H28" s="28">
        <f t="shared" si="3"/>
        <v>2.930198537095089</v>
      </c>
      <c r="I28" s="41">
        <f t="shared" si="4"/>
        <v>0.026272577996715972</v>
      </c>
      <c r="J28" s="41">
        <f t="shared" si="5"/>
        <v>0.31172324862713713</v>
      </c>
      <c r="K28" s="43">
        <f t="shared" si="6"/>
        <v>0.2854506706304212</v>
      </c>
      <c r="L28" s="43">
        <f t="shared" si="7"/>
        <v>-0.25697332449095606</v>
      </c>
      <c r="M28" s="41">
        <f t="shared" si="8"/>
        <v>0.834</v>
      </c>
      <c r="N28" t="b">
        <f t="shared" si="9"/>
        <v>0</v>
      </c>
    </row>
    <row r="29" spans="1:14" ht="15">
      <c r="A29" t="s">
        <v>376</v>
      </c>
      <c r="B29" s="28">
        <f>VLOOKUP(A29,'Monthly Rates Actual'!$A$4:$E$155,5,FALSE)</f>
        <v>10.519172039362065</v>
      </c>
      <c r="C29" s="28">
        <f>VLOOKUP(A29,'Monthly Rates Actual'!$A$4:$AG$155,33,FALSE)</f>
        <v>12.866191607284245</v>
      </c>
      <c r="D29" s="28">
        <f>VLOOKUP(A29,'Monthly Rate Target'!$A$3:$E$154,5,FALSE)</f>
        <v>9.4</v>
      </c>
      <c r="E29" s="28">
        <f t="shared" si="0"/>
        <v>2.34701956792218</v>
      </c>
      <c r="F29" s="42">
        <f t="shared" si="1"/>
        <v>0.22311827956989236</v>
      </c>
      <c r="G29" s="28">
        <f t="shared" si="2"/>
        <v>1.1191720393620646</v>
      </c>
      <c r="H29" s="28">
        <f t="shared" si="3"/>
        <v>3.4661916072842445</v>
      </c>
      <c r="I29" s="41">
        <f t="shared" si="4"/>
        <v>0.11906085525128346</v>
      </c>
      <c r="J29" s="41">
        <f t="shared" si="5"/>
        <v>0.3687437880089622</v>
      </c>
      <c r="K29" s="43">
        <f t="shared" si="6"/>
        <v>0.24968293275767872</v>
      </c>
      <c r="L29" s="43">
        <f t="shared" si="7"/>
        <v>-0.25697332449095606</v>
      </c>
      <c r="M29" s="41">
        <f t="shared" si="8"/>
        <v>0.827</v>
      </c>
      <c r="N29" t="b">
        <f t="shared" si="9"/>
        <v>0</v>
      </c>
    </row>
    <row r="30" spans="1:14" ht="15">
      <c r="A30" t="s">
        <v>37</v>
      </c>
      <c r="B30" s="28">
        <f>VLOOKUP(A30,'Monthly Rates Actual'!$A$4:$E$155,5,FALSE)</f>
        <v>3.9297272306981044</v>
      </c>
      <c r="C30" s="28">
        <f>VLOOKUP(A30,'Monthly Rates Actual'!$A$4:$AG$155,33,FALSE)</f>
        <v>4.854368932038835</v>
      </c>
      <c r="D30" s="28">
        <f>VLOOKUP(A30,'Monthly Rate Target'!$A$3:$E$154,5,FALSE)</f>
        <v>3.9297272306981044</v>
      </c>
      <c r="E30" s="28">
        <f t="shared" si="0"/>
        <v>0.9246417013407302</v>
      </c>
      <c r="F30" s="42">
        <f t="shared" si="1"/>
        <v>0.23529411764705876</v>
      </c>
      <c r="G30" s="28">
        <f t="shared" si="2"/>
        <v>0</v>
      </c>
      <c r="H30" s="28">
        <f t="shared" si="3"/>
        <v>0.9246417013407302</v>
      </c>
      <c r="I30" s="41">
        <f t="shared" si="4"/>
        <v>0</v>
      </c>
      <c r="J30" s="41">
        <f t="shared" si="5"/>
        <v>0.23529411764705876</v>
      </c>
      <c r="K30" s="43">
        <f t="shared" si="6"/>
        <v>0.23529411764705876</v>
      </c>
      <c r="L30" s="43">
        <f t="shared" si="7"/>
        <v>-0.25697332449095606</v>
      </c>
      <c r="M30" s="41">
        <f t="shared" si="8"/>
        <v>0.821</v>
      </c>
      <c r="N30" t="b">
        <f t="shared" si="9"/>
        <v>0</v>
      </c>
    </row>
    <row r="31" spans="1:14" ht="15">
      <c r="A31" t="s">
        <v>168</v>
      </c>
      <c r="B31" s="28">
        <f>VLOOKUP(A31,'Monthly Rates Actual'!$A$4:$E$155,5,FALSE)</f>
        <v>4.469556417608366</v>
      </c>
      <c r="C31" s="28">
        <f>VLOOKUP(A31,'Monthly Rates Actual'!$A$4:$AG$155,33,FALSE)</f>
        <v>5.483405483405484</v>
      </c>
      <c r="D31" s="28">
        <f>VLOOKUP(A31,'Monthly Rate Target'!$A$3:$E$154,5,FALSE)</f>
        <v>4.469556417608366</v>
      </c>
      <c r="E31" s="28">
        <f t="shared" si="0"/>
        <v>1.0138490657971175</v>
      </c>
      <c r="F31" s="42">
        <f t="shared" si="1"/>
        <v>0.2268343815513626</v>
      </c>
      <c r="G31" s="28">
        <f t="shared" si="2"/>
        <v>0</v>
      </c>
      <c r="H31" s="28">
        <f t="shared" si="3"/>
        <v>1.0138490657971175</v>
      </c>
      <c r="I31" s="41">
        <f t="shared" si="4"/>
        <v>0</v>
      </c>
      <c r="J31" s="41">
        <f t="shared" si="5"/>
        <v>0.2268343815513626</v>
      </c>
      <c r="K31" s="43">
        <f t="shared" si="6"/>
        <v>0.2268343815513626</v>
      </c>
      <c r="L31" s="43">
        <f t="shared" si="7"/>
        <v>-0.25697332449095606</v>
      </c>
      <c r="M31" s="41">
        <f t="shared" si="8"/>
        <v>0.814</v>
      </c>
      <c r="N31" t="b">
        <f t="shared" si="9"/>
        <v>0</v>
      </c>
    </row>
    <row r="32" spans="1:14" ht="15">
      <c r="A32" t="s">
        <v>343</v>
      </c>
      <c r="B32" s="28">
        <f>VLOOKUP(A32,'Monthly Rates Actual'!$A$4:$E$155,5,FALSE)</f>
        <v>13.461707940424782</v>
      </c>
      <c r="C32" s="28">
        <f>VLOOKUP(A32,'Monthly Rates Actual'!$A$4:$AG$155,33,FALSE)</f>
        <v>15.587086160806086</v>
      </c>
      <c r="D32" s="28">
        <f>VLOOKUP(A32,'Monthly Rate Target'!$A$3:$E$154,5,FALSE)</f>
        <v>9.4</v>
      </c>
      <c r="E32" s="28">
        <f t="shared" si="0"/>
        <v>2.125378220381304</v>
      </c>
      <c r="F32" s="42">
        <f t="shared" si="1"/>
        <v>0.1578832515002727</v>
      </c>
      <c r="G32" s="28">
        <f t="shared" si="2"/>
        <v>4.061707940424782</v>
      </c>
      <c r="H32" s="28">
        <f t="shared" si="3"/>
        <v>6.187086160806086</v>
      </c>
      <c r="I32" s="41">
        <f t="shared" si="4"/>
        <v>0.43209658940689166</v>
      </c>
      <c r="J32" s="41">
        <f t="shared" si="5"/>
        <v>0.6582006554049027</v>
      </c>
      <c r="K32" s="43">
        <f t="shared" si="6"/>
        <v>0.22610406599801103</v>
      </c>
      <c r="L32" s="43">
        <f t="shared" si="7"/>
        <v>-0.25697332449095606</v>
      </c>
      <c r="M32" s="41">
        <f t="shared" si="8"/>
        <v>0.807</v>
      </c>
      <c r="N32" t="b">
        <f t="shared" si="9"/>
        <v>0</v>
      </c>
    </row>
    <row r="33" spans="1:14" ht="15">
      <c r="A33" t="s">
        <v>218</v>
      </c>
      <c r="B33" s="28">
        <f>VLOOKUP(A33,'Monthly Rates Actual'!$A$4:$E$155,5,FALSE)</f>
        <v>12.058940134795826</v>
      </c>
      <c r="C33" s="28">
        <f>VLOOKUP(A33,'Monthly Rates Actual'!$A$4:$AG$155,33,FALSE)</f>
        <v>14.168979340117176</v>
      </c>
      <c r="D33" s="28">
        <f>VLOOKUP(A33,'Monthly Rate Target'!$A$3:$E$154,5,FALSE)</f>
        <v>9.4</v>
      </c>
      <c r="E33" s="28">
        <f t="shared" si="0"/>
        <v>2.1100392053213497</v>
      </c>
      <c r="F33" s="42">
        <f t="shared" si="1"/>
        <v>0.17497716894977153</v>
      </c>
      <c r="G33" s="28">
        <f t="shared" si="2"/>
        <v>2.6589401347958255</v>
      </c>
      <c r="H33" s="28">
        <f t="shared" si="3"/>
        <v>4.768979340117175</v>
      </c>
      <c r="I33" s="41">
        <f t="shared" si="4"/>
        <v>0.28286597178678996</v>
      </c>
      <c r="J33" s="41">
        <f t="shared" si="5"/>
        <v>0.5073382276720398</v>
      </c>
      <c r="K33" s="43">
        <f t="shared" si="6"/>
        <v>0.22447225588524988</v>
      </c>
      <c r="L33" s="43">
        <f t="shared" si="7"/>
        <v>-0.25697332449095606</v>
      </c>
      <c r="M33" s="41">
        <f t="shared" si="8"/>
        <v>0.801</v>
      </c>
      <c r="N33" t="b">
        <f t="shared" si="9"/>
        <v>0</v>
      </c>
    </row>
    <row r="34" spans="1:14" ht="15">
      <c r="A34" t="s">
        <v>318</v>
      </c>
      <c r="B34" s="28">
        <f>VLOOKUP(A34,'Monthly Rates Actual'!$A$4:$E$155,5,FALSE)</f>
        <v>6.177423710504995</v>
      </c>
      <c r="C34" s="28">
        <f>VLOOKUP(A34,'Monthly Rates Actual'!$A$4:$AG$155,33,FALSE)</f>
        <v>7.498424700693132</v>
      </c>
      <c r="D34" s="28">
        <f>VLOOKUP(A34,'Monthly Rate Target'!$A$3:$E$154,5,FALSE)</f>
        <v>6.177423710504995</v>
      </c>
      <c r="E34" s="28">
        <f t="shared" si="0"/>
        <v>1.3210009901881365</v>
      </c>
      <c r="F34" s="42">
        <f t="shared" si="1"/>
        <v>0.21384335154826972</v>
      </c>
      <c r="G34" s="28">
        <f t="shared" si="2"/>
        <v>0</v>
      </c>
      <c r="H34" s="28">
        <f t="shared" si="3"/>
        <v>1.3210009901881365</v>
      </c>
      <c r="I34" s="41">
        <f t="shared" si="4"/>
        <v>0</v>
      </c>
      <c r="J34" s="41">
        <f t="shared" si="5"/>
        <v>0.21384335154826972</v>
      </c>
      <c r="K34" s="43">
        <f t="shared" si="6"/>
        <v>0.21384335154826972</v>
      </c>
      <c r="L34" s="43">
        <f t="shared" si="7"/>
        <v>-0.25697332449095606</v>
      </c>
      <c r="M34" s="41">
        <f t="shared" si="8"/>
        <v>0.794</v>
      </c>
      <c r="N34" t="b">
        <f t="shared" si="9"/>
        <v>0</v>
      </c>
    </row>
    <row r="35" spans="1:14" ht="15">
      <c r="A35" t="s">
        <v>162</v>
      </c>
      <c r="B35" s="28">
        <f>VLOOKUP(A35,'Monthly Rates Actual'!$A$4:$E$155,5,FALSE)</f>
        <v>5.649377967425927</v>
      </c>
      <c r="C35" s="28">
        <f>VLOOKUP(A35,'Monthly Rates Actual'!$A$4:$AG$155,33,FALSE)</f>
        <v>6.857383256205302</v>
      </c>
      <c r="D35" s="28">
        <f>VLOOKUP(A35,'Monthly Rate Target'!$A$3:$E$154,5,FALSE)</f>
        <v>5.649377967425927</v>
      </c>
      <c r="E35" s="28">
        <f aca="true" t="shared" si="10" ref="E35:E66">C35-B35</f>
        <v>1.2080052887793746</v>
      </c>
      <c r="F35" s="42">
        <f aca="true" t="shared" si="11" ref="F35:F66">(C35-B35)/B35</f>
        <v>0.2138297872340427</v>
      </c>
      <c r="G35" s="28">
        <f aca="true" t="shared" si="12" ref="G35:G66">B35-D35</f>
        <v>0</v>
      </c>
      <c r="H35" s="28">
        <f aca="true" t="shared" si="13" ref="H35:H66">C35-D35</f>
        <v>1.2080052887793746</v>
      </c>
      <c r="I35" s="41">
        <f aca="true" t="shared" si="14" ref="I35:I66">G35/D35</f>
        <v>0</v>
      </c>
      <c r="J35" s="41">
        <f aca="true" t="shared" si="15" ref="J35:J66">H35/D35</f>
        <v>0.2138297872340427</v>
      </c>
      <c r="K35" s="43">
        <f aca="true" t="shared" si="16" ref="K35:K66">J35-I35</f>
        <v>0.2138297872340427</v>
      </c>
      <c r="L35" s="43">
        <f t="shared" si="7"/>
        <v>-0.25697332449095606</v>
      </c>
      <c r="M35" s="41">
        <f t="shared" si="8"/>
        <v>0.788</v>
      </c>
      <c r="N35" t="b">
        <f t="shared" si="9"/>
        <v>0</v>
      </c>
    </row>
    <row r="36" spans="1:14" ht="15">
      <c r="A36" t="s">
        <v>108</v>
      </c>
      <c r="B36" s="28">
        <f>VLOOKUP(A36,'Monthly Rates Actual'!$A$4:$E$155,5,FALSE)</f>
        <v>10.21858293293632</v>
      </c>
      <c r="C36" s="28">
        <f>VLOOKUP(A36,'Monthly Rates Actual'!$A$4:$AG$155,33,FALSE)</f>
        <v>12.126954050213168</v>
      </c>
      <c r="D36" s="28">
        <f>VLOOKUP(A36,'Monthly Rate Target'!$A$3:$E$154,5,FALSE)</f>
        <v>9.4</v>
      </c>
      <c r="E36" s="28">
        <f t="shared" si="10"/>
        <v>1.9083711172768485</v>
      </c>
      <c r="F36" s="42">
        <f t="shared" si="11"/>
        <v>0.18675496688741716</v>
      </c>
      <c r="G36" s="28">
        <f t="shared" si="12"/>
        <v>0.8185829329363195</v>
      </c>
      <c r="H36" s="28">
        <f t="shared" si="13"/>
        <v>2.726954050213168</v>
      </c>
      <c r="I36" s="41">
        <f t="shared" si="14"/>
        <v>0.08708329073790633</v>
      </c>
      <c r="J36" s="41">
        <f t="shared" si="15"/>
        <v>0.2901014947035285</v>
      </c>
      <c r="K36" s="43">
        <f t="shared" si="16"/>
        <v>0.20301820396562215</v>
      </c>
      <c r="L36" s="43">
        <f t="shared" si="7"/>
        <v>-0.25697332449095606</v>
      </c>
      <c r="M36" s="41">
        <f t="shared" si="8"/>
        <v>0.781</v>
      </c>
      <c r="N36" t="b">
        <f t="shared" si="9"/>
        <v>0</v>
      </c>
    </row>
    <row r="37" spans="1:14" ht="15">
      <c r="A37" t="s">
        <v>416</v>
      </c>
      <c r="B37" s="28">
        <f>VLOOKUP(A37,'Monthly Rates Actual'!$A$4:$E$155,5,FALSE)</f>
        <v>7.408278457196614</v>
      </c>
      <c r="C37" s="28">
        <f>VLOOKUP(A37,'Monthly Rates Actual'!$A$4:$AG$155,33,FALSE)</f>
        <v>8.701787394167452</v>
      </c>
      <c r="D37" s="28">
        <f>VLOOKUP(A37,'Monthly Rate Target'!$A$3:$E$154,5,FALSE)</f>
        <v>7.408278457196614</v>
      </c>
      <c r="E37" s="28">
        <f t="shared" si="10"/>
        <v>1.293508936970838</v>
      </c>
      <c r="F37" s="42">
        <f t="shared" si="11"/>
        <v>0.17460317460317468</v>
      </c>
      <c r="G37" s="28">
        <f t="shared" si="12"/>
        <v>0</v>
      </c>
      <c r="H37" s="28">
        <f t="shared" si="13"/>
        <v>1.293508936970838</v>
      </c>
      <c r="I37" s="41">
        <f t="shared" si="14"/>
        <v>0</v>
      </c>
      <c r="J37" s="41">
        <f t="shared" si="15"/>
        <v>0.17460317460317468</v>
      </c>
      <c r="K37" s="43">
        <f t="shared" si="16"/>
        <v>0.17460317460317468</v>
      </c>
      <c r="L37" s="43">
        <f t="shared" si="7"/>
        <v>-0.25697332449095606</v>
      </c>
      <c r="M37" s="41">
        <f t="shared" si="8"/>
        <v>0.774</v>
      </c>
      <c r="N37" t="b">
        <f t="shared" si="9"/>
        <v>0</v>
      </c>
    </row>
    <row r="38" spans="1:14" ht="15">
      <c r="A38" t="s">
        <v>87</v>
      </c>
      <c r="B38" s="28">
        <f>VLOOKUP(A38,'Monthly Rates Actual'!$A$4:$E$155,5,FALSE)</f>
        <v>5.098017124831005</v>
      </c>
      <c r="C38" s="28">
        <f>VLOOKUP(A38,'Monthly Rates Actual'!$A$4:$AG$155,33,FALSE)</f>
        <v>5.980546792849632</v>
      </c>
      <c r="D38" s="28">
        <f>VLOOKUP(A38,'Monthly Rate Target'!$A$3:$E$154,5,FALSE)</f>
        <v>5.098017124831005</v>
      </c>
      <c r="E38" s="28">
        <f t="shared" si="10"/>
        <v>0.882529668018627</v>
      </c>
      <c r="F38" s="42">
        <f t="shared" si="11"/>
        <v>0.1731123388581952</v>
      </c>
      <c r="G38" s="28">
        <f t="shared" si="12"/>
        <v>0</v>
      </c>
      <c r="H38" s="28">
        <f t="shared" si="13"/>
        <v>0.882529668018627</v>
      </c>
      <c r="I38" s="41">
        <f t="shared" si="14"/>
        <v>0</v>
      </c>
      <c r="J38" s="41">
        <f t="shared" si="15"/>
        <v>0.1731123388581952</v>
      </c>
      <c r="K38" s="43">
        <f t="shared" si="16"/>
        <v>0.1731123388581952</v>
      </c>
      <c r="L38" s="43">
        <f t="shared" si="7"/>
        <v>-0.25697332449095606</v>
      </c>
      <c r="M38" s="41">
        <f t="shared" si="8"/>
        <v>0.768</v>
      </c>
      <c r="N38" t="b">
        <f t="shared" si="9"/>
        <v>0</v>
      </c>
    </row>
    <row r="39" spans="1:14" ht="15">
      <c r="A39" t="s">
        <v>193</v>
      </c>
      <c r="B39" s="28">
        <f>VLOOKUP(A39,'Monthly Rates Actual'!$A$4:$E$155,5,FALSE)</f>
        <v>3.5121608569672493</v>
      </c>
      <c r="C39" s="28">
        <f>VLOOKUP(A39,'Monthly Rates Actual'!$A$4:$AG$155,33,FALSE)</f>
        <v>4.1180086047941</v>
      </c>
      <c r="D39" s="28">
        <f>VLOOKUP(A39,'Monthly Rate Target'!$A$3:$E$154,5,FALSE)</f>
        <v>3.5121608569672493</v>
      </c>
      <c r="E39" s="28">
        <f t="shared" si="10"/>
        <v>0.6058477478268505</v>
      </c>
      <c r="F39" s="42">
        <f t="shared" si="11"/>
        <v>0.1725</v>
      </c>
      <c r="G39" s="28">
        <f t="shared" si="12"/>
        <v>0</v>
      </c>
      <c r="H39" s="28">
        <f t="shared" si="13"/>
        <v>0.6058477478268505</v>
      </c>
      <c r="I39" s="41">
        <f t="shared" si="14"/>
        <v>0</v>
      </c>
      <c r="J39" s="41">
        <f t="shared" si="15"/>
        <v>0.1725</v>
      </c>
      <c r="K39" s="43">
        <f t="shared" si="16"/>
        <v>0.1725</v>
      </c>
      <c r="L39" s="43">
        <f t="shared" si="7"/>
        <v>-0.25697332449095606</v>
      </c>
      <c r="M39" s="41">
        <f t="shared" si="8"/>
        <v>0.761</v>
      </c>
      <c r="N39" t="b">
        <f t="shared" si="9"/>
        <v>0</v>
      </c>
    </row>
    <row r="40" spans="1:14" ht="15">
      <c r="A40" t="s">
        <v>242</v>
      </c>
      <c r="B40" s="28">
        <f>VLOOKUP(A40,'Monthly Rates Actual'!$A$4:$E$155,5,FALSE)</f>
        <v>11.034495306018483</v>
      </c>
      <c r="C40" s="28">
        <f>VLOOKUP(A40,'Monthly Rates Actual'!$A$4:$AG$155,33,FALSE)</f>
        <v>12.557310239429443</v>
      </c>
      <c r="D40" s="28">
        <f>VLOOKUP(A40,'Monthly Rate Target'!$A$3:$E$154,5,FALSE)</f>
        <v>9.4</v>
      </c>
      <c r="E40" s="28">
        <f t="shared" si="10"/>
        <v>1.5228149334109595</v>
      </c>
      <c r="F40" s="42">
        <f t="shared" si="11"/>
        <v>0.13800494641384994</v>
      </c>
      <c r="G40" s="28">
        <f t="shared" si="12"/>
        <v>1.6344953060184828</v>
      </c>
      <c r="H40" s="28">
        <f t="shared" si="13"/>
        <v>3.1573102394294423</v>
      </c>
      <c r="I40" s="41">
        <f t="shared" si="14"/>
        <v>0.17388247936366838</v>
      </c>
      <c r="J40" s="41">
        <f t="shared" si="15"/>
        <v>0.33588406802440873</v>
      </c>
      <c r="K40" s="43">
        <f t="shared" si="16"/>
        <v>0.16200158866074035</v>
      </c>
      <c r="L40" s="43">
        <f t="shared" si="7"/>
        <v>-0.25697332449095606</v>
      </c>
      <c r="M40" s="41">
        <f t="shared" si="8"/>
        <v>0.754</v>
      </c>
      <c r="N40" t="b">
        <f t="shared" si="9"/>
        <v>0</v>
      </c>
    </row>
    <row r="41" spans="1:14" ht="15">
      <c r="A41" t="s">
        <v>221</v>
      </c>
      <c r="B41" s="28">
        <f>VLOOKUP(A41,'Monthly Rates Actual'!$A$4:$E$155,5,FALSE)</f>
        <v>22.16833235351754</v>
      </c>
      <c r="C41" s="28">
        <f>VLOOKUP(A41,'Monthly Rates Actual'!$A$4:$AG$155,33,FALSE)</f>
        <v>23.593964334705074</v>
      </c>
      <c r="D41" s="28">
        <f>VLOOKUP(A41,'Monthly Rate Target'!$A$3:$E$154,5,FALSE)</f>
        <v>9.4</v>
      </c>
      <c r="E41" s="28">
        <f t="shared" si="10"/>
        <v>1.4256319811875358</v>
      </c>
      <c r="F41" s="42">
        <f t="shared" si="11"/>
        <v>0.06430939226519333</v>
      </c>
      <c r="G41" s="28">
        <f t="shared" si="12"/>
        <v>12.768332353517538</v>
      </c>
      <c r="H41" s="28">
        <f t="shared" si="13"/>
        <v>14.193964334705074</v>
      </c>
      <c r="I41" s="41">
        <f t="shared" si="14"/>
        <v>1.3583332290976105</v>
      </c>
      <c r="J41" s="41">
        <f t="shared" si="15"/>
        <v>1.5099962058196887</v>
      </c>
      <c r="K41" s="43">
        <f t="shared" si="16"/>
        <v>0.1516629767220783</v>
      </c>
      <c r="L41" s="43">
        <f t="shared" si="7"/>
        <v>-0.25697332449095606</v>
      </c>
      <c r="M41" s="41">
        <f t="shared" si="8"/>
        <v>0.748</v>
      </c>
      <c r="N41" t="b">
        <f t="shared" si="9"/>
        <v>0</v>
      </c>
    </row>
    <row r="42" spans="1:14" ht="15">
      <c r="A42" t="s">
        <v>44</v>
      </c>
      <c r="B42" s="28">
        <f>VLOOKUP(A42,'Monthly Rates Actual'!$A$4:$E$155,5,FALSE)</f>
        <v>16.987745639213955</v>
      </c>
      <c r="C42" s="28">
        <f>VLOOKUP(A42,'Monthly Rates Actual'!$A$4:$AG$155,33,FALSE)</f>
        <v>18.315301391035547</v>
      </c>
      <c r="D42" s="28">
        <f>VLOOKUP(A42,'Monthly Rate Target'!$A$3:$E$154,5,FALSE)</f>
        <v>9.4</v>
      </c>
      <c r="E42" s="28">
        <f t="shared" si="10"/>
        <v>1.327555751821592</v>
      </c>
      <c r="F42" s="42">
        <f t="shared" si="11"/>
        <v>0.07814784727863512</v>
      </c>
      <c r="G42" s="28">
        <f t="shared" si="12"/>
        <v>7.587745639213955</v>
      </c>
      <c r="H42" s="28">
        <f t="shared" si="13"/>
        <v>8.915301391035547</v>
      </c>
      <c r="I42" s="41">
        <f t="shared" si="14"/>
        <v>0.8072069828951015</v>
      </c>
      <c r="J42" s="41">
        <f t="shared" si="15"/>
        <v>0.9484363181952709</v>
      </c>
      <c r="K42" s="43">
        <f t="shared" si="16"/>
        <v>0.14122933530016935</v>
      </c>
      <c r="L42" s="43">
        <f t="shared" si="7"/>
        <v>-0.25697332449095606</v>
      </c>
      <c r="M42" s="41">
        <f t="shared" si="8"/>
        <v>0.741</v>
      </c>
      <c r="N42" t="b">
        <f t="shared" si="9"/>
        <v>0</v>
      </c>
    </row>
    <row r="43" spans="1:14" ht="15">
      <c r="A43" t="s">
        <v>47</v>
      </c>
      <c r="B43" s="28">
        <f>VLOOKUP(A43,'Monthly Rates Actual'!$A$4:$E$155,5,FALSE)</f>
        <v>8.678849806772776</v>
      </c>
      <c r="C43" s="28">
        <f>VLOOKUP(A43,'Monthly Rates Actual'!$A$4:$AG$155,33,FALSE)</f>
        <v>9.888430383616077</v>
      </c>
      <c r="D43" s="28">
        <f>VLOOKUP(A43,'Monthly Rate Target'!$A$3:$E$154,5,FALSE)</f>
        <v>8.678849806772776</v>
      </c>
      <c r="E43" s="28">
        <f t="shared" si="10"/>
        <v>1.209580576843301</v>
      </c>
      <c r="F43" s="42">
        <f t="shared" si="11"/>
        <v>0.13937106918239003</v>
      </c>
      <c r="G43" s="28">
        <f t="shared" si="12"/>
        <v>0</v>
      </c>
      <c r="H43" s="28">
        <f t="shared" si="13"/>
        <v>1.209580576843301</v>
      </c>
      <c r="I43" s="41">
        <f t="shared" si="14"/>
        <v>0</v>
      </c>
      <c r="J43" s="41">
        <f t="shared" si="15"/>
        <v>0.13937106918239003</v>
      </c>
      <c r="K43" s="43">
        <f t="shared" si="16"/>
        <v>0.13937106918239003</v>
      </c>
      <c r="L43" s="43">
        <f t="shared" si="7"/>
        <v>-0.25697332449095606</v>
      </c>
      <c r="M43" s="41">
        <f t="shared" si="8"/>
        <v>0.735</v>
      </c>
      <c r="N43" t="b">
        <f t="shared" si="9"/>
        <v>0</v>
      </c>
    </row>
    <row r="44" spans="1:14" ht="15">
      <c r="A44" t="s">
        <v>165</v>
      </c>
      <c r="B44" s="28">
        <f>VLOOKUP(A44,'Monthly Rates Actual'!$A$4:$E$155,5,FALSE)</f>
        <v>6.560114503816794</v>
      </c>
      <c r="C44" s="28">
        <f>VLOOKUP(A44,'Monthly Rates Actual'!$A$4:$AG$155,33,FALSE)</f>
        <v>7.458651399491093</v>
      </c>
      <c r="D44" s="28">
        <f>VLOOKUP(A44,'Monthly Rate Target'!$A$3:$E$154,5,FALSE)</f>
        <v>6.560114503816794</v>
      </c>
      <c r="E44" s="28">
        <f t="shared" si="10"/>
        <v>0.8985368956742992</v>
      </c>
      <c r="F44" s="42">
        <f t="shared" si="11"/>
        <v>0.1369696969696968</v>
      </c>
      <c r="G44" s="28">
        <f t="shared" si="12"/>
        <v>0</v>
      </c>
      <c r="H44" s="28">
        <f t="shared" si="13"/>
        <v>0.8985368956742992</v>
      </c>
      <c r="I44" s="41">
        <f t="shared" si="14"/>
        <v>0</v>
      </c>
      <c r="J44" s="41">
        <f t="shared" si="15"/>
        <v>0.1369696969696968</v>
      </c>
      <c r="K44" s="43">
        <f t="shared" si="16"/>
        <v>0.1369696969696968</v>
      </c>
      <c r="L44" s="43">
        <f t="shared" si="7"/>
        <v>-0.25697332449095606</v>
      </c>
      <c r="M44" s="41">
        <f t="shared" si="8"/>
        <v>0.728</v>
      </c>
      <c r="N44" t="b">
        <f t="shared" si="9"/>
        <v>0</v>
      </c>
    </row>
    <row r="45" spans="1:14" ht="15">
      <c r="A45" t="s">
        <v>132</v>
      </c>
      <c r="B45" s="28">
        <f>VLOOKUP(A45,'Monthly Rates Actual'!$A$4:$E$155,5,FALSE)</f>
        <v>7.633162469355917</v>
      </c>
      <c r="C45" s="28">
        <f>VLOOKUP(A45,'Monthly Rates Actual'!$A$4:$AG$155,33,FALSE)</f>
        <v>8.658346333853354</v>
      </c>
      <c r="D45" s="28">
        <f>VLOOKUP(A45,'Monthly Rate Target'!$A$3:$E$154,5,FALSE)</f>
        <v>7.633162469355917</v>
      </c>
      <c r="E45" s="28">
        <f t="shared" si="10"/>
        <v>1.0251838644974365</v>
      </c>
      <c r="F45" s="42">
        <f t="shared" si="11"/>
        <v>0.13430656934306562</v>
      </c>
      <c r="G45" s="28">
        <f t="shared" si="12"/>
        <v>0</v>
      </c>
      <c r="H45" s="28">
        <f t="shared" si="13"/>
        <v>1.0251838644974365</v>
      </c>
      <c r="I45" s="41">
        <f t="shared" si="14"/>
        <v>0</v>
      </c>
      <c r="J45" s="41">
        <f t="shared" si="15"/>
        <v>0.13430656934306562</v>
      </c>
      <c r="K45" s="43">
        <f t="shared" si="16"/>
        <v>0.13430656934306562</v>
      </c>
      <c r="L45" s="43">
        <f t="shared" si="7"/>
        <v>-0.25697332449095606</v>
      </c>
      <c r="M45" s="41">
        <f t="shared" si="8"/>
        <v>0.721</v>
      </c>
      <c r="N45" t="b">
        <f t="shared" si="9"/>
        <v>0</v>
      </c>
    </row>
    <row r="46" spans="1:14" ht="15">
      <c r="A46" t="s">
        <v>288</v>
      </c>
      <c r="B46" s="28">
        <f>VLOOKUP(A46,'Monthly Rates Actual'!$A$4:$E$155,5,FALSE)</f>
        <v>11.134199134199134</v>
      </c>
      <c r="C46" s="28">
        <f>VLOOKUP(A46,'Monthly Rates Actual'!$A$4:$AG$155,33,FALSE)</f>
        <v>12.387878787878789</v>
      </c>
      <c r="D46" s="28">
        <f>VLOOKUP(A46,'Monthly Rate Target'!$A$3:$E$154,5,FALSE)</f>
        <v>9.4</v>
      </c>
      <c r="E46" s="28">
        <f t="shared" si="10"/>
        <v>1.2536796536796544</v>
      </c>
      <c r="F46" s="42">
        <f t="shared" si="11"/>
        <v>0.11259720062208405</v>
      </c>
      <c r="G46" s="28">
        <f t="shared" si="12"/>
        <v>1.7341991341991339</v>
      </c>
      <c r="H46" s="28">
        <f t="shared" si="13"/>
        <v>2.9878787878787882</v>
      </c>
      <c r="I46" s="41">
        <f t="shared" si="14"/>
        <v>0.18448926959565254</v>
      </c>
      <c r="J46" s="41">
        <f t="shared" si="15"/>
        <v>0.31785944551902</v>
      </c>
      <c r="K46" s="43">
        <f t="shared" si="16"/>
        <v>0.13337017592336747</v>
      </c>
      <c r="L46" s="43">
        <f t="shared" si="7"/>
        <v>-0.25697332449095606</v>
      </c>
      <c r="M46" s="41">
        <f t="shared" si="8"/>
        <v>0.715</v>
      </c>
      <c r="N46" t="b">
        <f t="shared" si="9"/>
        <v>0</v>
      </c>
    </row>
    <row r="47" spans="1:14" ht="15">
      <c r="A47" t="s">
        <v>59</v>
      </c>
      <c r="B47" s="28">
        <f>VLOOKUP(A47,'Monthly Rates Actual'!$A$4:$E$155,5,FALSE)</f>
        <v>10.024283345178869</v>
      </c>
      <c r="C47" s="28">
        <f>VLOOKUP(A47,'Monthly Rates Actual'!$A$4:$AG$155,33,FALSE)</f>
        <v>11.194029850746269</v>
      </c>
      <c r="D47" s="28">
        <f>VLOOKUP(A47,'Monthly Rate Target'!$A$3:$E$154,5,FALSE)</f>
        <v>9.4</v>
      </c>
      <c r="E47" s="28">
        <f t="shared" si="10"/>
        <v>1.1697465055673995</v>
      </c>
      <c r="F47" s="42">
        <f t="shared" si="11"/>
        <v>0.11669128508124059</v>
      </c>
      <c r="G47" s="28">
        <f t="shared" si="12"/>
        <v>0.6242833451788687</v>
      </c>
      <c r="H47" s="28">
        <f t="shared" si="13"/>
        <v>1.7940298507462682</v>
      </c>
      <c r="I47" s="41">
        <f t="shared" si="14"/>
        <v>0.06641312182753922</v>
      </c>
      <c r="J47" s="41">
        <f t="shared" si="15"/>
        <v>0.19085423944109237</v>
      </c>
      <c r="K47" s="43">
        <f t="shared" si="16"/>
        <v>0.12444111761355314</v>
      </c>
      <c r="L47" s="43">
        <f t="shared" si="7"/>
        <v>-0.25697332449095606</v>
      </c>
      <c r="M47" s="41">
        <f t="shared" si="8"/>
        <v>0.708</v>
      </c>
      <c r="N47" t="b">
        <f t="shared" si="9"/>
        <v>0</v>
      </c>
    </row>
    <row r="48" spans="1:14" ht="15">
      <c r="A48" t="s">
        <v>257</v>
      </c>
      <c r="B48" s="28">
        <f>VLOOKUP(A48,'Monthly Rates Actual'!$A$4:$E$155,5,FALSE)</f>
        <v>12.65925111556619</v>
      </c>
      <c r="C48" s="28">
        <f>VLOOKUP(A48,'Monthly Rates Actual'!$A$4:$AG$155,33,FALSE)</f>
        <v>13.761883205070166</v>
      </c>
      <c r="D48" s="28">
        <f>VLOOKUP(A48,'Monthly Rate Target'!$A$3:$E$154,5,FALSE)</f>
        <v>9.4</v>
      </c>
      <c r="E48" s="28">
        <f t="shared" si="10"/>
        <v>1.1026320895039756</v>
      </c>
      <c r="F48" s="42">
        <f t="shared" si="11"/>
        <v>0.0871008939974456</v>
      </c>
      <c r="G48" s="28">
        <f t="shared" si="12"/>
        <v>3.2592511155661903</v>
      </c>
      <c r="H48" s="28">
        <f t="shared" si="13"/>
        <v>4.361883205070166</v>
      </c>
      <c r="I48" s="41">
        <f t="shared" si="14"/>
        <v>0.3467288420815096</v>
      </c>
      <c r="J48" s="41">
        <f t="shared" si="15"/>
        <v>0.4640301281989538</v>
      </c>
      <c r="K48" s="43">
        <f t="shared" si="16"/>
        <v>0.11730128611744417</v>
      </c>
      <c r="L48" s="43">
        <f t="shared" si="7"/>
        <v>-0.25697332449095606</v>
      </c>
      <c r="M48" s="41">
        <f t="shared" si="8"/>
        <v>0.701</v>
      </c>
      <c r="N48" t="b">
        <f t="shared" si="9"/>
        <v>0</v>
      </c>
    </row>
    <row r="49" spans="1:14" ht="15">
      <c r="A49" t="s">
        <v>355</v>
      </c>
      <c r="B49" s="28">
        <f>VLOOKUP(A49,'Monthly Rates Actual'!$A$4:$E$155,5,FALSE)</f>
        <v>18.466848544973544</v>
      </c>
      <c r="C49" s="28">
        <f>VLOOKUP(A49,'Monthly Rates Actual'!$A$4:$AG$155,33,FALSE)</f>
        <v>19.53125</v>
      </c>
      <c r="D49" s="28">
        <f>VLOOKUP(A49,'Monthly Rate Target'!$A$3:$E$154,5,FALSE)</f>
        <v>9.4</v>
      </c>
      <c r="E49" s="28">
        <f t="shared" si="10"/>
        <v>1.0644014550264558</v>
      </c>
      <c r="F49" s="42">
        <f t="shared" si="11"/>
        <v>0.05763850027979859</v>
      </c>
      <c r="G49" s="28">
        <f t="shared" si="12"/>
        <v>9.066848544973544</v>
      </c>
      <c r="H49" s="28">
        <f t="shared" si="13"/>
        <v>10.13125</v>
      </c>
      <c r="I49" s="41">
        <f t="shared" si="14"/>
        <v>0.9645583558482493</v>
      </c>
      <c r="J49" s="41">
        <f t="shared" si="15"/>
        <v>1.0777925531914894</v>
      </c>
      <c r="K49" s="43">
        <f t="shared" si="16"/>
        <v>0.11323419734324003</v>
      </c>
      <c r="L49" s="43">
        <f t="shared" si="7"/>
        <v>-0.25697332449095606</v>
      </c>
      <c r="M49" s="41">
        <f t="shared" si="8"/>
        <v>0.695</v>
      </c>
      <c r="N49" t="b">
        <f t="shared" si="9"/>
        <v>0</v>
      </c>
    </row>
    <row r="50" spans="1:14" ht="15">
      <c r="A50" t="s">
        <v>84</v>
      </c>
      <c r="B50" s="28">
        <f>VLOOKUP(A50,'Monthly Rates Actual'!$A$4:$E$155,5,FALSE)</f>
        <v>9.393268630455758</v>
      </c>
      <c r="C50" s="28">
        <f>VLOOKUP(A50,'Monthly Rates Actual'!$A$4:$AG$155,33,FALSE)</f>
        <v>10.157595020527083</v>
      </c>
      <c r="D50" s="28">
        <f>VLOOKUP(A50,'Monthly Rate Target'!$A$3:$E$154,5,FALSE)</f>
        <v>9.393268630455758</v>
      </c>
      <c r="E50" s="28">
        <f t="shared" si="10"/>
        <v>0.7643263900713251</v>
      </c>
      <c r="F50" s="42">
        <f t="shared" si="11"/>
        <v>0.08136958710976844</v>
      </c>
      <c r="G50" s="28">
        <f t="shared" si="12"/>
        <v>0</v>
      </c>
      <c r="H50" s="28">
        <f t="shared" si="13"/>
        <v>0.7643263900713251</v>
      </c>
      <c r="I50" s="41">
        <f t="shared" si="14"/>
        <v>0</v>
      </c>
      <c r="J50" s="41">
        <f t="shared" si="15"/>
        <v>0.08136958710976844</v>
      </c>
      <c r="K50" s="43">
        <f t="shared" si="16"/>
        <v>0.08136958710976844</v>
      </c>
      <c r="L50" s="43">
        <f t="shared" si="7"/>
        <v>-0.25697332449095606</v>
      </c>
      <c r="M50" s="41">
        <f t="shared" si="8"/>
        <v>0.688</v>
      </c>
      <c r="N50" t="b">
        <f t="shared" si="9"/>
        <v>0</v>
      </c>
    </row>
    <row r="51" spans="1:14" ht="15">
      <c r="A51" t="s">
        <v>141</v>
      </c>
      <c r="B51" s="28">
        <f>VLOOKUP(A51,'Monthly Rates Actual'!$A$4:$E$155,5,FALSE)</f>
        <v>5.106409001956948</v>
      </c>
      <c r="C51" s="28">
        <f>VLOOKUP(A51,'Monthly Rates Actual'!$A$4:$AG$155,33,FALSE)</f>
        <v>5.450913242009133</v>
      </c>
      <c r="D51" s="28">
        <f>VLOOKUP(A51,'Monthly Rate Target'!$A$3:$E$154,5,FALSE)</f>
        <v>5.106409001956948</v>
      </c>
      <c r="E51" s="28">
        <f t="shared" si="10"/>
        <v>0.34450424005218494</v>
      </c>
      <c r="F51" s="42">
        <f t="shared" si="11"/>
        <v>0.06746506986027938</v>
      </c>
      <c r="G51" s="28">
        <f t="shared" si="12"/>
        <v>0</v>
      </c>
      <c r="H51" s="28">
        <f t="shared" si="13"/>
        <v>0.34450424005218494</v>
      </c>
      <c r="I51" s="41">
        <f t="shared" si="14"/>
        <v>0</v>
      </c>
      <c r="J51" s="41">
        <f t="shared" si="15"/>
        <v>0.06746506986027938</v>
      </c>
      <c r="K51" s="43">
        <f t="shared" si="16"/>
        <v>0.06746506986027938</v>
      </c>
      <c r="L51" s="43">
        <f t="shared" si="7"/>
        <v>-0.25697332449095606</v>
      </c>
      <c r="M51" s="41">
        <f t="shared" si="8"/>
        <v>0.682</v>
      </c>
      <c r="N51" t="b">
        <f t="shared" si="9"/>
        <v>0</v>
      </c>
    </row>
    <row r="52" spans="1:14" ht="15">
      <c r="A52" t="s">
        <v>239</v>
      </c>
      <c r="B52" s="28">
        <f>VLOOKUP(A52,'Monthly Rates Actual'!$A$4:$E$155,5,FALSE)</f>
        <v>15.212334933973592</v>
      </c>
      <c r="C52" s="28">
        <f>VLOOKUP(A52,'Monthly Rates Actual'!$A$4:$AG$155,33,FALSE)</f>
        <v>15.79481792717087</v>
      </c>
      <c r="D52" s="28">
        <f>VLOOKUP(A52,'Monthly Rate Target'!$A$3:$E$154,5,FALSE)</f>
        <v>9.4</v>
      </c>
      <c r="E52" s="28">
        <f t="shared" si="10"/>
        <v>0.5824829931972779</v>
      </c>
      <c r="F52" s="42">
        <f t="shared" si="11"/>
        <v>0.03829017673653918</v>
      </c>
      <c r="G52" s="28">
        <f t="shared" si="12"/>
        <v>5.812334933973592</v>
      </c>
      <c r="H52" s="28">
        <f t="shared" si="13"/>
        <v>6.39481792717087</v>
      </c>
      <c r="I52" s="41">
        <f t="shared" si="14"/>
        <v>0.6183335036142119</v>
      </c>
      <c r="J52" s="41">
        <f t="shared" si="15"/>
        <v>0.6802997794862627</v>
      </c>
      <c r="K52" s="43">
        <f t="shared" si="16"/>
        <v>0.061966275872050836</v>
      </c>
      <c r="L52" s="43">
        <f t="shared" si="7"/>
        <v>-0.25697332449095606</v>
      </c>
      <c r="M52" s="41">
        <f t="shared" si="8"/>
        <v>0.675</v>
      </c>
      <c r="N52" t="b">
        <f t="shared" si="9"/>
        <v>0</v>
      </c>
    </row>
    <row r="53" spans="1:14" ht="15">
      <c r="A53" t="s">
        <v>340</v>
      </c>
      <c r="B53" s="28">
        <f>VLOOKUP(A53,'Monthly Rates Actual'!$A$4:$E$155,5,FALSE)</f>
        <v>10.180677775697434</v>
      </c>
      <c r="C53" s="28">
        <f>VLOOKUP(A53,'Monthly Rates Actual'!$A$4:$AG$155,33,FALSE)</f>
        <v>10.637833114897335</v>
      </c>
      <c r="D53" s="28">
        <f>VLOOKUP(A53,'Monthly Rate Target'!$A$3:$E$154,5,FALSE)</f>
        <v>9.4</v>
      </c>
      <c r="E53" s="28">
        <f t="shared" si="10"/>
        <v>0.45715533919990037</v>
      </c>
      <c r="F53" s="42">
        <f t="shared" si="11"/>
        <v>0.044904214559387</v>
      </c>
      <c r="G53" s="28">
        <f t="shared" si="12"/>
        <v>0.7806777756974341</v>
      </c>
      <c r="H53" s="28">
        <f t="shared" si="13"/>
        <v>1.2378331148973345</v>
      </c>
      <c r="I53" s="41">
        <f t="shared" si="14"/>
        <v>0.0830508272018547</v>
      </c>
      <c r="J53" s="41">
        <f t="shared" si="15"/>
        <v>0.13168437392524834</v>
      </c>
      <c r="K53" s="43">
        <f t="shared" si="16"/>
        <v>0.04863354672339365</v>
      </c>
      <c r="L53" s="43">
        <f t="shared" si="7"/>
        <v>-0.25697332449095606</v>
      </c>
      <c r="M53" s="41">
        <f t="shared" si="8"/>
        <v>0.668</v>
      </c>
      <c r="N53" t="b">
        <f t="shared" si="9"/>
        <v>0</v>
      </c>
    </row>
    <row r="54" spans="1:14" ht="15">
      <c r="A54" t="s">
        <v>126</v>
      </c>
      <c r="B54" s="28">
        <f>VLOOKUP(A54,'Monthly Rates Actual'!$A$4:$E$155,5,FALSE)</f>
        <v>6.798623063683304</v>
      </c>
      <c r="C54" s="28">
        <f>VLOOKUP(A54,'Monthly Rates Actual'!$A$4:$AG$155,33,FALSE)</f>
        <v>7.068273092369477</v>
      </c>
      <c r="D54" s="28">
        <f>VLOOKUP(A54,'Monthly Rate Target'!$A$3:$E$154,5,FALSE)</f>
        <v>6.798623063683304</v>
      </c>
      <c r="E54" s="28">
        <f t="shared" si="10"/>
        <v>0.26965002868617294</v>
      </c>
      <c r="F54" s="42">
        <f t="shared" si="11"/>
        <v>0.03966244725738392</v>
      </c>
      <c r="G54" s="28">
        <f t="shared" si="12"/>
        <v>0</v>
      </c>
      <c r="H54" s="28">
        <f t="shared" si="13"/>
        <v>0.26965002868617294</v>
      </c>
      <c r="I54" s="41">
        <f t="shared" si="14"/>
        <v>0</v>
      </c>
      <c r="J54" s="41">
        <f t="shared" si="15"/>
        <v>0.03966244725738392</v>
      </c>
      <c r="K54" s="43">
        <f t="shared" si="16"/>
        <v>0.03966244725738392</v>
      </c>
      <c r="L54" s="43">
        <f t="shared" si="7"/>
        <v>-0.25697332449095606</v>
      </c>
      <c r="M54" s="41">
        <f t="shared" si="8"/>
        <v>0.662</v>
      </c>
      <c r="N54" t="b">
        <f t="shared" si="9"/>
        <v>0</v>
      </c>
    </row>
    <row r="55" spans="1:14" ht="15">
      <c r="A55" t="s">
        <v>90</v>
      </c>
      <c r="B55" s="28">
        <f>VLOOKUP(A55,'Monthly Rates Actual'!$A$4:$E$155,5,FALSE)</f>
        <v>7.862540482187837</v>
      </c>
      <c r="C55" s="28">
        <f>VLOOKUP(A55,'Monthly Rates Actual'!$A$4:$AG$155,33,FALSE)</f>
        <v>8.144416456759027</v>
      </c>
      <c r="D55" s="28">
        <f>VLOOKUP(A55,'Monthly Rate Target'!$A$3:$E$154,5,FALSE)</f>
        <v>7.862540482187837</v>
      </c>
      <c r="E55" s="28">
        <f t="shared" si="10"/>
        <v>0.2818759745711894</v>
      </c>
      <c r="F55" s="42">
        <f t="shared" si="11"/>
        <v>0.03585049580472931</v>
      </c>
      <c r="G55" s="28">
        <f t="shared" si="12"/>
        <v>0</v>
      </c>
      <c r="H55" s="28">
        <f t="shared" si="13"/>
        <v>0.2818759745711894</v>
      </c>
      <c r="I55" s="41">
        <f t="shared" si="14"/>
        <v>0</v>
      </c>
      <c r="J55" s="41">
        <f t="shared" si="15"/>
        <v>0.03585049580472931</v>
      </c>
      <c r="K55" s="43">
        <f t="shared" si="16"/>
        <v>0.03585049580472931</v>
      </c>
      <c r="L55" s="43">
        <f t="shared" si="7"/>
        <v>-0.25697332449095606</v>
      </c>
      <c r="M55" s="41">
        <f t="shared" si="8"/>
        <v>0.655</v>
      </c>
      <c r="N55" t="b">
        <f t="shared" si="9"/>
        <v>0</v>
      </c>
    </row>
    <row r="56" spans="1:14" s="46" customFormat="1" ht="15">
      <c r="A56" s="46" t="s">
        <v>147</v>
      </c>
      <c r="B56" s="47">
        <f>VLOOKUP(A56,'Monthly Rates Actual'!$A$4:$E$155,5,FALSE)</f>
        <v>3.884417616811983</v>
      </c>
      <c r="C56" s="47">
        <f>VLOOKUP(A56,'Monthly Rates Actual'!$A$4:$AG$155,33,FALSE)</f>
        <v>3.899321857068336</v>
      </c>
      <c r="D56" s="47">
        <f>VLOOKUP(A56,'Monthly Rate Target'!$A$3:$E$154,5,FALSE)</f>
        <v>3.884417616811983</v>
      </c>
      <c r="E56" s="47">
        <f t="shared" si="10"/>
        <v>0.014904240256353063</v>
      </c>
      <c r="F56" s="48">
        <f t="shared" si="11"/>
        <v>0.0038369304556355255</v>
      </c>
      <c r="G56" s="47">
        <f t="shared" si="12"/>
        <v>0</v>
      </c>
      <c r="H56" s="47">
        <f t="shared" si="13"/>
        <v>0.014904240256353063</v>
      </c>
      <c r="I56" s="49">
        <f t="shared" si="14"/>
        <v>0</v>
      </c>
      <c r="J56" s="49">
        <f t="shared" si="15"/>
        <v>0.0038369304556355255</v>
      </c>
      <c r="K56" s="50">
        <f t="shared" si="16"/>
        <v>0.0038369304556355255</v>
      </c>
      <c r="L56" s="50">
        <f t="shared" si="7"/>
        <v>-0.25697332449095606</v>
      </c>
      <c r="M56" s="49">
        <f t="shared" si="8"/>
        <v>0.649</v>
      </c>
      <c r="N56" s="46" t="b">
        <f t="shared" si="9"/>
        <v>0</v>
      </c>
    </row>
    <row r="57" spans="1:14" ht="15">
      <c r="A57" t="s">
        <v>321</v>
      </c>
      <c r="B57" s="28">
        <f>VLOOKUP(A57,'Monthly Rates Actual'!$A$4:$E$155,5,FALSE)</f>
        <v>23.780402571987697</v>
      </c>
      <c r="C57" s="28">
        <f>VLOOKUP(A57,'Monthly Rates Actual'!$A$4:$AG$155,33,FALSE)</f>
        <v>23.71167645140248</v>
      </c>
      <c r="D57" s="28">
        <f>VLOOKUP(A57,'Monthly Rate Target'!$A$3:$E$154,5,FALSE)</f>
        <v>9.4</v>
      </c>
      <c r="E57" s="28">
        <f t="shared" si="10"/>
        <v>-0.0687261205852181</v>
      </c>
      <c r="F57" s="42">
        <f t="shared" si="11"/>
        <v>-0.002890031839333727</v>
      </c>
      <c r="G57" s="28">
        <f t="shared" si="12"/>
        <v>14.380402571987696</v>
      </c>
      <c r="H57" s="28">
        <f t="shared" si="13"/>
        <v>14.311676451402478</v>
      </c>
      <c r="I57" s="41">
        <f t="shared" si="14"/>
        <v>1.5298300608497548</v>
      </c>
      <c r="J57" s="41">
        <f t="shared" si="15"/>
        <v>1.5225187714257955</v>
      </c>
      <c r="K57" s="43">
        <f t="shared" si="16"/>
        <v>-0.007311289423959311</v>
      </c>
      <c r="L57" s="43">
        <f t="shared" si="7"/>
        <v>-0.25697332449095606</v>
      </c>
      <c r="M57" s="41">
        <f t="shared" si="8"/>
        <v>0.642</v>
      </c>
      <c r="N57" t="b">
        <f t="shared" si="9"/>
        <v>0</v>
      </c>
    </row>
    <row r="58" spans="1:14" ht="15">
      <c r="A58" t="s">
        <v>373</v>
      </c>
      <c r="B58" s="28">
        <f>VLOOKUP(A58,'Monthly Rates Actual'!$A$4:$E$155,5,FALSE)</f>
        <v>11.352562853244983</v>
      </c>
      <c r="C58" s="28">
        <f>VLOOKUP(A58,'Monthly Rates Actual'!$A$4:$AG$155,33,FALSE)</f>
        <v>11.24753675913294</v>
      </c>
      <c r="D58" s="28">
        <f>VLOOKUP(A58,'Monthly Rate Target'!$A$3:$E$154,5,FALSE)</f>
        <v>9.4</v>
      </c>
      <c r="E58" s="28">
        <f t="shared" si="10"/>
        <v>-0.10502609411204311</v>
      </c>
      <c r="F58" s="42">
        <f t="shared" si="11"/>
        <v>-0.009251311397234218</v>
      </c>
      <c r="G58" s="28">
        <f t="shared" si="12"/>
        <v>1.9525628532449826</v>
      </c>
      <c r="H58" s="28">
        <f t="shared" si="13"/>
        <v>1.8475367591329395</v>
      </c>
      <c r="I58" s="41">
        <f t="shared" si="14"/>
        <v>0.2077194524728705</v>
      </c>
      <c r="J58" s="41">
        <f t="shared" si="15"/>
        <v>0.19654646373754675</v>
      </c>
      <c r="K58" s="43">
        <f t="shared" si="16"/>
        <v>-0.011172988735323741</v>
      </c>
      <c r="L58" s="43">
        <f t="shared" si="7"/>
        <v>-0.25697332449095606</v>
      </c>
      <c r="M58" s="41">
        <f t="shared" si="8"/>
        <v>0.635</v>
      </c>
      <c r="N58" t="b">
        <f t="shared" si="9"/>
        <v>0</v>
      </c>
    </row>
    <row r="59" spans="1:14" ht="15">
      <c r="A59" t="s">
        <v>13</v>
      </c>
      <c r="B59" s="28">
        <f>VLOOKUP(A59,'Monthly Rates Actual'!$A$4:$E$155,5,FALSE)</f>
        <v>5.135743321718932</v>
      </c>
      <c r="C59" s="28">
        <f>VLOOKUP(A59,'Monthly Rates Actual'!$A$4:$AG$155,33,FALSE)</f>
        <v>5.064363143631437</v>
      </c>
      <c r="D59" s="28">
        <f>VLOOKUP(A59,'Monthly Rate Target'!$A$3:$E$154,5,FALSE)</f>
        <v>5.135743321718932</v>
      </c>
      <c r="E59" s="28">
        <f t="shared" si="10"/>
        <v>-0.07138017808749542</v>
      </c>
      <c r="F59" s="42">
        <f t="shared" si="11"/>
        <v>-0.013898704358068364</v>
      </c>
      <c r="G59" s="28">
        <f t="shared" si="12"/>
        <v>0</v>
      </c>
      <c r="H59" s="28">
        <f t="shared" si="13"/>
        <v>-0.07138017808749542</v>
      </c>
      <c r="I59" s="41">
        <f t="shared" si="14"/>
        <v>0</v>
      </c>
      <c r="J59" s="41">
        <f t="shared" si="15"/>
        <v>-0.013898704358068364</v>
      </c>
      <c r="K59" s="43">
        <f t="shared" si="16"/>
        <v>-0.013898704358068364</v>
      </c>
      <c r="L59" s="43">
        <f t="shared" si="7"/>
        <v>-0.25697332449095606</v>
      </c>
      <c r="M59" s="41">
        <f t="shared" si="8"/>
        <v>0.629</v>
      </c>
      <c r="N59" t="b">
        <f t="shared" si="9"/>
        <v>1</v>
      </c>
    </row>
    <row r="60" spans="1:14" ht="15">
      <c r="A60" t="s">
        <v>330</v>
      </c>
      <c r="B60" s="28">
        <f>VLOOKUP(A60,'Monthly Rates Actual'!$A$4:$E$155,5,FALSE)</f>
        <v>18.516156462585034</v>
      </c>
      <c r="C60" s="28">
        <f>VLOOKUP(A60,'Monthly Rates Actual'!$A$4:$AG$155,33,FALSE)</f>
        <v>18.38293650793651</v>
      </c>
      <c r="D60" s="28">
        <f>VLOOKUP(A60,'Monthly Rate Target'!$A$3:$E$154,5,FALSE)</f>
        <v>9.4</v>
      </c>
      <c r="E60" s="28">
        <f t="shared" si="10"/>
        <v>-0.1332199546485242</v>
      </c>
      <c r="F60" s="42">
        <f t="shared" si="11"/>
        <v>-0.007194795254496646</v>
      </c>
      <c r="G60" s="28">
        <f t="shared" si="12"/>
        <v>9.116156462585034</v>
      </c>
      <c r="H60" s="28">
        <f t="shared" si="13"/>
        <v>8.98293650793651</v>
      </c>
      <c r="I60" s="41">
        <f t="shared" si="14"/>
        <v>0.9698038789984078</v>
      </c>
      <c r="J60" s="41">
        <f t="shared" si="15"/>
        <v>0.955631543397501</v>
      </c>
      <c r="K60" s="43">
        <f t="shared" si="16"/>
        <v>-0.014172335600906805</v>
      </c>
      <c r="L60" s="43">
        <f t="shared" si="7"/>
        <v>-0.25697332449095606</v>
      </c>
      <c r="M60" s="41">
        <f t="shared" si="8"/>
        <v>0.622</v>
      </c>
      <c r="N60" t="b">
        <f t="shared" si="9"/>
        <v>0</v>
      </c>
    </row>
    <row r="61" spans="1:14" ht="15">
      <c r="A61" t="s">
        <v>233</v>
      </c>
      <c r="B61" s="28">
        <f>VLOOKUP(A61,'Monthly Rates Actual'!$A$4:$E$155,5,FALSE)</f>
        <v>20.10286873370038</v>
      </c>
      <c r="C61" s="28">
        <f>VLOOKUP(A61,'Monthly Rates Actual'!$A$4:$AG$155,33,FALSE)</f>
        <v>19.94590939824206</v>
      </c>
      <c r="D61" s="28">
        <f>VLOOKUP(A61,'Monthly Rate Target'!$A$3:$E$154,5,FALSE)</f>
        <v>9.4</v>
      </c>
      <c r="E61" s="28">
        <f t="shared" si="10"/>
        <v>-0.1569593354583212</v>
      </c>
      <c r="F61" s="42">
        <f t="shared" si="11"/>
        <v>-0.007807807807807803</v>
      </c>
      <c r="G61" s="28">
        <f t="shared" si="12"/>
        <v>10.70286873370038</v>
      </c>
      <c r="H61" s="28">
        <f t="shared" si="13"/>
        <v>10.545909398242058</v>
      </c>
      <c r="I61" s="41">
        <f t="shared" si="14"/>
        <v>1.138603056776636</v>
      </c>
      <c r="J61" s="41">
        <f t="shared" si="15"/>
        <v>1.1219052551321338</v>
      </c>
      <c r="K61" s="43">
        <f t="shared" si="16"/>
        <v>-0.016697801644502297</v>
      </c>
      <c r="L61" s="43">
        <f t="shared" si="7"/>
        <v>-0.25697332449095606</v>
      </c>
      <c r="M61" s="41">
        <f t="shared" si="8"/>
        <v>0.615</v>
      </c>
      <c r="N61" t="b">
        <f t="shared" si="9"/>
        <v>0</v>
      </c>
    </row>
    <row r="62" spans="1:14" ht="15">
      <c r="A62" t="s">
        <v>462</v>
      </c>
      <c r="B62" s="28">
        <f>VLOOKUP(A62,'Monthly Rates Actual'!$A$4:$E$155,5,FALSE)</f>
        <v>11.133532809129498</v>
      </c>
      <c r="C62" s="28">
        <f>VLOOKUP(A62,'Monthly Rates Actual'!$A$4:$AG$155,33,FALSE)</f>
        <v>10.943334956973533</v>
      </c>
      <c r="D62" s="28">
        <f>VLOOKUP(A62,'Monthly Rate Target'!$A$3:$E$154,5,FALSE)</f>
        <v>9.4</v>
      </c>
      <c r="E62" s="28">
        <f t="shared" si="10"/>
        <v>-0.19019785215596485</v>
      </c>
      <c r="F62" s="42">
        <f t="shared" si="11"/>
        <v>-0.017083333333333565</v>
      </c>
      <c r="G62" s="28">
        <f t="shared" si="12"/>
        <v>1.733532809129498</v>
      </c>
      <c r="H62" s="28">
        <f t="shared" si="13"/>
        <v>1.543334956973533</v>
      </c>
      <c r="I62" s="41">
        <f t="shared" si="14"/>
        <v>0.18441838394994658</v>
      </c>
      <c r="J62" s="41">
        <f t="shared" si="15"/>
        <v>0.16418456989080138</v>
      </c>
      <c r="K62" s="43">
        <f t="shared" si="16"/>
        <v>-0.020233814059145205</v>
      </c>
      <c r="L62" s="43">
        <f t="shared" si="7"/>
        <v>-0.25697332449095606</v>
      </c>
      <c r="M62" s="41">
        <f t="shared" si="8"/>
        <v>0.609</v>
      </c>
      <c r="N62" t="b">
        <f t="shared" si="9"/>
        <v>0</v>
      </c>
    </row>
    <row r="63" spans="1:14" ht="15">
      <c r="A63" t="s">
        <v>153</v>
      </c>
      <c r="B63" s="28">
        <f>VLOOKUP(A63,'Monthly Rates Actual'!$A$4:$E$155,5,FALSE)</f>
        <v>10.863391082078955</v>
      </c>
      <c r="C63" s="28">
        <f>VLOOKUP(A63,'Monthly Rates Actual'!$A$4:$AG$155,33,FALSE)</f>
        <v>10.647227744643253</v>
      </c>
      <c r="D63" s="28">
        <f>VLOOKUP(A63,'Monthly Rate Target'!$A$3:$E$154,5,FALSE)</f>
        <v>9.4</v>
      </c>
      <c r="E63" s="28">
        <f t="shared" si="10"/>
        <v>-0.21616333743570237</v>
      </c>
      <c r="F63" s="42">
        <f t="shared" si="11"/>
        <v>-0.01989832970225119</v>
      </c>
      <c r="G63" s="28">
        <f t="shared" si="12"/>
        <v>1.4633910820789549</v>
      </c>
      <c r="H63" s="28">
        <f t="shared" si="13"/>
        <v>1.2472277446432525</v>
      </c>
      <c r="I63" s="41">
        <f t="shared" si="14"/>
        <v>0.15567990234882498</v>
      </c>
      <c r="J63" s="41">
        <f t="shared" si="15"/>
        <v>0.1326838026216226</v>
      </c>
      <c r="K63" s="43">
        <f t="shared" si="16"/>
        <v>-0.022996099727202374</v>
      </c>
      <c r="L63" s="43">
        <f t="shared" si="7"/>
        <v>-0.25697332449095606</v>
      </c>
      <c r="M63" s="41">
        <f t="shared" si="8"/>
        <v>0.602</v>
      </c>
      <c r="N63" t="b">
        <f t="shared" si="9"/>
        <v>0</v>
      </c>
    </row>
    <row r="64" spans="1:14" ht="15">
      <c r="A64" t="s">
        <v>227</v>
      </c>
      <c r="B64" s="28">
        <f>VLOOKUP(A64,'Monthly Rates Actual'!$A$4:$E$155,5,FALSE)</f>
        <v>12.1171099431969</v>
      </c>
      <c r="C64" s="28">
        <f>VLOOKUP(A64,'Monthly Rates Actual'!$A$4:$AG$155,33,FALSE)</f>
        <v>11.87910318345101</v>
      </c>
      <c r="D64" s="28">
        <f>VLOOKUP(A64,'Monthly Rate Target'!$A$3:$E$154,5,FALSE)</f>
        <v>9.4</v>
      </c>
      <c r="E64" s="28">
        <f t="shared" si="10"/>
        <v>-0.2380067597458897</v>
      </c>
      <c r="F64" s="42">
        <f t="shared" si="11"/>
        <v>-0.01964220518437382</v>
      </c>
      <c r="G64" s="28">
        <f t="shared" si="12"/>
        <v>2.717109943196899</v>
      </c>
      <c r="H64" s="28">
        <f t="shared" si="13"/>
        <v>2.4791031834510093</v>
      </c>
      <c r="I64" s="41">
        <f t="shared" si="14"/>
        <v>0.28905424927626583</v>
      </c>
      <c r="J64" s="41">
        <f t="shared" si="15"/>
        <v>0.2637343812181925</v>
      </c>
      <c r="K64" s="43">
        <f t="shared" si="16"/>
        <v>-0.025319868058073347</v>
      </c>
      <c r="L64" s="43">
        <f t="shared" si="7"/>
        <v>-0.25697332449095606</v>
      </c>
      <c r="M64" s="41">
        <f t="shared" si="8"/>
        <v>0.596</v>
      </c>
      <c r="N64" t="b">
        <f t="shared" si="9"/>
        <v>0</v>
      </c>
    </row>
    <row r="65" spans="1:14" ht="15">
      <c r="A65" t="s">
        <v>81</v>
      </c>
      <c r="B65" s="28">
        <f>VLOOKUP(A65,'Monthly Rates Actual'!$A$4:$E$155,5,FALSE)</f>
        <v>8.383278962142478</v>
      </c>
      <c r="C65" s="28">
        <f>VLOOKUP(A65,'Monthly Rates Actual'!$A$4:$AG$155,33,FALSE)</f>
        <v>8.143034165338998</v>
      </c>
      <c r="D65" s="28">
        <f>VLOOKUP(A65,'Monthly Rate Target'!$A$3:$E$154,5,FALSE)</f>
        <v>8.383278962142478</v>
      </c>
      <c r="E65" s="28">
        <f t="shared" si="10"/>
        <v>-0.24024479680348065</v>
      </c>
      <c r="F65" s="42">
        <f t="shared" si="11"/>
        <v>-0.028657616892911117</v>
      </c>
      <c r="G65" s="28">
        <f t="shared" si="12"/>
        <v>0</v>
      </c>
      <c r="H65" s="28">
        <f t="shared" si="13"/>
        <v>-0.24024479680348065</v>
      </c>
      <c r="I65" s="41">
        <f t="shared" si="14"/>
        <v>0</v>
      </c>
      <c r="J65" s="41">
        <f t="shared" si="15"/>
        <v>-0.028657616892911117</v>
      </c>
      <c r="K65" s="43">
        <f t="shared" si="16"/>
        <v>-0.028657616892911117</v>
      </c>
      <c r="L65" s="43">
        <f t="shared" si="7"/>
        <v>-0.25697332449095606</v>
      </c>
      <c r="M65" s="41">
        <f t="shared" si="8"/>
        <v>0.589</v>
      </c>
      <c r="N65" t="b">
        <f t="shared" si="9"/>
        <v>1</v>
      </c>
    </row>
    <row r="66" spans="1:14" ht="15">
      <c r="A66" t="s">
        <v>324</v>
      </c>
      <c r="B66" s="28">
        <f>VLOOKUP(A66,'Monthly Rates Actual'!$A$4:$E$155,5,FALSE)</f>
        <v>10.528241375015568</v>
      </c>
      <c r="C66" s="28">
        <f>VLOOKUP(A66,'Monthly Rates Actual'!$A$4:$AG$155,33,FALSE)</f>
        <v>10.251380412670734</v>
      </c>
      <c r="D66" s="28">
        <f>VLOOKUP(A66,'Monthly Rate Target'!$A$3:$E$154,5,FALSE)</f>
        <v>9.4</v>
      </c>
      <c r="E66" s="28">
        <f t="shared" si="10"/>
        <v>-0.27686096234483415</v>
      </c>
      <c r="F66" s="42">
        <f t="shared" si="11"/>
        <v>-0.02629698089956878</v>
      </c>
      <c r="G66" s="28">
        <f t="shared" si="12"/>
        <v>1.128241375015568</v>
      </c>
      <c r="H66" s="28">
        <f t="shared" si="13"/>
        <v>0.8513804126707338</v>
      </c>
      <c r="I66" s="41">
        <f t="shared" si="14"/>
        <v>0.12002567819314552</v>
      </c>
      <c r="J66" s="41">
        <f t="shared" si="15"/>
        <v>0.0905723843266738</v>
      </c>
      <c r="K66" s="43">
        <f t="shared" si="16"/>
        <v>-0.02945329386647172</v>
      </c>
      <c r="L66" s="43">
        <f t="shared" si="7"/>
        <v>-0.25697332449095606</v>
      </c>
      <c r="M66" s="41">
        <f t="shared" si="8"/>
        <v>0.582</v>
      </c>
      <c r="N66" t="b">
        <f t="shared" si="9"/>
        <v>0</v>
      </c>
    </row>
    <row r="67" spans="1:14" ht="15">
      <c r="A67" t="s">
        <v>275</v>
      </c>
      <c r="B67" s="28">
        <f>VLOOKUP(A67,'Monthly Rates Actual'!$A$4:$E$155,5,FALSE)</f>
        <v>7.809001343484101</v>
      </c>
      <c r="C67" s="28">
        <f>VLOOKUP(A67,'Monthly Rates Actual'!$A$4:$AG$155,33,FALSE)</f>
        <v>7.549634273772204</v>
      </c>
      <c r="D67" s="28">
        <f>VLOOKUP(A67,'Monthly Rate Target'!$A$3:$E$154,5,FALSE)</f>
        <v>7.809001343484101</v>
      </c>
      <c r="E67" s="28">
        <f aca="true" t="shared" si="17" ref="E67:E98">C67-B67</f>
        <v>-0.2593670697118968</v>
      </c>
      <c r="F67" s="42">
        <f aca="true" t="shared" si="18" ref="F67:F98">(C67-B67)/B67</f>
        <v>-0.03321385902031058</v>
      </c>
      <c r="G67" s="28">
        <f aca="true" t="shared" si="19" ref="G67:G98">B67-D67</f>
        <v>0</v>
      </c>
      <c r="H67" s="28">
        <f aca="true" t="shared" si="20" ref="H67:H98">C67-D67</f>
        <v>-0.2593670697118968</v>
      </c>
      <c r="I67" s="41">
        <f aca="true" t="shared" si="21" ref="I67:I98">G67/D67</f>
        <v>0</v>
      </c>
      <c r="J67" s="41">
        <f aca="true" t="shared" si="22" ref="J67:J98">H67/D67</f>
        <v>-0.03321385902031058</v>
      </c>
      <c r="K67" s="43">
        <f aca="true" t="shared" si="23" ref="K67:K98">J67-I67</f>
        <v>-0.03321385902031058</v>
      </c>
      <c r="L67" s="43">
        <f t="shared" si="7"/>
        <v>-0.25697332449095606</v>
      </c>
      <c r="M67" s="41">
        <f t="shared" si="8"/>
        <v>0.576</v>
      </c>
      <c r="N67" t="b">
        <f t="shared" si="9"/>
        <v>1</v>
      </c>
    </row>
    <row r="68" spans="1:14" ht="15">
      <c r="A68" t="s">
        <v>333</v>
      </c>
      <c r="B68" s="28">
        <f>VLOOKUP(A68,'Monthly Rates Actual'!$A$4:$E$155,5,FALSE)</f>
        <v>16.579406631762655</v>
      </c>
      <c r="C68" s="28">
        <f>VLOOKUP(A68,'Monthly Rates Actual'!$A$4:$AG$155,33,FALSE)</f>
        <v>16.172193135543925</v>
      </c>
      <c r="D68" s="28">
        <f>VLOOKUP(A68,'Monthly Rate Target'!$A$3:$E$154,5,FALSE)</f>
        <v>9.4</v>
      </c>
      <c r="E68" s="28">
        <f t="shared" si="17"/>
        <v>-0.4072134962187306</v>
      </c>
      <c r="F68" s="42">
        <f t="shared" si="18"/>
        <v>-0.024561403508771854</v>
      </c>
      <c r="G68" s="28">
        <f t="shared" si="19"/>
        <v>7.179406631762655</v>
      </c>
      <c r="H68" s="28">
        <f t="shared" si="20"/>
        <v>6.772193135543924</v>
      </c>
      <c r="I68" s="41">
        <f t="shared" si="21"/>
        <v>0.7637666629534738</v>
      </c>
      <c r="J68" s="41">
        <f t="shared" si="22"/>
        <v>0.7204460782493536</v>
      </c>
      <c r="K68" s="43">
        <f t="shared" si="23"/>
        <v>-0.04332058470412026</v>
      </c>
      <c r="L68" s="43">
        <f aca="true" t="shared" si="24" ref="L68:L131">$P$4</f>
        <v>-0.25697332449095606</v>
      </c>
      <c r="M68" s="41">
        <f aca="true" t="shared" si="25" ref="M68:M131">PERCENTRANK($K$3:$K$154,K68)</f>
        <v>0.569</v>
      </c>
      <c r="N68" t="b">
        <f aca="true" t="shared" si="26" ref="N68:N131">AND(J68&lt;0,K68&lt;0)</f>
        <v>0</v>
      </c>
    </row>
    <row r="69" spans="1:14" ht="15">
      <c r="A69" t="s">
        <v>398</v>
      </c>
      <c r="B69" s="28">
        <f>VLOOKUP(A69,'Monthly Rates Actual'!$A$4:$E$155,5,FALSE)</f>
        <v>5.734282185496678</v>
      </c>
      <c r="C69" s="28">
        <f>VLOOKUP(A69,'Monthly Rates Actual'!$A$4:$AG$155,33,FALSE)</f>
        <v>5.393165911897901</v>
      </c>
      <c r="D69" s="28">
        <f>VLOOKUP(A69,'Monthly Rate Target'!$A$3:$E$154,5,FALSE)</f>
        <v>5.734282185496678</v>
      </c>
      <c r="E69" s="28">
        <f t="shared" si="17"/>
        <v>-0.34111627359877694</v>
      </c>
      <c r="F69" s="42">
        <f t="shared" si="18"/>
        <v>-0.05948717948717952</v>
      </c>
      <c r="G69" s="28">
        <f t="shared" si="19"/>
        <v>0</v>
      </c>
      <c r="H69" s="28">
        <f t="shared" si="20"/>
        <v>-0.34111627359877694</v>
      </c>
      <c r="I69" s="41">
        <f t="shared" si="21"/>
        <v>0</v>
      </c>
      <c r="J69" s="41">
        <f t="shared" si="22"/>
        <v>-0.05948717948717952</v>
      </c>
      <c r="K69" s="43">
        <f t="shared" si="23"/>
        <v>-0.05948717948717952</v>
      </c>
      <c r="L69" s="43">
        <f t="shared" si="24"/>
        <v>-0.25697332449095606</v>
      </c>
      <c r="M69" s="41">
        <f t="shared" si="25"/>
        <v>0.562</v>
      </c>
      <c r="N69" t="b">
        <f t="shared" si="26"/>
        <v>1</v>
      </c>
    </row>
    <row r="70" spans="1:14" ht="15">
      <c r="A70" t="s">
        <v>438</v>
      </c>
      <c r="B70" s="28">
        <f>VLOOKUP(A70,'Monthly Rates Actual'!$A$4:$E$155,5,FALSE)</f>
        <v>8.717310087173102</v>
      </c>
      <c r="C70" s="28">
        <f>VLOOKUP(A70,'Monthly Rates Actual'!$A$4:$AG$155,33,FALSE)</f>
        <v>8.14999308149993</v>
      </c>
      <c r="D70" s="28">
        <f>VLOOKUP(A70,'Monthly Rate Target'!$A$3:$E$154,5,FALSE)</f>
        <v>8.717310087173102</v>
      </c>
      <c r="E70" s="28">
        <f t="shared" si="17"/>
        <v>-0.5673170056731713</v>
      </c>
      <c r="F70" s="42">
        <f t="shared" si="18"/>
        <v>-0.06507936507936522</v>
      </c>
      <c r="G70" s="28">
        <f t="shared" si="19"/>
        <v>0</v>
      </c>
      <c r="H70" s="28">
        <f t="shared" si="20"/>
        <v>-0.5673170056731713</v>
      </c>
      <c r="I70" s="41">
        <f t="shared" si="21"/>
        <v>0</v>
      </c>
      <c r="J70" s="41">
        <f t="shared" si="22"/>
        <v>-0.06507936507936522</v>
      </c>
      <c r="K70" s="43">
        <f t="shared" si="23"/>
        <v>-0.06507936507936522</v>
      </c>
      <c r="L70" s="43">
        <f t="shared" si="24"/>
        <v>-0.25697332449095606</v>
      </c>
      <c r="M70" s="41">
        <f t="shared" si="25"/>
        <v>0.556</v>
      </c>
      <c r="N70" t="b">
        <f t="shared" si="26"/>
        <v>1</v>
      </c>
    </row>
    <row r="71" spans="1:14" ht="15">
      <c r="A71" t="s">
        <v>278</v>
      </c>
      <c r="B71" s="28">
        <f>VLOOKUP(A71,'Monthly Rates Actual'!$A$4:$E$155,5,FALSE)</f>
        <v>10.604438936457864</v>
      </c>
      <c r="C71" s="28">
        <f>VLOOKUP(A71,'Monthly Rates Actual'!$A$4:$AG$155,33,FALSE)</f>
        <v>9.936908517350158</v>
      </c>
      <c r="D71" s="28">
        <f>VLOOKUP(A71,'Monthly Rate Target'!$A$3:$E$154,5,FALSE)</f>
        <v>9.4</v>
      </c>
      <c r="E71" s="28">
        <f t="shared" si="17"/>
        <v>-0.667530419107706</v>
      </c>
      <c r="F71" s="42">
        <f t="shared" si="18"/>
        <v>-0.06294820717131473</v>
      </c>
      <c r="G71" s="28">
        <f t="shared" si="19"/>
        <v>1.2044389364578638</v>
      </c>
      <c r="H71" s="28">
        <f t="shared" si="20"/>
        <v>0.5369085173501578</v>
      </c>
      <c r="I71" s="41">
        <f t="shared" si="21"/>
        <v>0.12813180175083658</v>
      </c>
      <c r="J71" s="41">
        <f t="shared" si="22"/>
        <v>0.057117927377676354</v>
      </c>
      <c r="K71" s="43">
        <f t="shared" si="23"/>
        <v>-0.07101387437316023</v>
      </c>
      <c r="L71" s="43">
        <f t="shared" si="24"/>
        <v>-0.25697332449095606</v>
      </c>
      <c r="M71" s="41">
        <f t="shared" si="25"/>
        <v>0.549</v>
      </c>
      <c r="N71" t="b">
        <f t="shared" si="26"/>
        <v>0</v>
      </c>
    </row>
    <row r="72" spans="1:14" ht="15">
      <c r="A72" t="s">
        <v>212</v>
      </c>
      <c r="B72" s="28">
        <f>VLOOKUP(A72,'Monthly Rates Actual'!$A$4:$E$155,5,FALSE)</f>
        <v>10.283874359311342</v>
      </c>
      <c r="C72" s="28">
        <f>VLOOKUP(A72,'Monthly Rates Actual'!$A$4:$AG$155,33,FALSE)</f>
        <v>9.567617295308189</v>
      </c>
      <c r="D72" s="28">
        <f>VLOOKUP(A72,'Monthly Rate Target'!$A$3:$E$154,5,FALSE)</f>
        <v>9.4</v>
      </c>
      <c r="E72" s="28">
        <f t="shared" si="17"/>
        <v>-0.7162570640031536</v>
      </c>
      <c r="F72" s="42">
        <f t="shared" si="18"/>
        <v>-0.06964856230031943</v>
      </c>
      <c r="G72" s="28">
        <f t="shared" si="19"/>
        <v>0.8838743593113421</v>
      </c>
      <c r="H72" s="28">
        <f t="shared" si="20"/>
        <v>0.16761729530818847</v>
      </c>
      <c r="I72" s="41">
        <f t="shared" si="21"/>
        <v>0.09402918716078107</v>
      </c>
      <c r="J72" s="41">
        <f t="shared" si="22"/>
        <v>0.017831627160445583</v>
      </c>
      <c r="K72" s="43">
        <f t="shared" si="23"/>
        <v>-0.07619756000033548</v>
      </c>
      <c r="L72" s="43">
        <f t="shared" si="24"/>
        <v>-0.25697332449095606</v>
      </c>
      <c r="M72" s="41">
        <f t="shared" si="25"/>
        <v>0.543</v>
      </c>
      <c r="N72" t="b">
        <f t="shared" si="26"/>
        <v>0</v>
      </c>
    </row>
    <row r="73" spans="1:14" ht="15">
      <c r="A73" t="s">
        <v>367</v>
      </c>
      <c r="B73" s="28">
        <f>VLOOKUP(A73,'Monthly Rates Actual'!$A$4:$E$155,5,FALSE)</f>
        <v>16.75303262277706</v>
      </c>
      <c r="C73" s="28">
        <f>VLOOKUP(A73,'Monthly Rates Actual'!$A$4:$AG$155,33,FALSE)</f>
        <v>16.020884858477604</v>
      </c>
      <c r="D73" s="28">
        <f>VLOOKUP(A73,'Monthly Rate Target'!$A$3:$E$154,5,FALSE)</f>
        <v>9.4</v>
      </c>
      <c r="E73" s="28">
        <f t="shared" si="17"/>
        <v>-0.7321477642994552</v>
      </c>
      <c r="F73" s="42">
        <f t="shared" si="18"/>
        <v>-0.04370240187463391</v>
      </c>
      <c r="G73" s="28">
        <f t="shared" si="19"/>
        <v>7.353032622777059</v>
      </c>
      <c r="H73" s="28">
        <f t="shared" si="20"/>
        <v>6.620884858477604</v>
      </c>
      <c r="I73" s="41">
        <f t="shared" si="21"/>
        <v>0.7822375130613892</v>
      </c>
      <c r="J73" s="41">
        <f t="shared" si="22"/>
        <v>0.7043494530295323</v>
      </c>
      <c r="K73" s="43">
        <f t="shared" si="23"/>
        <v>-0.07788806003185689</v>
      </c>
      <c r="L73" s="43">
        <f t="shared" si="24"/>
        <v>-0.25697332449095606</v>
      </c>
      <c r="M73" s="41">
        <f t="shared" si="25"/>
        <v>0.536</v>
      </c>
      <c r="N73" t="b">
        <f t="shared" si="26"/>
        <v>0</v>
      </c>
    </row>
    <row r="74" spans="1:14" ht="15">
      <c r="A74" t="s">
        <v>468</v>
      </c>
      <c r="B74" s="28">
        <f>VLOOKUP(A74,'Monthly Rates Actual'!$A$4:$E$155,5,FALSE)</f>
        <v>12.414199914199912</v>
      </c>
      <c r="C74" s="28">
        <f>VLOOKUP(A74,'Monthly Rates Actual'!$A$4:$AG$155,33,FALSE)</f>
        <v>11.536536536536536</v>
      </c>
      <c r="D74" s="28">
        <f>VLOOKUP(A74,'Monthly Rate Target'!$A$3:$E$154,5,FALSE)</f>
        <v>9.4</v>
      </c>
      <c r="E74" s="28">
        <f t="shared" si="17"/>
        <v>-0.8776633776633762</v>
      </c>
      <c r="F74" s="42">
        <f t="shared" si="18"/>
        <v>-0.0706983441324693</v>
      </c>
      <c r="G74" s="28">
        <f t="shared" si="19"/>
        <v>3.014199914199912</v>
      </c>
      <c r="H74" s="28">
        <f t="shared" si="20"/>
        <v>2.1365365365365356</v>
      </c>
      <c r="I74" s="41">
        <f t="shared" si="21"/>
        <v>0.3206595653404161</v>
      </c>
      <c r="J74" s="41">
        <f t="shared" si="22"/>
        <v>0.22729112090814207</v>
      </c>
      <c r="K74" s="43">
        <f t="shared" si="23"/>
        <v>-0.09336844443227404</v>
      </c>
      <c r="L74" s="43">
        <f t="shared" si="24"/>
        <v>-0.25697332449095606</v>
      </c>
      <c r="M74" s="41">
        <f t="shared" si="25"/>
        <v>0.529</v>
      </c>
      <c r="N74" t="b">
        <f t="shared" si="26"/>
        <v>0</v>
      </c>
    </row>
    <row r="75" spans="1:14" ht="15">
      <c r="A75" t="s">
        <v>175</v>
      </c>
      <c r="B75" s="28">
        <f>VLOOKUP(A75,'Monthly Rates Actual'!$A$4:$E$155,5,FALSE)</f>
        <v>7.564036444902871</v>
      </c>
      <c r="C75" s="28">
        <f>VLOOKUP(A75,'Monthly Rates Actual'!$A$4:$AG$155,33,FALSE)</f>
        <v>6.8190934616927406</v>
      </c>
      <c r="D75" s="28">
        <f>VLOOKUP(A75,'Monthly Rate Target'!$A$3:$E$154,5,FALSE)</f>
        <v>7.564036444902871</v>
      </c>
      <c r="E75" s="28">
        <f t="shared" si="17"/>
        <v>-0.7449429832101302</v>
      </c>
      <c r="F75" s="42">
        <f t="shared" si="18"/>
        <v>-0.09848484848484836</v>
      </c>
      <c r="G75" s="28">
        <f t="shared" si="19"/>
        <v>0</v>
      </c>
      <c r="H75" s="28">
        <f t="shared" si="20"/>
        <v>-0.7449429832101302</v>
      </c>
      <c r="I75" s="41">
        <f t="shared" si="21"/>
        <v>0</v>
      </c>
      <c r="J75" s="41">
        <f t="shared" si="22"/>
        <v>-0.09848484848484836</v>
      </c>
      <c r="K75" s="43">
        <f t="shared" si="23"/>
        <v>-0.09848484848484836</v>
      </c>
      <c r="L75" s="43">
        <f t="shared" si="24"/>
        <v>-0.25697332449095606</v>
      </c>
      <c r="M75" s="41">
        <f t="shared" si="25"/>
        <v>0.523</v>
      </c>
      <c r="N75" t="b">
        <f t="shared" si="26"/>
        <v>1</v>
      </c>
    </row>
    <row r="76" spans="1:14" ht="15">
      <c r="A76" t="s">
        <v>190</v>
      </c>
      <c r="B76" s="28">
        <f>VLOOKUP(A76,'Monthly Rates Actual'!$A$4:$E$155,5,FALSE)</f>
        <v>4.967776584317937</v>
      </c>
      <c r="C76" s="28">
        <f>VLOOKUP(A76,'Monthly Rates Actual'!$A$4:$AG$155,33,FALSE)</f>
        <v>4.455583402951824</v>
      </c>
      <c r="D76" s="28">
        <f>VLOOKUP(A76,'Monthly Rate Target'!$A$3:$E$154,5,FALSE)</f>
        <v>4.967776584317937</v>
      </c>
      <c r="E76" s="28">
        <f t="shared" si="17"/>
        <v>-0.5121931813661131</v>
      </c>
      <c r="F76" s="42">
        <f t="shared" si="18"/>
        <v>-0.10310310310310301</v>
      </c>
      <c r="G76" s="28">
        <f t="shared" si="19"/>
        <v>0</v>
      </c>
      <c r="H76" s="28">
        <f t="shared" si="20"/>
        <v>-0.5121931813661131</v>
      </c>
      <c r="I76" s="41">
        <f t="shared" si="21"/>
        <v>0</v>
      </c>
      <c r="J76" s="41">
        <f t="shared" si="22"/>
        <v>-0.10310310310310301</v>
      </c>
      <c r="K76" s="43">
        <f t="shared" si="23"/>
        <v>-0.10310310310310301</v>
      </c>
      <c r="L76" s="43">
        <f t="shared" si="24"/>
        <v>-0.25697332449095606</v>
      </c>
      <c r="M76" s="41">
        <f t="shared" si="25"/>
        <v>0.516</v>
      </c>
      <c r="N76" t="b">
        <f t="shared" si="26"/>
        <v>1</v>
      </c>
    </row>
    <row r="77" spans="1:14" ht="15">
      <c r="A77" t="s">
        <v>178</v>
      </c>
      <c r="B77" s="28">
        <f>VLOOKUP(A77,'Monthly Rates Actual'!$A$4:$E$155,5,FALSE)</f>
        <v>3.707716791385907</v>
      </c>
      <c r="C77" s="28">
        <f>VLOOKUP(A77,'Monthly Rates Actual'!$A$4:$AG$155,33,FALSE)</f>
        <v>3.2472149798530454</v>
      </c>
      <c r="D77" s="28">
        <f>VLOOKUP(A77,'Monthly Rate Target'!$A$3:$E$154,5,FALSE)</f>
        <v>3.707716791385907</v>
      </c>
      <c r="E77" s="28">
        <f t="shared" si="17"/>
        <v>-0.4605018115328616</v>
      </c>
      <c r="F77" s="42">
        <f t="shared" si="18"/>
        <v>-0.12420091324200916</v>
      </c>
      <c r="G77" s="28">
        <f t="shared" si="19"/>
        <v>0</v>
      </c>
      <c r="H77" s="28">
        <f t="shared" si="20"/>
        <v>-0.4605018115328616</v>
      </c>
      <c r="I77" s="41">
        <f t="shared" si="21"/>
        <v>0</v>
      </c>
      <c r="J77" s="41">
        <f t="shared" si="22"/>
        <v>-0.12420091324200916</v>
      </c>
      <c r="K77" s="43">
        <f t="shared" si="23"/>
        <v>-0.12420091324200916</v>
      </c>
      <c r="L77" s="43">
        <f t="shared" si="24"/>
        <v>-0.25697332449095606</v>
      </c>
      <c r="M77" s="41">
        <f t="shared" si="25"/>
        <v>0.509</v>
      </c>
      <c r="N77" t="b">
        <f t="shared" si="26"/>
        <v>1</v>
      </c>
    </row>
    <row r="78" spans="1:14" ht="15">
      <c r="A78" t="s">
        <v>447</v>
      </c>
      <c r="B78" s="28">
        <f>VLOOKUP(A78,'Monthly Rates Actual'!$A$4:$E$155,5,FALSE)</f>
        <v>8.371031158838202</v>
      </c>
      <c r="C78" s="28">
        <f>VLOOKUP(A78,'Monthly Rates Actual'!$A$4:$AG$155,33,FALSE)</f>
        <v>7.329584689750419</v>
      </c>
      <c r="D78" s="28">
        <f>VLOOKUP(A78,'Monthly Rate Target'!$A$3:$E$154,5,FALSE)</f>
        <v>8.371031158838202</v>
      </c>
      <c r="E78" s="28">
        <f t="shared" si="17"/>
        <v>-1.0414464690877825</v>
      </c>
      <c r="F78" s="42">
        <f t="shared" si="18"/>
        <v>-0.12441077441077435</v>
      </c>
      <c r="G78" s="28">
        <f t="shared" si="19"/>
        <v>0</v>
      </c>
      <c r="H78" s="28">
        <f t="shared" si="20"/>
        <v>-1.0414464690877825</v>
      </c>
      <c r="I78" s="41">
        <f t="shared" si="21"/>
        <v>0</v>
      </c>
      <c r="J78" s="41">
        <f t="shared" si="22"/>
        <v>-0.12441077441077435</v>
      </c>
      <c r="K78" s="43">
        <f t="shared" si="23"/>
        <v>-0.12441077441077435</v>
      </c>
      <c r="L78" s="43">
        <f t="shared" si="24"/>
        <v>-0.25697332449095606</v>
      </c>
      <c r="M78" s="41">
        <f t="shared" si="25"/>
        <v>0.503</v>
      </c>
      <c r="N78" t="b">
        <f t="shared" si="26"/>
        <v>1</v>
      </c>
    </row>
    <row r="79" spans="1:14" ht="15">
      <c r="A79" t="s">
        <v>184</v>
      </c>
      <c r="B79" s="28">
        <f>VLOOKUP(A79,'Monthly Rates Actual'!$A$4:$E$155,5,FALSE)</f>
        <v>15.10989010989011</v>
      </c>
      <c r="C79" s="28">
        <f>VLOOKUP(A79,'Monthly Rates Actual'!$A$4:$AG$155,33,FALSE)</f>
        <v>13.91941391941392</v>
      </c>
      <c r="D79" s="28">
        <f>VLOOKUP(A79,'Monthly Rate Target'!$A$3:$E$154,5,FALSE)</f>
        <v>9.4</v>
      </c>
      <c r="E79" s="28">
        <f t="shared" si="17"/>
        <v>-1.1904761904761898</v>
      </c>
      <c r="F79" s="42">
        <f t="shared" si="18"/>
        <v>-0.07878787878787874</v>
      </c>
      <c r="G79" s="28">
        <f t="shared" si="19"/>
        <v>5.709890109890109</v>
      </c>
      <c r="H79" s="28">
        <f t="shared" si="20"/>
        <v>4.519413919413919</v>
      </c>
      <c r="I79" s="41">
        <f t="shared" si="21"/>
        <v>0.6074351180734159</v>
      </c>
      <c r="J79" s="41">
        <f t="shared" si="22"/>
        <v>0.480788714831268</v>
      </c>
      <c r="K79" s="43">
        <f t="shared" si="23"/>
        <v>-0.12664640324214788</v>
      </c>
      <c r="L79" s="43">
        <f t="shared" si="24"/>
        <v>-0.25697332449095606</v>
      </c>
      <c r="M79" s="41">
        <f t="shared" si="25"/>
        <v>0.496</v>
      </c>
      <c r="N79" t="b">
        <f t="shared" si="26"/>
        <v>0</v>
      </c>
    </row>
    <row r="80" spans="1:14" ht="15">
      <c r="A80" t="s">
        <v>441</v>
      </c>
      <c r="B80" s="28">
        <f>VLOOKUP(A80,'Monthly Rates Actual'!$A$4:$E$155,5,FALSE)</f>
        <v>10.718183235462247</v>
      </c>
      <c r="C80" s="28">
        <f>VLOOKUP(A80,'Monthly Rates Actual'!$A$4:$AG$155,33,FALSE)</f>
        <v>9.215472292955013</v>
      </c>
      <c r="D80" s="28">
        <f>VLOOKUP(A80,'Monthly Rate Target'!$A$3:$E$154,5,FALSE)</f>
        <v>9.4</v>
      </c>
      <c r="E80" s="28">
        <f t="shared" si="17"/>
        <v>-1.5027109425072336</v>
      </c>
      <c r="F80" s="42">
        <f t="shared" si="18"/>
        <v>-0.14020202020202033</v>
      </c>
      <c r="G80" s="28">
        <f t="shared" si="19"/>
        <v>1.3181832354622465</v>
      </c>
      <c r="H80" s="28">
        <f t="shared" si="20"/>
        <v>-0.1845277070449871</v>
      </c>
      <c r="I80" s="41">
        <f t="shared" si="21"/>
        <v>0.14023225909172835</v>
      </c>
      <c r="J80" s="41">
        <f t="shared" si="22"/>
        <v>-0.019630607132445438</v>
      </c>
      <c r="K80" s="43">
        <f t="shared" si="23"/>
        <v>-0.15986286622417378</v>
      </c>
      <c r="L80" s="43">
        <f t="shared" si="24"/>
        <v>-0.25697332449095606</v>
      </c>
      <c r="M80" s="41">
        <f t="shared" si="25"/>
        <v>0.49</v>
      </c>
      <c r="N80" t="b">
        <f t="shared" si="26"/>
        <v>1</v>
      </c>
    </row>
    <row r="81" spans="1:14" ht="15">
      <c r="A81" t="s">
        <v>159</v>
      </c>
      <c r="B81" s="28">
        <f>VLOOKUP(A81,'Monthly Rates Actual'!$A$4:$E$155,5,FALSE)</f>
        <v>6.646122711802042</v>
      </c>
      <c r="C81" s="28">
        <f>VLOOKUP(A81,'Monthly Rates Actual'!$A$4:$AG$155,33,FALSE)</f>
        <v>5.473277527366388</v>
      </c>
      <c r="D81" s="28">
        <f>VLOOKUP(A81,'Monthly Rate Target'!$A$3:$E$154,5,FALSE)</f>
        <v>6.646122711802042</v>
      </c>
      <c r="E81" s="28">
        <f t="shared" si="17"/>
        <v>-1.172845184435654</v>
      </c>
      <c r="F81" s="42">
        <f t="shared" si="18"/>
        <v>-0.17647058823529405</v>
      </c>
      <c r="G81" s="28">
        <f t="shared" si="19"/>
        <v>0</v>
      </c>
      <c r="H81" s="28">
        <f t="shared" si="20"/>
        <v>-1.172845184435654</v>
      </c>
      <c r="I81" s="41">
        <f t="shared" si="21"/>
        <v>0</v>
      </c>
      <c r="J81" s="41">
        <f t="shared" si="22"/>
        <v>-0.17647058823529405</v>
      </c>
      <c r="K81" s="43">
        <f t="shared" si="23"/>
        <v>-0.17647058823529405</v>
      </c>
      <c r="L81" s="43">
        <f t="shared" si="24"/>
        <v>-0.25697332449095606</v>
      </c>
      <c r="M81" s="41">
        <f t="shared" si="25"/>
        <v>0.483</v>
      </c>
      <c r="N81" t="b">
        <f t="shared" si="26"/>
        <v>1</v>
      </c>
    </row>
    <row r="82" spans="1:14" ht="15">
      <c r="A82" t="s">
        <v>75</v>
      </c>
      <c r="B82" s="28">
        <f>VLOOKUP(A82,'Monthly Rates Actual'!$A$4:$E$155,5,FALSE)</f>
        <v>6.19508342383256</v>
      </c>
      <c r="C82" s="28">
        <f>VLOOKUP(A82,'Monthly Rates Actual'!$A$4:$AG$155,33,FALSE)</f>
        <v>5.090992858788297</v>
      </c>
      <c r="D82" s="28">
        <f>VLOOKUP(A82,'Monthly Rate Target'!$A$3:$E$154,5,FALSE)</f>
        <v>6.19508342383256</v>
      </c>
      <c r="E82" s="28">
        <f t="shared" si="17"/>
        <v>-1.1040905650442623</v>
      </c>
      <c r="F82" s="42">
        <f t="shared" si="18"/>
        <v>-0.17822045152722443</v>
      </c>
      <c r="G82" s="28">
        <f t="shared" si="19"/>
        <v>0</v>
      </c>
      <c r="H82" s="28">
        <f t="shared" si="20"/>
        <v>-1.1040905650442623</v>
      </c>
      <c r="I82" s="41">
        <f t="shared" si="21"/>
        <v>0</v>
      </c>
      <c r="J82" s="41">
        <f t="shared" si="22"/>
        <v>-0.17822045152722443</v>
      </c>
      <c r="K82" s="43">
        <f t="shared" si="23"/>
        <v>-0.17822045152722443</v>
      </c>
      <c r="L82" s="43">
        <f t="shared" si="24"/>
        <v>-0.25697332449095606</v>
      </c>
      <c r="M82" s="41">
        <f t="shared" si="25"/>
        <v>0.476</v>
      </c>
      <c r="N82" t="b">
        <f t="shared" si="26"/>
        <v>1</v>
      </c>
    </row>
    <row r="83" spans="1:14" ht="15">
      <c r="A83" t="s">
        <v>19</v>
      </c>
      <c r="B83" s="28">
        <f>VLOOKUP(A83,'Monthly Rates Actual'!$A$4:$E$155,5,FALSE)</f>
        <v>12.178692676617988</v>
      </c>
      <c r="C83" s="28">
        <f>VLOOKUP(A83,'Monthly Rates Actual'!$A$4:$AG$155,33,FALSE)</f>
        <v>10.423739469382623</v>
      </c>
      <c r="D83" s="28">
        <f>VLOOKUP(A83,'Monthly Rate Target'!$A$3:$E$154,5,FALSE)</f>
        <v>9.4</v>
      </c>
      <c r="E83" s="28">
        <f t="shared" si="17"/>
        <v>-1.7549532072353653</v>
      </c>
      <c r="F83" s="42">
        <f t="shared" si="18"/>
        <v>-0.14410029498525076</v>
      </c>
      <c r="G83" s="28">
        <f t="shared" si="19"/>
        <v>2.778692676617988</v>
      </c>
      <c r="H83" s="28">
        <f t="shared" si="20"/>
        <v>1.0237394693826225</v>
      </c>
      <c r="I83" s="41">
        <f t="shared" si="21"/>
        <v>0.2956056038955306</v>
      </c>
      <c r="J83" s="41">
        <f t="shared" si="22"/>
        <v>0.1089084541896407</v>
      </c>
      <c r="K83" s="43">
        <f t="shared" si="23"/>
        <v>-0.1866971497058899</v>
      </c>
      <c r="L83" s="43">
        <f t="shared" si="24"/>
        <v>-0.25697332449095606</v>
      </c>
      <c r="M83" s="41">
        <f t="shared" si="25"/>
        <v>0.47</v>
      </c>
      <c r="N83" t="b">
        <f t="shared" si="26"/>
        <v>0</v>
      </c>
    </row>
    <row r="84" spans="1:14" ht="15">
      <c r="A84" t="s">
        <v>336</v>
      </c>
      <c r="B84" s="28">
        <f>VLOOKUP(A84,'Monthly Rates Actual'!$A$4:$E$155,5,FALSE)</f>
        <v>10.405857258157498</v>
      </c>
      <c r="C84" s="28">
        <f>VLOOKUP(A84,'Monthly Rates Actual'!$A$4:$AG$155,33,FALSE)</f>
        <v>8.47457627118644</v>
      </c>
      <c r="D84" s="28">
        <f>VLOOKUP(A84,'Monthly Rate Target'!$A$3:$E$154,5,FALSE)</f>
        <v>9.4</v>
      </c>
      <c r="E84" s="28">
        <f t="shared" si="17"/>
        <v>-1.9312809869710588</v>
      </c>
      <c r="F84" s="42">
        <f t="shared" si="18"/>
        <v>-0.18559556786703596</v>
      </c>
      <c r="G84" s="28">
        <f t="shared" si="19"/>
        <v>1.0058572581574978</v>
      </c>
      <c r="H84" s="28">
        <f t="shared" si="20"/>
        <v>-0.9254237288135609</v>
      </c>
      <c r="I84" s="41">
        <f t="shared" si="21"/>
        <v>0.10700609129335083</v>
      </c>
      <c r="J84" s="41">
        <f t="shared" si="22"/>
        <v>-0.09844933285250648</v>
      </c>
      <c r="K84" s="43">
        <f t="shared" si="23"/>
        <v>-0.20545542414585732</v>
      </c>
      <c r="L84" s="43">
        <f t="shared" si="24"/>
        <v>-0.25697332449095606</v>
      </c>
      <c r="M84" s="41">
        <f t="shared" si="25"/>
        <v>0.463</v>
      </c>
      <c r="N84" t="b">
        <f t="shared" si="26"/>
        <v>1</v>
      </c>
    </row>
    <row r="85" spans="1:14" ht="15">
      <c r="A85" t="s">
        <v>68</v>
      </c>
      <c r="B85" s="28">
        <f>VLOOKUP(A85,'Monthly Rates Actual'!$A$4:$E$155,5,FALSE)</f>
        <v>16.920779439747573</v>
      </c>
      <c r="C85" s="28">
        <f>VLOOKUP(A85,'Monthly Rates Actual'!$A$4:$AG$155,33,FALSE)</f>
        <v>14.944079132243019</v>
      </c>
      <c r="D85" s="28">
        <f>VLOOKUP(A85,'Monthly Rate Target'!$A$3:$E$154,5,FALSE)</f>
        <v>9.4</v>
      </c>
      <c r="E85" s="28">
        <f t="shared" si="17"/>
        <v>-1.9767003075045544</v>
      </c>
      <c r="F85" s="42">
        <f t="shared" si="18"/>
        <v>-0.11682087781731898</v>
      </c>
      <c r="G85" s="28">
        <f t="shared" si="19"/>
        <v>7.520779439747573</v>
      </c>
      <c r="H85" s="28">
        <f t="shared" si="20"/>
        <v>5.544079132243018</v>
      </c>
      <c r="I85" s="41">
        <f t="shared" si="21"/>
        <v>0.8000829191220822</v>
      </c>
      <c r="J85" s="41">
        <f t="shared" si="22"/>
        <v>0.5897956523662785</v>
      </c>
      <c r="K85" s="43">
        <f t="shared" si="23"/>
        <v>-0.21028726675580367</v>
      </c>
      <c r="L85" s="43">
        <f t="shared" si="24"/>
        <v>-0.25697332449095606</v>
      </c>
      <c r="M85" s="41">
        <f t="shared" si="25"/>
        <v>0.456</v>
      </c>
      <c r="N85" t="b">
        <f t="shared" si="26"/>
        <v>0</v>
      </c>
    </row>
    <row r="86" spans="1:14" ht="15">
      <c r="A86" t="s">
        <v>407</v>
      </c>
      <c r="B86" s="28">
        <f>VLOOKUP(A86,'Monthly Rates Actual'!$A$4:$E$155,5,FALSE)</f>
        <v>19.4860988932305</v>
      </c>
      <c r="C86" s="28">
        <f>VLOOKUP(A86,'Monthly Rates Actual'!$A$4:$AG$155,33,FALSE)</f>
        <v>17.44713351472624</v>
      </c>
      <c r="D86" s="28">
        <f>VLOOKUP(A86,'Monthly Rate Target'!$A$3:$E$154,5,FALSE)</f>
        <v>9.4</v>
      </c>
      <c r="E86" s="28">
        <f t="shared" si="17"/>
        <v>-2.038965378504262</v>
      </c>
      <c r="F86" s="42">
        <f t="shared" si="18"/>
        <v>-0.10463692038495204</v>
      </c>
      <c r="G86" s="28">
        <f t="shared" si="19"/>
        <v>10.086098893230501</v>
      </c>
      <c r="H86" s="28">
        <f t="shared" si="20"/>
        <v>8.047133514726239</v>
      </c>
      <c r="I86" s="41">
        <f t="shared" si="21"/>
        <v>1.0729892439606916</v>
      </c>
      <c r="J86" s="41">
        <f t="shared" si="22"/>
        <v>0.8560780334815148</v>
      </c>
      <c r="K86" s="43">
        <f t="shared" si="23"/>
        <v>-0.21691121047917683</v>
      </c>
      <c r="L86" s="43">
        <f t="shared" si="24"/>
        <v>-0.25697332449095606</v>
      </c>
      <c r="M86" s="41">
        <f t="shared" si="25"/>
        <v>0.45</v>
      </c>
      <c r="N86" t="b">
        <f t="shared" si="26"/>
        <v>0</v>
      </c>
    </row>
    <row r="87" spans="1:14" ht="15">
      <c r="A87" t="s">
        <v>413</v>
      </c>
      <c r="B87" s="28">
        <f>VLOOKUP(A87,'Monthly Rates Actual'!$A$4:$E$155,5,FALSE)</f>
        <v>8.313729683490163</v>
      </c>
      <c r="C87" s="28">
        <f>VLOOKUP(A87,'Monthly Rates Actual'!$A$4:$AG$155,33,FALSE)</f>
        <v>6.462075848303392</v>
      </c>
      <c r="D87" s="28">
        <f>VLOOKUP(A87,'Monthly Rate Target'!$A$3:$E$154,5,FALSE)</f>
        <v>8.313729683490163</v>
      </c>
      <c r="E87" s="28">
        <f t="shared" si="17"/>
        <v>-1.8516538351867702</v>
      </c>
      <c r="F87" s="42">
        <f t="shared" si="18"/>
        <v>-0.22272240085744918</v>
      </c>
      <c r="G87" s="28">
        <f t="shared" si="19"/>
        <v>0</v>
      </c>
      <c r="H87" s="28">
        <f t="shared" si="20"/>
        <v>-1.8516538351867702</v>
      </c>
      <c r="I87" s="41">
        <f t="shared" si="21"/>
        <v>0</v>
      </c>
      <c r="J87" s="41">
        <f t="shared" si="22"/>
        <v>-0.22272240085744918</v>
      </c>
      <c r="K87" s="43">
        <f t="shared" si="23"/>
        <v>-0.22272240085744918</v>
      </c>
      <c r="L87" s="43">
        <f t="shared" si="24"/>
        <v>-0.25697332449095606</v>
      </c>
      <c r="M87" s="41">
        <f t="shared" si="25"/>
        <v>0.443</v>
      </c>
      <c r="N87" t="b">
        <f t="shared" si="26"/>
        <v>1</v>
      </c>
    </row>
    <row r="88" spans="1:14" ht="15">
      <c r="A88" t="s">
        <v>215</v>
      </c>
      <c r="B88" s="28">
        <f>VLOOKUP(A88,'Monthly Rates Actual'!$A$4:$E$155,5,FALSE)</f>
        <v>16.339447171273573</v>
      </c>
      <c r="C88" s="28">
        <f>VLOOKUP(A88,'Monthly Rates Actual'!$A$4:$AG$155,33,FALSE)</f>
        <v>14.225437010247134</v>
      </c>
      <c r="D88" s="28">
        <f>VLOOKUP(A88,'Monthly Rate Target'!$A$3:$E$154,5,FALSE)</f>
        <v>9.4</v>
      </c>
      <c r="E88" s="28">
        <f t="shared" si="17"/>
        <v>-2.114010161026439</v>
      </c>
      <c r="F88" s="42">
        <f t="shared" si="18"/>
        <v>-0.12938076416337305</v>
      </c>
      <c r="G88" s="28">
        <f t="shared" si="19"/>
        <v>6.939447171273573</v>
      </c>
      <c r="H88" s="28">
        <f t="shared" si="20"/>
        <v>4.825437010247134</v>
      </c>
      <c r="I88" s="41">
        <f t="shared" si="21"/>
        <v>0.7382390607737843</v>
      </c>
      <c r="J88" s="41">
        <f t="shared" si="22"/>
        <v>0.5133443627922483</v>
      </c>
      <c r="K88" s="43">
        <f t="shared" si="23"/>
        <v>-0.22489469798153605</v>
      </c>
      <c r="L88" s="43">
        <f t="shared" si="24"/>
        <v>-0.25697332449095606</v>
      </c>
      <c r="M88" s="41">
        <f t="shared" si="25"/>
        <v>0.437</v>
      </c>
      <c r="N88" t="b">
        <f t="shared" si="26"/>
        <v>0</v>
      </c>
    </row>
    <row r="89" spans="1:14" ht="15">
      <c r="A89" t="s">
        <v>65</v>
      </c>
      <c r="B89" s="28">
        <f>VLOOKUP(A89,'Monthly Rates Actual'!$A$4:$E$155,5,FALSE)</f>
        <v>11.364786878606864</v>
      </c>
      <c r="C89" s="28">
        <f>VLOOKUP(A89,'Monthly Rates Actual'!$A$4:$AG$155,33,FALSE)</f>
        <v>9.213323883770375</v>
      </c>
      <c r="D89" s="28">
        <f>VLOOKUP(A89,'Monthly Rate Target'!$A$3:$E$154,5,FALSE)</f>
        <v>9.4</v>
      </c>
      <c r="E89" s="28">
        <f t="shared" si="17"/>
        <v>-2.151462994836489</v>
      </c>
      <c r="F89" s="42">
        <f t="shared" si="18"/>
        <v>-0.1893095768374165</v>
      </c>
      <c r="G89" s="28">
        <f t="shared" si="19"/>
        <v>1.9647868786068639</v>
      </c>
      <c r="H89" s="28">
        <f t="shared" si="20"/>
        <v>-0.18667611622962532</v>
      </c>
      <c r="I89" s="41">
        <f t="shared" si="21"/>
        <v>0.20901988070285785</v>
      </c>
      <c r="J89" s="41">
        <f t="shared" si="22"/>
        <v>-0.01985916130102397</v>
      </c>
      <c r="K89" s="43">
        <f t="shared" si="23"/>
        <v>-0.22887904200388182</v>
      </c>
      <c r="L89" s="43">
        <f t="shared" si="24"/>
        <v>-0.25697332449095606</v>
      </c>
      <c r="M89" s="41">
        <f t="shared" si="25"/>
        <v>0.43</v>
      </c>
      <c r="N89" t="b">
        <f t="shared" si="26"/>
        <v>1</v>
      </c>
    </row>
    <row r="90" spans="1:14" ht="15">
      <c r="A90" t="s">
        <v>96</v>
      </c>
      <c r="B90" s="28">
        <f>VLOOKUP(A90,'Monthly Rates Actual'!$A$4:$E$155,5,FALSE)</f>
        <v>10.432689922095966</v>
      </c>
      <c r="C90" s="28">
        <f>VLOOKUP(A90,'Monthly Rates Actual'!$A$4:$AG$155,33,FALSE)</f>
        <v>8.139400254718073</v>
      </c>
      <c r="D90" s="28">
        <f>VLOOKUP(A90,'Monthly Rate Target'!$A$3:$E$154,5,FALSE)</f>
        <v>9.4</v>
      </c>
      <c r="E90" s="28">
        <f t="shared" si="17"/>
        <v>-2.293289667377893</v>
      </c>
      <c r="F90" s="42">
        <f t="shared" si="18"/>
        <v>-0.2198176773682125</v>
      </c>
      <c r="G90" s="28">
        <f t="shared" si="19"/>
        <v>1.0326899220959653</v>
      </c>
      <c r="H90" s="28">
        <f t="shared" si="20"/>
        <v>-1.2605997452819278</v>
      </c>
      <c r="I90" s="41">
        <f t="shared" si="21"/>
        <v>0.10986063001020907</v>
      </c>
      <c r="J90" s="41">
        <f t="shared" si="22"/>
        <v>-0.13410635588105613</v>
      </c>
      <c r="K90" s="43">
        <f t="shared" si="23"/>
        <v>-0.2439669858912652</v>
      </c>
      <c r="L90" s="43">
        <f t="shared" si="24"/>
        <v>-0.25697332449095606</v>
      </c>
      <c r="M90" s="41">
        <f t="shared" si="25"/>
        <v>0.423</v>
      </c>
      <c r="N90" t="b">
        <f t="shared" si="26"/>
        <v>1</v>
      </c>
    </row>
    <row r="91" spans="1:14" ht="15">
      <c r="A91" t="s">
        <v>34</v>
      </c>
      <c r="B91" s="28">
        <f>VLOOKUP(A91,'Monthly Rates Actual'!$A$4:$E$155,5,FALSE)</f>
        <v>9.130175423092219</v>
      </c>
      <c r="C91" s="28">
        <f>VLOOKUP(A91,'Monthly Rates Actual'!$A$4:$AG$155,33,FALSE)</f>
        <v>6.8924631405299515</v>
      </c>
      <c r="D91" s="28">
        <f>VLOOKUP(A91,'Monthly Rate Target'!$A$3:$E$154,5,FALSE)</f>
        <v>9.130175423092219</v>
      </c>
      <c r="E91" s="28">
        <f t="shared" si="17"/>
        <v>-2.237712282562267</v>
      </c>
      <c r="F91" s="42">
        <f t="shared" si="18"/>
        <v>-0.24508973583383747</v>
      </c>
      <c r="G91" s="28">
        <f t="shared" si="19"/>
        <v>0</v>
      </c>
      <c r="H91" s="28">
        <f t="shared" si="20"/>
        <v>-2.237712282562267</v>
      </c>
      <c r="I91" s="41">
        <f t="shared" si="21"/>
        <v>0</v>
      </c>
      <c r="J91" s="41">
        <f t="shared" si="22"/>
        <v>-0.24508973583383747</v>
      </c>
      <c r="K91" s="43">
        <f t="shared" si="23"/>
        <v>-0.24508973583383747</v>
      </c>
      <c r="L91" s="43">
        <f t="shared" si="24"/>
        <v>-0.25697332449095606</v>
      </c>
      <c r="M91" s="41">
        <f t="shared" si="25"/>
        <v>0.417</v>
      </c>
      <c r="N91" t="b">
        <f t="shared" si="26"/>
        <v>1</v>
      </c>
    </row>
    <row r="92" spans="1:14" ht="15">
      <c r="A92" t="s">
        <v>199</v>
      </c>
      <c r="B92" s="28">
        <f>VLOOKUP(A92,'Monthly Rates Actual'!$A$4:$E$155,5,FALSE)</f>
        <v>15.494912118408882</v>
      </c>
      <c r="C92" s="28">
        <f>VLOOKUP(A92,'Monthly Rates Actual'!$A$4:$AG$155,33,FALSE)</f>
        <v>13.135985198889916</v>
      </c>
      <c r="D92" s="28">
        <f>VLOOKUP(A92,'Monthly Rate Target'!$A$3:$E$154,5,FALSE)</f>
        <v>9.4</v>
      </c>
      <c r="E92" s="28">
        <f t="shared" si="17"/>
        <v>-2.358926919518966</v>
      </c>
      <c r="F92" s="42">
        <f t="shared" si="18"/>
        <v>-0.15223880597014938</v>
      </c>
      <c r="G92" s="28">
        <f t="shared" si="19"/>
        <v>6.094912118408882</v>
      </c>
      <c r="H92" s="28">
        <f t="shared" si="20"/>
        <v>3.7359851988899155</v>
      </c>
      <c r="I92" s="41">
        <f t="shared" si="21"/>
        <v>0.6483949062137108</v>
      </c>
      <c r="J92" s="41">
        <f t="shared" si="22"/>
        <v>0.3974452339244591</v>
      </c>
      <c r="K92" s="43">
        <f t="shared" si="23"/>
        <v>-0.2509496722892517</v>
      </c>
      <c r="L92" s="43">
        <f t="shared" si="24"/>
        <v>-0.25697332449095606</v>
      </c>
      <c r="M92" s="41">
        <f t="shared" si="25"/>
        <v>0.41</v>
      </c>
      <c r="N92" t="b">
        <f t="shared" si="26"/>
        <v>0</v>
      </c>
    </row>
    <row r="93" spans="1:14" ht="15">
      <c r="A93" t="s">
        <v>9</v>
      </c>
      <c r="B93" s="28">
        <f>VLOOKUP(A93,'Monthly Rates Actual'!$A$4:$E$155,5,FALSE)</f>
        <v>15.318067779636673</v>
      </c>
      <c r="C93" s="28">
        <f>VLOOKUP(A93,'Monthly Rates Actual'!$A$4:$AG$155,33,FALSE)</f>
        <v>12.902518529421686</v>
      </c>
      <c r="D93" s="28">
        <f>VLOOKUP(A93,'Monthly Rate Target'!$A$3:$E$154,5,FALSE)</f>
        <v>9.4</v>
      </c>
      <c r="E93" s="28">
        <f t="shared" si="17"/>
        <v>-2.415549250214987</v>
      </c>
      <c r="F93" s="42">
        <f t="shared" si="18"/>
        <v>-0.15769281641553626</v>
      </c>
      <c r="G93" s="28">
        <f t="shared" si="19"/>
        <v>5.918067779636672</v>
      </c>
      <c r="H93" s="28">
        <f t="shared" si="20"/>
        <v>3.5025185294216854</v>
      </c>
      <c r="I93" s="41">
        <f t="shared" si="21"/>
        <v>0.6295816786847523</v>
      </c>
      <c r="J93" s="41">
        <f t="shared" si="22"/>
        <v>0.3726083541937963</v>
      </c>
      <c r="K93" s="43">
        <f t="shared" si="23"/>
        <v>-0.25697332449095606</v>
      </c>
      <c r="L93" s="43">
        <f t="shared" si="24"/>
        <v>-0.25697332449095606</v>
      </c>
      <c r="M93" s="41">
        <f t="shared" si="25"/>
        <v>0.403</v>
      </c>
      <c r="N93" t="b">
        <f t="shared" si="26"/>
        <v>0</v>
      </c>
    </row>
    <row r="94" spans="1:14" ht="15">
      <c r="A94" t="s">
        <v>50</v>
      </c>
      <c r="B94" s="28">
        <f>VLOOKUP(A94,'Monthly Rates Actual'!$A$4:$E$155,5,FALSE)</f>
        <v>13.098551300847353</v>
      </c>
      <c r="C94" s="28">
        <f>VLOOKUP(A94,'Monthly Rates Actual'!$A$4:$AG$155,33,FALSE)</f>
        <v>10.671421116715951</v>
      </c>
      <c r="D94" s="28">
        <f>VLOOKUP(A94,'Monthly Rate Target'!$A$3:$E$154,5,FALSE)</f>
        <v>9.4</v>
      </c>
      <c r="E94" s="28">
        <f t="shared" si="17"/>
        <v>-2.4271301841314017</v>
      </c>
      <c r="F94" s="42">
        <f t="shared" si="18"/>
        <v>-0.1852976049324164</v>
      </c>
      <c r="G94" s="28">
        <f t="shared" si="19"/>
        <v>3.6985513008473525</v>
      </c>
      <c r="H94" s="28">
        <f t="shared" si="20"/>
        <v>1.2714211167159508</v>
      </c>
      <c r="I94" s="41">
        <f t="shared" si="21"/>
        <v>0.393462904345463</v>
      </c>
      <c r="J94" s="41">
        <f t="shared" si="22"/>
        <v>0.13525756560807986</v>
      </c>
      <c r="K94" s="43">
        <f t="shared" si="23"/>
        <v>-0.25820533873738316</v>
      </c>
      <c r="L94" s="43">
        <f t="shared" si="24"/>
        <v>-0.25697332449095606</v>
      </c>
      <c r="M94" s="41">
        <f t="shared" si="25"/>
        <v>0.397</v>
      </c>
      <c r="N94" t="b">
        <f t="shared" si="26"/>
        <v>0</v>
      </c>
    </row>
    <row r="95" spans="1:14" ht="15">
      <c r="A95" t="s">
        <v>282</v>
      </c>
      <c r="B95" s="28">
        <f>VLOOKUP(A95,'Monthly Rates Actual'!$A$4:$E$155,5,FALSE)</f>
        <v>15.803473634798936</v>
      </c>
      <c r="C95" s="28">
        <f>VLOOKUP(A95,'Monthly Rates Actual'!$A$4:$AG$155,33,FALSE)</f>
        <v>13.25301204819277</v>
      </c>
      <c r="D95" s="28">
        <f>VLOOKUP(A95,'Monthly Rate Target'!$A$3:$E$154,5,FALSE)</f>
        <v>9.4</v>
      </c>
      <c r="E95" s="28">
        <f t="shared" si="17"/>
        <v>-2.550461586606165</v>
      </c>
      <c r="F95" s="42">
        <f t="shared" si="18"/>
        <v>-0.1613861386138614</v>
      </c>
      <c r="G95" s="28">
        <f t="shared" si="19"/>
        <v>6.403473634798935</v>
      </c>
      <c r="H95" s="28">
        <f t="shared" si="20"/>
        <v>3.8530120481927703</v>
      </c>
      <c r="I95" s="41">
        <f t="shared" si="21"/>
        <v>0.6812205994466952</v>
      </c>
      <c r="J95" s="41">
        <f t="shared" si="22"/>
        <v>0.4098948987439117</v>
      </c>
      <c r="K95" s="43">
        <f t="shared" si="23"/>
        <v>-0.2713257007027835</v>
      </c>
      <c r="L95" s="43">
        <f t="shared" si="24"/>
        <v>-0.25697332449095606</v>
      </c>
      <c r="M95" s="41">
        <f t="shared" si="25"/>
        <v>0.39</v>
      </c>
      <c r="N95" t="b">
        <f t="shared" si="26"/>
        <v>0</v>
      </c>
    </row>
    <row r="96" spans="1:14" ht="15">
      <c r="A96" t="s">
        <v>25</v>
      </c>
      <c r="B96" s="28">
        <f>VLOOKUP(A96,'Monthly Rates Actual'!$A$4:$E$155,5,FALSE)</f>
        <v>15.430334214726413</v>
      </c>
      <c r="C96" s="28">
        <f>VLOOKUP(A96,'Monthly Rates Actual'!$A$4:$AG$155,33,FALSE)</f>
        <v>12.856428214107053</v>
      </c>
      <c r="D96" s="28">
        <f>VLOOKUP(A96,'Monthly Rate Target'!$A$3:$E$154,5,FALSE)</f>
        <v>9.4</v>
      </c>
      <c r="E96" s="28">
        <f t="shared" si="17"/>
        <v>-2.5739060006193597</v>
      </c>
      <c r="F96" s="42">
        <f t="shared" si="18"/>
        <v>-0.16680818216904683</v>
      </c>
      <c r="G96" s="28">
        <f t="shared" si="19"/>
        <v>6.0303342147264125</v>
      </c>
      <c r="H96" s="28">
        <f t="shared" si="20"/>
        <v>3.456428214107053</v>
      </c>
      <c r="I96" s="41">
        <f t="shared" si="21"/>
        <v>0.6415249164602567</v>
      </c>
      <c r="J96" s="41">
        <f t="shared" si="22"/>
        <v>0.3677051291603248</v>
      </c>
      <c r="K96" s="43">
        <f t="shared" si="23"/>
        <v>-0.2738197872999319</v>
      </c>
      <c r="L96" s="43">
        <f t="shared" si="24"/>
        <v>-0.25697332449095606</v>
      </c>
      <c r="M96" s="41">
        <f t="shared" si="25"/>
        <v>0.384</v>
      </c>
      <c r="N96" t="b">
        <f t="shared" si="26"/>
        <v>0</v>
      </c>
    </row>
    <row r="97" spans="1:14" ht="15">
      <c r="A97" t="s">
        <v>386</v>
      </c>
      <c r="B97" s="28">
        <f>VLOOKUP(A97,'Monthly Rates Actual'!$A$4:$E$155,5,FALSE)</f>
        <v>22.075986029474404</v>
      </c>
      <c r="C97" s="28">
        <f>VLOOKUP(A97,'Monthly Rates Actual'!$A$4:$AG$155,33,FALSE)</f>
        <v>19.296362552176507</v>
      </c>
      <c r="D97" s="28">
        <f>VLOOKUP(A97,'Monthly Rate Target'!$A$3:$E$154,5,FALSE)</f>
        <v>9.4</v>
      </c>
      <c r="E97" s="28">
        <f t="shared" si="17"/>
        <v>-2.7796234772978963</v>
      </c>
      <c r="F97" s="42">
        <f t="shared" si="18"/>
        <v>-0.1259116341886938</v>
      </c>
      <c r="G97" s="28">
        <f t="shared" si="19"/>
        <v>12.675986029474403</v>
      </c>
      <c r="H97" s="28">
        <f t="shared" si="20"/>
        <v>9.896362552176507</v>
      </c>
      <c r="I97" s="41">
        <f t="shared" si="21"/>
        <v>1.348509152071745</v>
      </c>
      <c r="J97" s="41">
        <f t="shared" si="22"/>
        <v>1.0528045268272879</v>
      </c>
      <c r="K97" s="43">
        <f t="shared" si="23"/>
        <v>-0.29570462524445706</v>
      </c>
      <c r="L97" s="43">
        <f t="shared" si="24"/>
        <v>-0.25697332449095606</v>
      </c>
      <c r="M97" s="41">
        <f t="shared" si="25"/>
        <v>0.377</v>
      </c>
      <c r="N97" t="b">
        <f t="shared" si="26"/>
        <v>0</v>
      </c>
    </row>
    <row r="98" spans="1:14" ht="15">
      <c r="A98" t="s">
        <v>315</v>
      </c>
      <c r="B98" s="28">
        <f>VLOOKUP(A98,'Monthly Rates Actual'!$A$4:$E$155,5,FALSE)</f>
        <v>19.982993197278912</v>
      </c>
      <c r="C98" s="28">
        <f>VLOOKUP(A98,'Monthly Rates Actual'!$A$4:$AG$155,33,FALSE)</f>
        <v>17.116402116402117</v>
      </c>
      <c r="D98" s="28">
        <f>VLOOKUP(A98,'Monthly Rate Target'!$A$3:$E$154,5,FALSE)</f>
        <v>9.4</v>
      </c>
      <c r="E98" s="28">
        <f t="shared" si="17"/>
        <v>-2.8665910808767947</v>
      </c>
      <c r="F98" s="42">
        <f t="shared" si="18"/>
        <v>-0.14345153664302598</v>
      </c>
      <c r="G98" s="28">
        <f t="shared" si="19"/>
        <v>10.582993197278912</v>
      </c>
      <c r="H98" s="28">
        <f t="shared" si="20"/>
        <v>7.716402116402117</v>
      </c>
      <c r="I98" s="41">
        <f t="shared" si="21"/>
        <v>1.1258503401360545</v>
      </c>
      <c r="J98" s="41">
        <f t="shared" si="22"/>
        <v>0.8208938421704379</v>
      </c>
      <c r="K98" s="43">
        <f t="shared" si="23"/>
        <v>-0.3049564979656165</v>
      </c>
      <c r="L98" s="43">
        <f t="shared" si="24"/>
        <v>-0.25697332449095606</v>
      </c>
      <c r="M98" s="41">
        <f t="shared" si="25"/>
        <v>0.37</v>
      </c>
      <c r="N98" t="b">
        <f t="shared" si="26"/>
        <v>0</v>
      </c>
    </row>
    <row r="99" spans="1:14" ht="15">
      <c r="A99" t="s">
        <v>230</v>
      </c>
      <c r="B99" s="28">
        <f>VLOOKUP(A99,'Monthly Rates Actual'!$A$4:$E$155,5,FALSE)</f>
        <v>40.68414930739135</v>
      </c>
      <c r="C99" s="28">
        <f>VLOOKUP(A99,'Monthly Rates Actual'!$A$4:$AG$155,33,FALSE)</f>
        <v>37.60177646188009</v>
      </c>
      <c r="D99" s="28">
        <f>VLOOKUP(A99,'Monthly Rate Target'!$A$3:$E$154,5,FALSE)</f>
        <v>9.4</v>
      </c>
      <c r="E99" s="28">
        <f aca="true" t="shared" si="27" ref="E99:E130">C99-B99</f>
        <v>-3.0823728455112587</v>
      </c>
      <c r="F99" s="42">
        <f aca="true" t="shared" si="28" ref="F99:F130">(C99-B99)/B99</f>
        <v>-0.07576348278102657</v>
      </c>
      <c r="G99" s="28">
        <f aca="true" t="shared" si="29" ref="G99:G130">B99-D99</f>
        <v>31.284149307391353</v>
      </c>
      <c r="H99" s="28">
        <f aca="true" t="shared" si="30" ref="H99:H130">C99-D99</f>
        <v>28.201776461880094</v>
      </c>
      <c r="I99" s="41">
        <f aca="true" t="shared" si="31" ref="I99:I130">G99/D99</f>
        <v>3.328100990148016</v>
      </c>
      <c r="J99" s="41">
        <f aca="true" t="shared" si="32" ref="J99:J130">H99/D99</f>
        <v>3.000188985306393</v>
      </c>
      <c r="K99" s="43">
        <f aca="true" t="shared" si="33" ref="K99:K130">J99-I99</f>
        <v>-0.3279120048416231</v>
      </c>
      <c r="L99" s="43">
        <f t="shared" si="24"/>
        <v>-0.25697332449095606</v>
      </c>
      <c r="M99" s="41">
        <f t="shared" si="25"/>
        <v>0.364</v>
      </c>
      <c r="N99" t="b">
        <f t="shared" si="26"/>
        <v>0</v>
      </c>
    </row>
    <row r="100" spans="1:14" ht="15">
      <c r="A100" t="s">
        <v>459</v>
      </c>
      <c r="B100" s="28">
        <f>VLOOKUP(A100,'Monthly Rates Actual'!$A$4:$E$155,5,FALSE)</f>
        <v>16.70719559357787</v>
      </c>
      <c r="C100" s="28">
        <f>VLOOKUP(A100,'Monthly Rates Actual'!$A$4:$AG$155,33,FALSE)</f>
        <v>13.604047033087229</v>
      </c>
      <c r="D100" s="28">
        <f>VLOOKUP(A100,'Monthly Rate Target'!$A$3:$E$154,5,FALSE)</f>
        <v>9.4</v>
      </c>
      <c r="E100" s="28">
        <f t="shared" si="27"/>
        <v>-3.1031485604906432</v>
      </c>
      <c r="F100" s="42">
        <f t="shared" si="28"/>
        <v>-0.18573724974426417</v>
      </c>
      <c r="G100" s="28">
        <f t="shared" si="29"/>
        <v>7.307195593577871</v>
      </c>
      <c r="H100" s="28">
        <f t="shared" si="30"/>
        <v>4.204047033087228</v>
      </c>
      <c r="I100" s="41">
        <f t="shared" si="31"/>
        <v>0.777361233359348</v>
      </c>
      <c r="J100" s="41">
        <f t="shared" si="32"/>
        <v>0.4472390460731094</v>
      </c>
      <c r="K100" s="43">
        <f t="shared" si="33"/>
        <v>-0.33012218728623866</v>
      </c>
      <c r="L100" s="43">
        <f t="shared" si="24"/>
        <v>-0.25697332449095606</v>
      </c>
      <c r="M100" s="41">
        <f t="shared" si="25"/>
        <v>0.357</v>
      </c>
      <c r="N100" t="b">
        <f t="shared" si="26"/>
        <v>0</v>
      </c>
    </row>
    <row r="101" spans="1:14" ht="15">
      <c r="A101" t="s">
        <v>422</v>
      </c>
      <c r="B101" s="28">
        <f>VLOOKUP(A101,'Monthly Rates Actual'!$A$4:$E$155,5,FALSE)</f>
        <v>14.368854829381146</v>
      </c>
      <c r="C101" s="28">
        <f>VLOOKUP(A101,'Monthly Rates Actual'!$A$4:$AG$155,33,FALSE)</f>
        <v>11.217948717948719</v>
      </c>
      <c r="D101" s="28">
        <f>VLOOKUP(A101,'Monthly Rate Target'!$A$3:$E$154,5,FALSE)</f>
        <v>9.4</v>
      </c>
      <c r="E101" s="28">
        <f t="shared" si="27"/>
        <v>-3.150906111432427</v>
      </c>
      <c r="F101" s="42">
        <f t="shared" si="28"/>
        <v>-0.2192872117400419</v>
      </c>
      <c r="G101" s="28">
        <f t="shared" si="29"/>
        <v>4.968854829381145</v>
      </c>
      <c r="H101" s="28">
        <f t="shared" si="30"/>
        <v>1.8179487179487186</v>
      </c>
      <c r="I101" s="41">
        <f t="shared" si="31"/>
        <v>0.5286015775937388</v>
      </c>
      <c r="J101" s="41">
        <f t="shared" si="32"/>
        <v>0.19339879978177857</v>
      </c>
      <c r="K101" s="43">
        <f t="shared" si="33"/>
        <v>-0.3352027778119603</v>
      </c>
      <c r="L101" s="43">
        <f t="shared" si="24"/>
        <v>-0.25697332449095606</v>
      </c>
      <c r="M101" s="41">
        <f t="shared" si="25"/>
        <v>0.35</v>
      </c>
      <c r="N101" t="b">
        <f t="shared" si="26"/>
        <v>0</v>
      </c>
    </row>
    <row r="102" spans="1:14" ht="15">
      <c r="A102" t="s">
        <v>456</v>
      </c>
      <c r="B102" s="28">
        <f>VLOOKUP(A102,'Monthly Rates Actual'!$A$4:$E$155,5,FALSE)</f>
        <v>9.70668917493142</v>
      </c>
      <c r="C102" s="28">
        <f>VLOOKUP(A102,'Monthly Rates Actual'!$A$4:$AG$155,33,FALSE)</f>
        <v>6.376169374692269</v>
      </c>
      <c r="D102" s="28">
        <f>VLOOKUP(A102,'Monthly Rate Target'!$A$3:$E$154,5,FALSE)</f>
        <v>9.4</v>
      </c>
      <c r="E102" s="28">
        <f t="shared" si="27"/>
        <v>-3.3305198002391503</v>
      </c>
      <c r="F102" s="42">
        <f t="shared" si="28"/>
        <v>-0.34311594202898554</v>
      </c>
      <c r="G102" s="28">
        <f t="shared" si="29"/>
        <v>0.3066891749314191</v>
      </c>
      <c r="H102" s="28">
        <f t="shared" si="30"/>
        <v>-3.023830625307731</v>
      </c>
      <c r="I102" s="41">
        <f t="shared" si="31"/>
        <v>0.03262650797142756</v>
      </c>
      <c r="J102" s="41">
        <f t="shared" si="32"/>
        <v>-0.32168410907529055</v>
      </c>
      <c r="K102" s="43">
        <f t="shared" si="33"/>
        <v>-0.3543106170467181</v>
      </c>
      <c r="L102" s="43">
        <f t="shared" si="24"/>
        <v>-0.25697332449095606</v>
      </c>
      <c r="M102" s="41">
        <f t="shared" si="25"/>
        <v>0.344</v>
      </c>
      <c r="N102" t="b">
        <f t="shared" si="26"/>
        <v>1</v>
      </c>
    </row>
    <row r="103" spans="1:14" ht="15">
      <c r="A103" t="s">
        <v>208</v>
      </c>
      <c r="B103" s="28">
        <f>VLOOKUP(A103,'Monthly Rates Actual'!$A$4:$E$155,5,FALSE)</f>
        <v>3.2888434765949293</v>
      </c>
      <c r="C103" s="28">
        <f>VLOOKUP(A103,'Monthly Rates Actual'!$A$4:$AG$155,33,FALSE)</f>
        <v>2.115929071673372</v>
      </c>
      <c r="D103" s="28">
        <f>VLOOKUP(A103,'Monthly Rate Target'!$A$3:$E$154,5,FALSE)</f>
        <v>3.2888434765949293</v>
      </c>
      <c r="E103" s="28">
        <f t="shared" si="27"/>
        <v>-1.1729144049215572</v>
      </c>
      <c r="F103" s="42">
        <f t="shared" si="28"/>
        <v>-0.3566343042071197</v>
      </c>
      <c r="G103" s="28">
        <f t="shared" si="29"/>
        <v>0</v>
      </c>
      <c r="H103" s="28">
        <f t="shared" si="30"/>
        <v>-1.1729144049215572</v>
      </c>
      <c r="I103" s="41">
        <f t="shared" si="31"/>
        <v>0</v>
      </c>
      <c r="J103" s="41">
        <f t="shared" si="32"/>
        <v>-0.3566343042071197</v>
      </c>
      <c r="K103" s="43">
        <f t="shared" si="33"/>
        <v>-0.3566343042071197</v>
      </c>
      <c r="L103" s="43">
        <f t="shared" si="24"/>
        <v>-0.25697332449095606</v>
      </c>
      <c r="M103" s="41">
        <f t="shared" si="25"/>
        <v>0.337</v>
      </c>
      <c r="N103" t="b">
        <f t="shared" si="26"/>
        <v>1</v>
      </c>
    </row>
    <row r="104" spans="1:14" ht="15">
      <c r="A104" t="s">
        <v>181</v>
      </c>
      <c r="B104" s="28">
        <f>VLOOKUP(A104,'Monthly Rates Actual'!$A$4:$E$155,5,FALSE)</f>
        <v>10.320898161244694</v>
      </c>
      <c r="C104" s="28">
        <f>VLOOKUP(A104,'Monthly Rates Actual'!$A$4:$AG$155,33,FALSE)</f>
        <v>6.889438943894389</v>
      </c>
      <c r="D104" s="28">
        <f>VLOOKUP(A104,'Monthly Rate Target'!$A$3:$E$154,5,FALSE)</f>
        <v>9.4</v>
      </c>
      <c r="E104" s="28">
        <f t="shared" si="27"/>
        <v>-3.431459217350305</v>
      </c>
      <c r="F104" s="42">
        <f t="shared" si="28"/>
        <v>-0.3324768022840827</v>
      </c>
      <c r="G104" s="28">
        <f t="shared" si="29"/>
        <v>0.9208981612446934</v>
      </c>
      <c r="H104" s="28">
        <f t="shared" si="30"/>
        <v>-2.5105610561056118</v>
      </c>
      <c r="I104" s="41">
        <f t="shared" si="31"/>
        <v>0.0979678894941163</v>
      </c>
      <c r="J104" s="41">
        <f t="shared" si="32"/>
        <v>-0.2670809634154906</v>
      </c>
      <c r="K104" s="43">
        <f t="shared" si="33"/>
        <v>-0.36504885290960687</v>
      </c>
      <c r="L104" s="43">
        <f t="shared" si="24"/>
        <v>-0.25697332449095606</v>
      </c>
      <c r="M104" s="41">
        <f t="shared" si="25"/>
        <v>0.331</v>
      </c>
      <c r="N104" t="b">
        <f t="shared" si="26"/>
        <v>1</v>
      </c>
    </row>
    <row r="105" spans="1:14" ht="15">
      <c r="A105" t="s">
        <v>16</v>
      </c>
      <c r="B105" s="28">
        <f>VLOOKUP(A105,'Monthly Rates Actual'!$A$4:$E$155,5,FALSE)</f>
        <v>9.363147914032869</v>
      </c>
      <c r="C105" s="28">
        <f>VLOOKUP(A105,'Monthly Rates Actual'!$A$4:$AG$155,33,FALSE)</f>
        <v>5.936578171091446</v>
      </c>
      <c r="D105" s="28">
        <f>VLOOKUP(A105,'Monthly Rate Target'!$A$3:$E$154,5,FALSE)</f>
        <v>9.363147914032869</v>
      </c>
      <c r="E105" s="28">
        <f t="shared" si="27"/>
        <v>-3.426569742941423</v>
      </c>
      <c r="F105" s="42">
        <f t="shared" si="28"/>
        <v>-0.3659634317862165</v>
      </c>
      <c r="G105" s="28">
        <f t="shared" si="29"/>
        <v>0</v>
      </c>
      <c r="H105" s="28">
        <f t="shared" si="30"/>
        <v>-3.426569742941423</v>
      </c>
      <c r="I105" s="41">
        <f t="shared" si="31"/>
        <v>0</v>
      </c>
      <c r="J105" s="41">
        <f t="shared" si="32"/>
        <v>-0.3659634317862165</v>
      </c>
      <c r="K105" s="43">
        <f t="shared" si="33"/>
        <v>-0.3659634317862165</v>
      </c>
      <c r="L105" s="43">
        <f t="shared" si="24"/>
        <v>-0.25697332449095606</v>
      </c>
      <c r="M105" s="41">
        <f t="shared" si="25"/>
        <v>0.324</v>
      </c>
      <c r="N105" t="b">
        <f t="shared" si="26"/>
        <v>1</v>
      </c>
    </row>
    <row r="106" spans="1:14" ht="15">
      <c r="A106" t="s">
        <v>300</v>
      </c>
      <c r="B106" s="28">
        <f>VLOOKUP(A106,'Monthly Rates Actual'!$A$4:$E$155,5,FALSE)</f>
        <v>14.846482934669568</v>
      </c>
      <c r="C106" s="28">
        <f>VLOOKUP(A106,'Monthly Rates Actual'!$A$4:$AG$155,33,FALSE)</f>
        <v>11.278402823737041</v>
      </c>
      <c r="D106" s="28">
        <f>VLOOKUP(A106,'Monthly Rate Target'!$A$3:$E$154,5,FALSE)</f>
        <v>9.4</v>
      </c>
      <c r="E106" s="28">
        <f t="shared" si="27"/>
        <v>-3.5680801109325273</v>
      </c>
      <c r="F106" s="42">
        <f t="shared" si="28"/>
        <v>-0.24033167495854063</v>
      </c>
      <c r="G106" s="28">
        <f t="shared" si="29"/>
        <v>5.446482934669568</v>
      </c>
      <c r="H106" s="28">
        <f t="shared" si="30"/>
        <v>1.8784028237370407</v>
      </c>
      <c r="I106" s="41">
        <f t="shared" si="31"/>
        <v>0.579413078156337</v>
      </c>
      <c r="J106" s="41">
        <f t="shared" si="32"/>
        <v>0.19983008763160007</v>
      </c>
      <c r="K106" s="43">
        <f t="shared" si="33"/>
        <v>-0.379582990524737</v>
      </c>
      <c r="L106" s="43">
        <f t="shared" si="24"/>
        <v>-0.25697332449095606</v>
      </c>
      <c r="M106" s="41">
        <f t="shared" si="25"/>
        <v>0.317</v>
      </c>
      <c r="N106" t="b">
        <f t="shared" si="26"/>
        <v>0</v>
      </c>
    </row>
    <row r="107" spans="1:14" ht="15">
      <c r="A107" t="s">
        <v>392</v>
      </c>
      <c r="B107" s="28">
        <f>VLOOKUP(A107,'Monthly Rates Actual'!$A$4:$E$155,5,FALSE)</f>
        <v>19.739478957915832</v>
      </c>
      <c r="C107" s="28">
        <f>VLOOKUP(A107,'Monthly Rates Actual'!$A$4:$AG$155,33,FALSE)</f>
        <v>16.112224448897795</v>
      </c>
      <c r="D107" s="28">
        <f>VLOOKUP(A107,'Monthly Rate Target'!$A$3:$E$154,5,FALSE)</f>
        <v>9.4</v>
      </c>
      <c r="E107" s="28">
        <f t="shared" si="27"/>
        <v>-3.6272545090180373</v>
      </c>
      <c r="F107" s="42">
        <f t="shared" si="28"/>
        <v>-0.18375634517766504</v>
      </c>
      <c r="G107" s="28">
        <f t="shared" si="29"/>
        <v>10.339478957915832</v>
      </c>
      <c r="H107" s="28">
        <f t="shared" si="30"/>
        <v>6.7122244488977945</v>
      </c>
      <c r="I107" s="41">
        <f t="shared" si="31"/>
        <v>1.099944569991046</v>
      </c>
      <c r="J107" s="41">
        <f t="shared" si="32"/>
        <v>0.7140664307338079</v>
      </c>
      <c r="K107" s="43">
        <f t="shared" si="33"/>
        <v>-0.385878139257238</v>
      </c>
      <c r="L107" s="43">
        <f t="shared" si="24"/>
        <v>-0.25697332449095606</v>
      </c>
      <c r="M107" s="41">
        <f t="shared" si="25"/>
        <v>0.311</v>
      </c>
      <c r="N107" t="b">
        <f t="shared" si="26"/>
        <v>0</v>
      </c>
    </row>
    <row r="108" spans="1:14" ht="15">
      <c r="A108" t="s">
        <v>123</v>
      </c>
      <c r="B108" s="28">
        <f>VLOOKUP(A108,'Monthly Rates Actual'!$A$4:$E$155,5,FALSE)</f>
        <v>11.625744047619047</v>
      </c>
      <c r="C108" s="28">
        <f>VLOOKUP(A108,'Monthly Rates Actual'!$A$4:$AG$155,33,FALSE)</f>
        <v>7.971643518518519</v>
      </c>
      <c r="D108" s="28">
        <f>VLOOKUP(A108,'Monthly Rate Target'!$A$3:$E$154,5,FALSE)</f>
        <v>9.4</v>
      </c>
      <c r="E108" s="28">
        <f t="shared" si="27"/>
        <v>-3.6541005291005284</v>
      </c>
      <c r="F108" s="42">
        <f t="shared" si="28"/>
        <v>-0.31431111111111104</v>
      </c>
      <c r="G108" s="28">
        <f t="shared" si="29"/>
        <v>2.225744047619047</v>
      </c>
      <c r="H108" s="28">
        <f t="shared" si="30"/>
        <v>-1.4283564814814813</v>
      </c>
      <c r="I108" s="41">
        <f t="shared" si="31"/>
        <v>0.23678128166160076</v>
      </c>
      <c r="J108" s="41">
        <f t="shared" si="32"/>
        <v>-0.15195281717888098</v>
      </c>
      <c r="K108" s="43">
        <f t="shared" si="33"/>
        <v>-0.3887340988404817</v>
      </c>
      <c r="L108" s="43">
        <f t="shared" si="24"/>
        <v>-0.25697332449095606</v>
      </c>
      <c r="M108" s="41">
        <f t="shared" si="25"/>
        <v>0.304</v>
      </c>
      <c r="N108" t="b">
        <f t="shared" si="26"/>
        <v>1</v>
      </c>
    </row>
    <row r="109" spans="1:14" ht="15">
      <c r="A109" t="s">
        <v>196</v>
      </c>
      <c r="B109" s="28">
        <f>VLOOKUP(A109,'Monthly Rates Actual'!$A$4:$E$155,5,FALSE)</f>
        <v>6.170094496942746</v>
      </c>
      <c r="C109" s="28">
        <f>VLOOKUP(A109,'Monthly Rates Actual'!$A$4:$AG$155,33,FALSE)</f>
        <v>3.761348897535668</v>
      </c>
      <c r="D109" s="28">
        <f>VLOOKUP(A109,'Monthly Rate Target'!$A$3:$E$154,5,FALSE)</f>
        <v>6.170094496942746</v>
      </c>
      <c r="E109" s="28">
        <f t="shared" si="27"/>
        <v>-2.4087455994070783</v>
      </c>
      <c r="F109" s="42">
        <f t="shared" si="28"/>
        <v>-0.3903903903903904</v>
      </c>
      <c r="G109" s="28">
        <f t="shared" si="29"/>
        <v>0</v>
      </c>
      <c r="H109" s="28">
        <f t="shared" si="30"/>
        <v>-2.4087455994070783</v>
      </c>
      <c r="I109" s="41">
        <f t="shared" si="31"/>
        <v>0</v>
      </c>
      <c r="J109" s="41">
        <f t="shared" si="32"/>
        <v>-0.3903903903903904</v>
      </c>
      <c r="K109" s="43">
        <f t="shared" si="33"/>
        <v>-0.3903903903903904</v>
      </c>
      <c r="L109" s="43">
        <f t="shared" si="24"/>
        <v>-0.25697332449095606</v>
      </c>
      <c r="M109" s="41">
        <f t="shared" si="25"/>
        <v>0.298</v>
      </c>
      <c r="N109" t="b">
        <f t="shared" si="26"/>
        <v>1</v>
      </c>
    </row>
    <row r="110" spans="1:14" ht="15">
      <c r="A110" t="s">
        <v>22</v>
      </c>
      <c r="B110" s="28">
        <f>VLOOKUP(A110,'Monthly Rates Actual'!$A$4:$E$155,5,FALSE)</f>
        <v>12.637362637362637</v>
      </c>
      <c r="C110" s="28">
        <f>VLOOKUP(A110,'Monthly Rates Actual'!$A$4:$AG$155,33,FALSE)</f>
        <v>8.736263736263737</v>
      </c>
      <c r="D110" s="28">
        <f>VLOOKUP(A110,'Monthly Rate Target'!$A$3:$E$154,5,FALSE)</f>
        <v>9.4</v>
      </c>
      <c r="E110" s="28">
        <f t="shared" si="27"/>
        <v>-3.9010989010988997</v>
      </c>
      <c r="F110" s="42">
        <f t="shared" si="28"/>
        <v>-0.3086956521739129</v>
      </c>
      <c r="G110" s="28">
        <f t="shared" si="29"/>
        <v>3.2373626373626365</v>
      </c>
      <c r="H110" s="28">
        <f t="shared" si="30"/>
        <v>-0.6637362637362632</v>
      </c>
      <c r="I110" s="41">
        <f t="shared" si="31"/>
        <v>0.3444002805704932</v>
      </c>
      <c r="J110" s="41">
        <f t="shared" si="32"/>
        <v>-0.07061024082300671</v>
      </c>
      <c r="K110" s="43">
        <f t="shared" si="33"/>
        <v>-0.4150105213934999</v>
      </c>
      <c r="L110" s="43">
        <f t="shared" si="24"/>
        <v>-0.25697332449095606</v>
      </c>
      <c r="M110" s="41">
        <f t="shared" si="25"/>
        <v>0.291</v>
      </c>
      <c r="N110" t="b">
        <f t="shared" si="26"/>
        <v>1</v>
      </c>
    </row>
    <row r="111" spans="1:14" ht="15">
      <c r="A111" t="s">
        <v>99</v>
      </c>
      <c r="B111" s="28">
        <f>VLOOKUP(A111,'Monthly Rates Actual'!$A$4:$E$155,5,FALSE)</f>
        <v>20.406210704718166</v>
      </c>
      <c r="C111" s="28">
        <f>VLOOKUP(A111,'Monthly Rates Actual'!$A$4:$AG$155,33,FALSE)</f>
        <v>16.315856614364076</v>
      </c>
      <c r="D111" s="28">
        <f>VLOOKUP(A111,'Monthly Rate Target'!$A$3:$E$154,5,FALSE)</f>
        <v>9.4</v>
      </c>
      <c r="E111" s="28">
        <f t="shared" si="27"/>
        <v>-4.09035409035409</v>
      </c>
      <c r="F111" s="42">
        <f t="shared" si="28"/>
        <v>-0.20044652824291137</v>
      </c>
      <c r="G111" s="28">
        <f t="shared" si="29"/>
        <v>11.006210704718166</v>
      </c>
      <c r="H111" s="28">
        <f t="shared" si="30"/>
        <v>6.915856614364076</v>
      </c>
      <c r="I111" s="41">
        <f t="shared" si="31"/>
        <v>1.1708734792253368</v>
      </c>
      <c r="J111" s="41">
        <f t="shared" si="32"/>
        <v>0.735729427060008</v>
      </c>
      <c r="K111" s="43">
        <f t="shared" si="33"/>
        <v>-0.4351440521653288</v>
      </c>
      <c r="L111" s="43">
        <f t="shared" si="24"/>
        <v>-0.25697332449095606</v>
      </c>
      <c r="M111" s="41">
        <f t="shared" si="25"/>
        <v>0.284</v>
      </c>
      <c r="N111" t="b">
        <f t="shared" si="26"/>
        <v>0</v>
      </c>
    </row>
    <row r="112" spans="1:14" ht="15">
      <c r="A112" t="s">
        <v>171</v>
      </c>
      <c r="B112" s="28">
        <f>VLOOKUP(A112,'Monthly Rates Actual'!$A$4:$E$155,5,FALSE)</f>
        <v>5.917263660626493</v>
      </c>
      <c r="C112" s="28">
        <f>VLOOKUP(A112,'Monthly Rates Actual'!$A$4:$AG$155,33,FALSE)</f>
        <v>3.2940019665683384</v>
      </c>
      <c r="D112" s="28">
        <f>VLOOKUP(A112,'Monthly Rate Target'!$A$3:$E$154,5,FALSE)</f>
        <v>5.917263660626493</v>
      </c>
      <c r="E112" s="28">
        <f t="shared" si="27"/>
        <v>-2.623261694058155</v>
      </c>
      <c r="F112" s="42">
        <f t="shared" si="28"/>
        <v>-0.44332344213649855</v>
      </c>
      <c r="G112" s="28">
        <f t="shared" si="29"/>
        <v>0</v>
      </c>
      <c r="H112" s="28">
        <f t="shared" si="30"/>
        <v>-2.623261694058155</v>
      </c>
      <c r="I112" s="41">
        <f t="shared" si="31"/>
        <v>0</v>
      </c>
      <c r="J112" s="41">
        <f t="shared" si="32"/>
        <v>-0.44332344213649855</v>
      </c>
      <c r="K112" s="43">
        <f t="shared" si="33"/>
        <v>-0.44332344213649855</v>
      </c>
      <c r="L112" s="43">
        <f t="shared" si="24"/>
        <v>-0.25697332449095606</v>
      </c>
      <c r="M112" s="41">
        <f t="shared" si="25"/>
        <v>0.278</v>
      </c>
      <c r="N112" t="b">
        <f t="shared" si="26"/>
        <v>1</v>
      </c>
    </row>
    <row r="113" spans="1:14" ht="15">
      <c r="A113" t="s">
        <v>71</v>
      </c>
      <c r="B113" s="28">
        <f>VLOOKUP(A113,'Monthly Rates Actual'!$A$4:$E$155,5,FALSE)</f>
        <v>12.161699212058926</v>
      </c>
      <c r="C113" s="28">
        <f>VLOOKUP(A113,'Monthly Rates Actual'!$A$4:$AG$155,33,FALSE)</f>
        <v>7.966959765520917</v>
      </c>
      <c r="D113" s="28">
        <f>VLOOKUP(A113,'Monthly Rate Target'!$A$3:$E$154,5,FALSE)</f>
        <v>9.4</v>
      </c>
      <c r="E113" s="28">
        <f t="shared" si="27"/>
        <v>-4.194739446538009</v>
      </c>
      <c r="F113" s="42">
        <f t="shared" si="28"/>
        <v>-0.3449139280125196</v>
      </c>
      <c r="G113" s="28">
        <f t="shared" si="29"/>
        <v>2.761699212058925</v>
      </c>
      <c r="H113" s="28">
        <f t="shared" si="30"/>
        <v>-1.4330402344790834</v>
      </c>
      <c r="I113" s="41">
        <f t="shared" si="31"/>
        <v>0.2937977885169069</v>
      </c>
      <c r="J113" s="41">
        <f t="shared" si="32"/>
        <v>-0.15245108877437055</v>
      </c>
      <c r="K113" s="43">
        <f t="shared" si="33"/>
        <v>-0.4462488772912775</v>
      </c>
      <c r="L113" s="43">
        <f t="shared" si="24"/>
        <v>-0.25697332449095606</v>
      </c>
      <c r="M113" s="41">
        <f t="shared" si="25"/>
        <v>0.271</v>
      </c>
      <c r="N113" t="b">
        <f t="shared" si="26"/>
        <v>1</v>
      </c>
    </row>
    <row r="114" spans="1:14" ht="15">
      <c r="A114" t="s">
        <v>114</v>
      </c>
      <c r="B114" s="28">
        <f>VLOOKUP(A114,'Monthly Rates Actual'!$A$4:$E$155,5,FALSE)</f>
        <v>9.13429888084266</v>
      </c>
      <c r="C114" s="28">
        <f>VLOOKUP(A114,'Monthly Rates Actual'!$A$4:$AG$155,33,FALSE)</f>
        <v>4.946236559139785</v>
      </c>
      <c r="D114" s="28">
        <f>VLOOKUP(A114,'Monthly Rate Target'!$A$3:$E$154,5,FALSE)</f>
        <v>9.13429888084266</v>
      </c>
      <c r="E114" s="28">
        <f t="shared" si="27"/>
        <v>-4.188062321702875</v>
      </c>
      <c r="F114" s="42">
        <f t="shared" si="28"/>
        <v>-0.45849849849849855</v>
      </c>
      <c r="G114" s="28">
        <f t="shared" si="29"/>
        <v>0</v>
      </c>
      <c r="H114" s="28">
        <f t="shared" si="30"/>
        <v>-4.188062321702875</v>
      </c>
      <c r="I114" s="41">
        <f t="shared" si="31"/>
        <v>0</v>
      </c>
      <c r="J114" s="41">
        <f t="shared" si="32"/>
        <v>-0.45849849849849855</v>
      </c>
      <c r="K114" s="43">
        <f t="shared" si="33"/>
        <v>-0.45849849849849855</v>
      </c>
      <c r="L114" s="43">
        <f t="shared" si="24"/>
        <v>-0.25697332449095606</v>
      </c>
      <c r="M114" s="41">
        <f t="shared" si="25"/>
        <v>0.264</v>
      </c>
      <c r="N114" t="b">
        <f t="shared" si="26"/>
        <v>1</v>
      </c>
    </row>
    <row r="115" spans="1:14" ht="15">
      <c r="A115" t="s">
        <v>303</v>
      </c>
      <c r="B115" s="28">
        <f>VLOOKUP(A115,'Monthly Rates Actual'!$A$4:$E$155,5,FALSE)</f>
        <v>11.239691407289172</v>
      </c>
      <c r="C115" s="28">
        <f>VLOOKUP(A115,'Monthly Rates Actual'!$A$4:$AG$155,33,FALSE)</f>
        <v>6.890130353817504</v>
      </c>
      <c r="D115" s="28">
        <f>VLOOKUP(A115,'Monthly Rate Target'!$A$3:$E$154,5,FALSE)</f>
        <v>9.4</v>
      </c>
      <c r="E115" s="28">
        <f t="shared" si="27"/>
        <v>-4.3495610534716675</v>
      </c>
      <c r="F115" s="42">
        <f t="shared" si="28"/>
        <v>-0.38698224852071006</v>
      </c>
      <c r="G115" s="28">
        <f t="shared" si="29"/>
        <v>1.8396914072891715</v>
      </c>
      <c r="H115" s="28">
        <f t="shared" si="30"/>
        <v>-2.509869646182496</v>
      </c>
      <c r="I115" s="41">
        <f t="shared" si="31"/>
        <v>0.19571185183927356</v>
      </c>
      <c r="J115" s="41">
        <f t="shared" si="32"/>
        <v>-0.26700740916835064</v>
      </c>
      <c r="K115" s="43">
        <f t="shared" si="33"/>
        <v>-0.46271926100762417</v>
      </c>
      <c r="L115" s="43">
        <f t="shared" si="24"/>
        <v>-0.25697332449095606</v>
      </c>
      <c r="M115" s="41">
        <f t="shared" si="25"/>
        <v>0.258</v>
      </c>
      <c r="N115" t="b">
        <f t="shared" si="26"/>
        <v>1</v>
      </c>
    </row>
    <row r="116" spans="1:14" ht="15">
      <c r="A116" t="s">
        <v>78</v>
      </c>
      <c r="B116" s="28">
        <f>VLOOKUP(A116,'Monthly Rates Actual'!$A$4:$E$155,5,FALSE)</f>
        <v>13.225276583409826</v>
      </c>
      <c r="C116" s="28">
        <f>VLOOKUP(A116,'Monthly Rates Actual'!$A$4:$AG$155,33,FALSE)</f>
        <v>8.702513809040695</v>
      </c>
      <c r="D116" s="28">
        <f>VLOOKUP(A116,'Monthly Rate Target'!$A$3:$E$154,5,FALSE)</f>
        <v>9.4</v>
      </c>
      <c r="E116" s="28">
        <f t="shared" si="27"/>
        <v>-4.522762774369131</v>
      </c>
      <c r="F116" s="42">
        <f t="shared" si="28"/>
        <v>-0.34197869101978684</v>
      </c>
      <c r="G116" s="28">
        <f t="shared" si="29"/>
        <v>3.825276583409826</v>
      </c>
      <c r="H116" s="28">
        <f t="shared" si="30"/>
        <v>-0.6974861909593049</v>
      </c>
      <c r="I116" s="41">
        <f t="shared" si="31"/>
        <v>0.40694431738402403</v>
      </c>
      <c r="J116" s="41">
        <f t="shared" si="32"/>
        <v>-0.07420065861269201</v>
      </c>
      <c r="K116" s="43">
        <f t="shared" si="33"/>
        <v>-0.481144975996716</v>
      </c>
      <c r="L116" s="43">
        <f t="shared" si="24"/>
        <v>-0.25697332449095606</v>
      </c>
      <c r="M116" s="41">
        <f t="shared" si="25"/>
        <v>0.251</v>
      </c>
      <c r="N116" t="b">
        <f t="shared" si="26"/>
        <v>1</v>
      </c>
    </row>
    <row r="117" spans="1:14" ht="15">
      <c r="A117" t="s">
        <v>135</v>
      </c>
      <c r="B117" s="28">
        <f>VLOOKUP(A117,'Monthly Rates Actual'!$A$4:$E$155,5,FALSE)</f>
        <v>8.209882937946752</v>
      </c>
      <c r="C117" s="28">
        <f>VLOOKUP(A117,'Monthly Rates Actual'!$A$4:$AG$155,33,FALSE)</f>
        <v>4.254290548706792</v>
      </c>
      <c r="D117" s="28">
        <f>VLOOKUP(A117,'Monthly Rate Target'!$A$3:$E$154,5,FALSE)</f>
        <v>8.209882937946752</v>
      </c>
      <c r="E117" s="28">
        <f t="shared" si="27"/>
        <v>-3.9555923892399596</v>
      </c>
      <c r="F117" s="42">
        <f t="shared" si="28"/>
        <v>-0.4818086225026288</v>
      </c>
      <c r="G117" s="28">
        <f t="shared" si="29"/>
        <v>0</v>
      </c>
      <c r="H117" s="28">
        <f t="shared" si="30"/>
        <v>-3.9555923892399596</v>
      </c>
      <c r="I117" s="41">
        <f t="shared" si="31"/>
        <v>0</v>
      </c>
      <c r="J117" s="41">
        <f t="shared" si="32"/>
        <v>-0.4818086225026288</v>
      </c>
      <c r="K117" s="43">
        <f t="shared" si="33"/>
        <v>-0.4818086225026288</v>
      </c>
      <c r="L117" s="43">
        <f t="shared" si="24"/>
        <v>-0.25697332449095606</v>
      </c>
      <c r="M117" s="41">
        <f t="shared" si="25"/>
        <v>0.245</v>
      </c>
      <c r="N117" t="b">
        <f t="shared" si="26"/>
        <v>1</v>
      </c>
    </row>
    <row r="118" spans="1:14" ht="15">
      <c r="A118" t="s">
        <v>425</v>
      </c>
      <c r="B118" s="28">
        <f>VLOOKUP(A118,'Monthly Rates Actual'!$A$4:$E$155,5,FALSE)</f>
        <v>21.6885897828082</v>
      </c>
      <c r="C118" s="28">
        <f>VLOOKUP(A118,'Monthly Rates Actual'!$A$4:$AG$155,33,FALSE)</f>
        <v>17.05210563882941</v>
      </c>
      <c r="D118" s="28">
        <f>VLOOKUP(A118,'Monthly Rate Target'!$A$3:$E$154,5,FALSE)</f>
        <v>9.4</v>
      </c>
      <c r="E118" s="28">
        <f t="shared" si="27"/>
        <v>-4.636484143978791</v>
      </c>
      <c r="F118" s="42">
        <f t="shared" si="28"/>
        <v>-0.21377527033380347</v>
      </c>
      <c r="G118" s="28">
        <f t="shared" si="29"/>
        <v>12.2885897828082</v>
      </c>
      <c r="H118" s="28">
        <f t="shared" si="30"/>
        <v>7.6521056388294095</v>
      </c>
      <c r="I118" s="41">
        <f t="shared" si="31"/>
        <v>1.3072967854051276</v>
      </c>
      <c r="J118" s="41">
        <f t="shared" si="32"/>
        <v>0.8140537913648308</v>
      </c>
      <c r="K118" s="43">
        <f t="shared" si="33"/>
        <v>-0.4932429940402968</v>
      </c>
      <c r="L118" s="43">
        <f t="shared" si="24"/>
        <v>-0.25697332449095606</v>
      </c>
      <c r="M118" s="41">
        <f t="shared" si="25"/>
        <v>0.238</v>
      </c>
      <c r="N118" t="b">
        <f t="shared" si="26"/>
        <v>0</v>
      </c>
    </row>
    <row r="119" spans="1:14" ht="15">
      <c r="A119" t="s">
        <v>364</v>
      </c>
      <c r="B119" s="28">
        <f>VLOOKUP(A119,'Monthly Rates Actual'!$A$4:$E$155,5,FALSE)</f>
        <v>31.701065695399972</v>
      </c>
      <c r="C119" s="28">
        <f>VLOOKUP(A119,'Monthly Rates Actual'!$A$4:$AG$155,33,FALSE)</f>
        <v>26.99087189172175</v>
      </c>
      <c r="D119" s="28">
        <f>VLOOKUP(A119,'Monthly Rate Target'!$A$3:$E$154,5,FALSE)</f>
        <v>9.4</v>
      </c>
      <c r="E119" s="28">
        <f t="shared" si="27"/>
        <v>-4.710193803678223</v>
      </c>
      <c r="F119" s="42">
        <f t="shared" si="28"/>
        <v>-0.14858156028368794</v>
      </c>
      <c r="G119" s="28">
        <f t="shared" si="29"/>
        <v>22.30106569539997</v>
      </c>
      <c r="H119" s="28">
        <f t="shared" si="30"/>
        <v>17.590871891721747</v>
      </c>
      <c r="I119" s="41">
        <f t="shared" si="31"/>
        <v>2.3724537973829753</v>
      </c>
      <c r="J119" s="41">
        <f t="shared" si="32"/>
        <v>1.8713693501831645</v>
      </c>
      <c r="K119" s="43">
        <f t="shared" si="33"/>
        <v>-0.5010844471998108</v>
      </c>
      <c r="L119" s="43">
        <f t="shared" si="24"/>
        <v>-0.25697332449095606</v>
      </c>
      <c r="M119" s="41">
        <f t="shared" si="25"/>
        <v>0.231</v>
      </c>
      <c r="N119" t="b">
        <f t="shared" si="26"/>
        <v>0</v>
      </c>
    </row>
    <row r="120" spans="1:14" ht="15">
      <c r="A120" t="s">
        <v>429</v>
      </c>
      <c r="B120" s="28">
        <f>VLOOKUP(A120,'Monthly Rates Actual'!$A$4:$E$155,5,FALSE)</f>
        <v>2.668308702791461</v>
      </c>
      <c r="C120" s="28">
        <f>VLOOKUP(A120,'Monthly Rates Actual'!$A$4:$AG$155,33,FALSE)</f>
        <v>1.3235806339254614</v>
      </c>
      <c r="D120" s="28">
        <f>VLOOKUP(A120,'Monthly Rate Target'!$A$3:$E$154,5,FALSE)</f>
        <v>2.668308702791461</v>
      </c>
      <c r="E120" s="28">
        <f t="shared" si="27"/>
        <v>-1.3447280688659997</v>
      </c>
      <c r="F120" s="42">
        <f t="shared" si="28"/>
        <v>-0.5039627039627039</v>
      </c>
      <c r="G120" s="28">
        <f t="shared" si="29"/>
        <v>0</v>
      </c>
      <c r="H120" s="28">
        <f t="shared" si="30"/>
        <v>-1.3447280688659997</v>
      </c>
      <c r="I120" s="41">
        <f t="shared" si="31"/>
        <v>0</v>
      </c>
      <c r="J120" s="41">
        <f t="shared" si="32"/>
        <v>-0.5039627039627039</v>
      </c>
      <c r="K120" s="43">
        <f t="shared" si="33"/>
        <v>-0.5039627039627039</v>
      </c>
      <c r="L120" s="43">
        <f t="shared" si="24"/>
        <v>-0.25697332449095606</v>
      </c>
      <c r="M120" s="41">
        <f t="shared" si="25"/>
        <v>0.225</v>
      </c>
      <c r="N120" t="b">
        <f t="shared" si="26"/>
        <v>1</v>
      </c>
    </row>
    <row r="121" spans="1:14" ht="15">
      <c r="A121" t="s">
        <v>382</v>
      </c>
      <c r="B121" s="28">
        <f>VLOOKUP(A121,'Monthly Rates Actual'!$A$4:$E$155,5,FALSE)</f>
        <v>23.340538928850954</v>
      </c>
      <c r="C121" s="28">
        <f>VLOOKUP(A121,'Monthly Rates Actual'!$A$4:$AG$155,33,FALSE)</f>
        <v>18.558135490042613</v>
      </c>
      <c r="D121" s="28">
        <f>VLOOKUP(A121,'Monthly Rate Target'!$A$3:$E$154,5,FALSE)</f>
        <v>9.4</v>
      </c>
      <c r="E121" s="28">
        <f t="shared" si="27"/>
        <v>-4.782403438808341</v>
      </c>
      <c r="F121" s="42">
        <f t="shared" si="28"/>
        <v>-0.20489687292082492</v>
      </c>
      <c r="G121" s="28">
        <f t="shared" si="29"/>
        <v>13.940538928850954</v>
      </c>
      <c r="H121" s="28">
        <f t="shared" si="30"/>
        <v>9.158135490042612</v>
      </c>
      <c r="I121" s="41">
        <f t="shared" si="31"/>
        <v>1.4830360562607396</v>
      </c>
      <c r="J121" s="41">
        <f t="shared" si="32"/>
        <v>0.9742697329832566</v>
      </c>
      <c r="K121" s="43">
        <f t="shared" si="33"/>
        <v>-0.5087663232774831</v>
      </c>
      <c r="L121" s="43">
        <f t="shared" si="24"/>
        <v>-0.25697332449095606</v>
      </c>
      <c r="M121" s="41">
        <f t="shared" si="25"/>
        <v>0.218</v>
      </c>
      <c r="N121" t="b">
        <f t="shared" si="26"/>
        <v>0</v>
      </c>
    </row>
    <row r="122" spans="1:14" ht="15">
      <c r="A122" t="s">
        <v>187</v>
      </c>
      <c r="B122" s="28">
        <f>VLOOKUP(A122,'Monthly Rates Actual'!$A$4:$E$155,5,FALSE)</f>
        <v>12.806971217322419</v>
      </c>
      <c r="C122" s="28">
        <f>VLOOKUP(A122,'Monthly Rates Actual'!$A$4:$AG$155,33,FALSE)</f>
        <v>7.886629698089957</v>
      </c>
      <c r="D122" s="28">
        <f>VLOOKUP(A122,'Monthly Rate Target'!$A$3:$E$154,5,FALSE)</f>
        <v>9.4</v>
      </c>
      <c r="E122" s="28">
        <f t="shared" si="27"/>
        <v>-4.920341519232462</v>
      </c>
      <c r="F122" s="42">
        <f t="shared" si="28"/>
        <v>-0.384192439862543</v>
      </c>
      <c r="G122" s="28">
        <f t="shared" si="29"/>
        <v>3.4069712173224183</v>
      </c>
      <c r="H122" s="28">
        <f t="shared" si="30"/>
        <v>-1.5133703019100437</v>
      </c>
      <c r="I122" s="41">
        <f t="shared" si="31"/>
        <v>0.3624437465236615</v>
      </c>
      <c r="J122" s="41">
        <f t="shared" si="32"/>
        <v>-0.16099684062872804</v>
      </c>
      <c r="K122" s="43">
        <f t="shared" si="33"/>
        <v>-0.5234405871523895</v>
      </c>
      <c r="L122" s="43">
        <f t="shared" si="24"/>
        <v>-0.25697332449095606</v>
      </c>
      <c r="M122" s="41">
        <f t="shared" si="25"/>
        <v>0.211</v>
      </c>
      <c r="N122" t="b">
        <f t="shared" si="26"/>
        <v>1</v>
      </c>
    </row>
    <row r="123" spans="1:14" ht="15">
      <c r="A123" t="s">
        <v>312</v>
      </c>
      <c r="B123" s="28">
        <f>VLOOKUP(A123,'Monthly Rates Actual'!$A$4:$E$155,5,FALSE)</f>
        <v>16.560722649715625</v>
      </c>
      <c r="C123" s="28">
        <f>VLOOKUP(A123,'Monthly Rates Actual'!$A$4:$AG$155,33,FALSE)</f>
        <v>11.514441842310696</v>
      </c>
      <c r="D123" s="28">
        <f>VLOOKUP(A123,'Monthly Rate Target'!$A$3:$E$154,5,FALSE)</f>
        <v>9.4</v>
      </c>
      <c r="E123" s="28">
        <f t="shared" si="27"/>
        <v>-5.04628080740493</v>
      </c>
      <c r="F123" s="42">
        <f t="shared" si="28"/>
        <v>-0.3047138047138047</v>
      </c>
      <c r="G123" s="28">
        <f t="shared" si="29"/>
        <v>7.160722649715625</v>
      </c>
      <c r="H123" s="28">
        <f t="shared" si="30"/>
        <v>2.114441842310695</v>
      </c>
      <c r="I123" s="41">
        <f t="shared" si="31"/>
        <v>0.7617790052888963</v>
      </c>
      <c r="J123" s="41">
        <f t="shared" si="32"/>
        <v>0.22494062152241437</v>
      </c>
      <c r="K123" s="43">
        <f t="shared" si="33"/>
        <v>-0.536838383766482</v>
      </c>
      <c r="L123" s="43">
        <f t="shared" si="24"/>
        <v>-0.25697332449095606</v>
      </c>
      <c r="M123" s="41">
        <f t="shared" si="25"/>
        <v>0.205</v>
      </c>
      <c r="N123" t="b">
        <f t="shared" si="26"/>
        <v>0</v>
      </c>
    </row>
    <row r="124" spans="1:14" ht="15">
      <c r="A124" t="s">
        <v>453</v>
      </c>
      <c r="B124" s="28">
        <f>VLOOKUP(A124,'Monthly Rates Actual'!$A$4:$E$155,5,FALSE)</f>
        <v>9.493308932860574</v>
      </c>
      <c r="C124" s="28">
        <f>VLOOKUP(A124,'Monthly Rates Actual'!$A$4:$AG$155,33,FALSE)</f>
        <v>4.350146784093941</v>
      </c>
      <c r="D124" s="28">
        <f>VLOOKUP(A124,'Monthly Rate Target'!$A$3:$E$154,5,FALSE)</f>
        <v>9.4</v>
      </c>
      <c r="E124" s="28">
        <f t="shared" si="27"/>
        <v>-5.143162148766632</v>
      </c>
      <c r="F124" s="42">
        <f t="shared" si="28"/>
        <v>-0.5417670682730924</v>
      </c>
      <c r="G124" s="28">
        <f t="shared" si="29"/>
        <v>0.09330893286057318</v>
      </c>
      <c r="H124" s="28">
        <f t="shared" si="30"/>
        <v>-5.049853215906059</v>
      </c>
      <c r="I124" s="41">
        <f t="shared" si="31"/>
        <v>0.009926482219209913</v>
      </c>
      <c r="J124" s="41">
        <f t="shared" si="32"/>
        <v>-0.5372184272240488</v>
      </c>
      <c r="K124" s="43">
        <f t="shared" si="33"/>
        <v>-0.5471449094432587</v>
      </c>
      <c r="L124" s="43">
        <f t="shared" si="24"/>
        <v>-0.25697332449095606</v>
      </c>
      <c r="M124" s="41">
        <f t="shared" si="25"/>
        <v>0.198</v>
      </c>
      <c r="N124" t="b">
        <f t="shared" si="26"/>
        <v>1</v>
      </c>
    </row>
    <row r="125" spans="1:14" ht="15">
      <c r="A125" t="s">
        <v>156</v>
      </c>
      <c r="B125" s="28">
        <f>VLOOKUP(A125,'Monthly Rates Actual'!$A$4:$E$155,5,FALSE)</f>
        <v>7.5527401972024775</v>
      </c>
      <c r="C125" s="28">
        <f>VLOOKUP(A125,'Monthly Rates Actual'!$A$4:$AG$155,33,FALSE)</f>
        <v>3.397538790797218</v>
      </c>
      <c r="D125" s="28">
        <f>VLOOKUP(A125,'Monthly Rate Target'!$A$3:$E$154,5,FALSE)</f>
        <v>7.5527401972024775</v>
      </c>
      <c r="E125" s="28">
        <f t="shared" si="27"/>
        <v>-4.15520140640526</v>
      </c>
      <c r="F125" s="42">
        <f t="shared" si="28"/>
        <v>-0.5501581277672359</v>
      </c>
      <c r="G125" s="28">
        <f t="shared" si="29"/>
        <v>0</v>
      </c>
      <c r="H125" s="28">
        <f t="shared" si="30"/>
        <v>-4.15520140640526</v>
      </c>
      <c r="I125" s="41">
        <f t="shared" si="31"/>
        <v>0</v>
      </c>
      <c r="J125" s="41">
        <f t="shared" si="32"/>
        <v>-0.5501581277672359</v>
      </c>
      <c r="K125" s="43">
        <f t="shared" si="33"/>
        <v>-0.5501581277672359</v>
      </c>
      <c r="L125" s="43">
        <f t="shared" si="24"/>
        <v>-0.25697332449095606</v>
      </c>
      <c r="M125" s="41">
        <f t="shared" si="25"/>
        <v>0.192</v>
      </c>
      <c r="N125" t="b">
        <f t="shared" si="26"/>
        <v>1</v>
      </c>
    </row>
    <row r="126" spans="1:14" ht="15">
      <c r="A126" t="s">
        <v>111</v>
      </c>
      <c r="B126" s="28">
        <f>VLOOKUP(A126,'Monthly Rates Actual'!$A$4:$E$155,5,FALSE)</f>
        <v>11.781268524007112</v>
      </c>
      <c r="C126" s="28">
        <f>VLOOKUP(A126,'Monthly Rates Actual'!$A$4:$AG$155,33,FALSE)</f>
        <v>6.477639465191333</v>
      </c>
      <c r="D126" s="28">
        <f>VLOOKUP(A126,'Monthly Rate Target'!$A$3:$E$154,5,FALSE)</f>
        <v>9.4</v>
      </c>
      <c r="E126" s="28">
        <f t="shared" si="27"/>
        <v>-5.303629058815779</v>
      </c>
      <c r="F126" s="42">
        <f t="shared" si="28"/>
        <v>-0.45017470300489154</v>
      </c>
      <c r="G126" s="28">
        <f t="shared" si="29"/>
        <v>2.381268524007112</v>
      </c>
      <c r="H126" s="28">
        <f t="shared" si="30"/>
        <v>-2.922360534808667</v>
      </c>
      <c r="I126" s="41">
        <f t="shared" si="31"/>
        <v>0.25332643872416083</v>
      </c>
      <c r="J126" s="41">
        <f t="shared" si="32"/>
        <v>-0.3108894185966667</v>
      </c>
      <c r="K126" s="43">
        <f t="shared" si="33"/>
        <v>-0.5642158573208276</v>
      </c>
      <c r="L126" s="43">
        <f t="shared" si="24"/>
        <v>-0.25697332449095606</v>
      </c>
      <c r="M126" s="41">
        <f t="shared" si="25"/>
        <v>0.185</v>
      </c>
      <c r="N126" t="b">
        <f t="shared" si="26"/>
        <v>1</v>
      </c>
    </row>
    <row r="127" spans="1:14" ht="15">
      <c r="A127" t="s">
        <v>150</v>
      </c>
      <c r="B127" s="28">
        <f>VLOOKUP(A127,'Monthly Rates Actual'!$A$4:$E$155,5,FALSE)</f>
        <v>5.145413870246085</v>
      </c>
      <c r="C127" s="28">
        <f>VLOOKUP(A127,'Monthly Rates Actual'!$A$4:$AG$155,33,FALSE)</f>
        <v>2.1923937360178973</v>
      </c>
      <c r="D127" s="28">
        <f>VLOOKUP(A127,'Monthly Rate Target'!$A$3:$E$154,5,FALSE)</f>
        <v>5.145413870246085</v>
      </c>
      <c r="E127" s="28">
        <f t="shared" si="27"/>
        <v>-2.953020134228188</v>
      </c>
      <c r="F127" s="42">
        <f t="shared" si="28"/>
        <v>-0.5739130434782609</v>
      </c>
      <c r="G127" s="28">
        <f t="shared" si="29"/>
        <v>0</v>
      </c>
      <c r="H127" s="28">
        <f t="shared" si="30"/>
        <v>-2.953020134228188</v>
      </c>
      <c r="I127" s="41">
        <f t="shared" si="31"/>
        <v>0</v>
      </c>
      <c r="J127" s="41">
        <f t="shared" si="32"/>
        <v>-0.5739130434782609</v>
      </c>
      <c r="K127" s="43">
        <f t="shared" si="33"/>
        <v>-0.5739130434782609</v>
      </c>
      <c r="L127" s="43">
        <f t="shared" si="24"/>
        <v>-0.25697332449095606</v>
      </c>
      <c r="M127" s="41">
        <f t="shared" si="25"/>
        <v>0.178</v>
      </c>
      <c r="N127" t="b">
        <f t="shared" si="26"/>
        <v>1</v>
      </c>
    </row>
    <row r="128" spans="1:14" ht="15">
      <c r="A128" t="s">
        <v>395</v>
      </c>
      <c r="B128" s="28">
        <f>VLOOKUP(A128,'Monthly Rates Actual'!$A$4:$E$155,5,FALSE)</f>
        <v>17.63582145186842</v>
      </c>
      <c r="C128" s="28">
        <f>VLOOKUP(A128,'Monthly Rates Actual'!$A$4:$AG$155,33,FALSE)</f>
        <v>11.763426831919984</v>
      </c>
      <c r="D128" s="28">
        <f>VLOOKUP(A128,'Monthly Rate Target'!$A$3:$E$154,5,FALSE)</f>
        <v>9.4</v>
      </c>
      <c r="E128" s="28">
        <f t="shared" si="27"/>
        <v>-5.872394619948436</v>
      </c>
      <c r="F128" s="42">
        <f t="shared" si="28"/>
        <v>-0.33298106560986346</v>
      </c>
      <c r="G128" s="28">
        <f t="shared" si="29"/>
        <v>8.23582145186842</v>
      </c>
      <c r="H128" s="28">
        <f t="shared" si="30"/>
        <v>2.363426831919984</v>
      </c>
      <c r="I128" s="41">
        <f t="shared" si="31"/>
        <v>0.8761512182838744</v>
      </c>
      <c r="J128" s="41">
        <f t="shared" si="32"/>
        <v>0.25142838637446635</v>
      </c>
      <c r="K128" s="43">
        <f t="shared" si="33"/>
        <v>-0.624722831909408</v>
      </c>
      <c r="L128" s="43">
        <f t="shared" si="24"/>
        <v>-0.25697332449095606</v>
      </c>
      <c r="M128" s="41">
        <f t="shared" si="25"/>
        <v>0.172</v>
      </c>
      <c r="N128" t="b">
        <f t="shared" si="26"/>
        <v>0</v>
      </c>
    </row>
    <row r="129" spans="1:14" ht="15">
      <c r="A129" t="s">
        <v>291</v>
      </c>
      <c r="B129" s="28">
        <f>VLOOKUP(A129,'Monthly Rates Actual'!$A$4:$E$155,5,FALSE)</f>
        <v>23.971163482365114</v>
      </c>
      <c r="C129" s="28">
        <f>VLOOKUP(A129,'Monthly Rates Actual'!$A$4:$AG$155,33,FALSE)</f>
        <v>18.088556988760658</v>
      </c>
      <c r="D129" s="28">
        <f>VLOOKUP(A129,'Monthly Rate Target'!$A$3:$E$154,5,FALSE)</f>
        <v>9.4</v>
      </c>
      <c r="E129" s="28">
        <f t="shared" si="27"/>
        <v>-5.882606493604456</v>
      </c>
      <c r="F129" s="42">
        <f t="shared" si="28"/>
        <v>-0.2454034614520116</v>
      </c>
      <c r="G129" s="28">
        <f t="shared" si="29"/>
        <v>14.571163482365113</v>
      </c>
      <c r="H129" s="28">
        <f t="shared" si="30"/>
        <v>8.688556988760658</v>
      </c>
      <c r="I129" s="41">
        <f t="shared" si="31"/>
        <v>1.5501237747196928</v>
      </c>
      <c r="J129" s="41">
        <f t="shared" si="32"/>
        <v>0.9243145732724103</v>
      </c>
      <c r="K129" s="43">
        <f t="shared" si="33"/>
        <v>-0.6258092014472825</v>
      </c>
      <c r="L129" s="43">
        <f t="shared" si="24"/>
        <v>-0.25697332449095606</v>
      </c>
      <c r="M129" s="41">
        <f t="shared" si="25"/>
        <v>0.165</v>
      </c>
      <c r="N129" t="b">
        <f t="shared" si="26"/>
        <v>0</v>
      </c>
    </row>
    <row r="130" spans="1:14" ht="15">
      <c r="A130" t="s">
        <v>224</v>
      </c>
      <c r="B130" s="28">
        <f>VLOOKUP(A130,'Monthly Rates Actual'!$A$4:$E$155,5,FALSE)</f>
        <v>19.818880091034092</v>
      </c>
      <c r="C130" s="28">
        <f>VLOOKUP(A130,'Monthly Rates Actual'!$A$4:$AG$155,33,FALSE)</f>
        <v>13.917468746542758</v>
      </c>
      <c r="D130" s="28">
        <f>VLOOKUP(A130,'Monthly Rate Target'!$A$3:$E$154,5,FALSE)</f>
        <v>9.4</v>
      </c>
      <c r="E130" s="28">
        <f t="shared" si="27"/>
        <v>-5.9014113444913345</v>
      </c>
      <c r="F130" s="42">
        <f t="shared" si="28"/>
        <v>-0.29776714513556635</v>
      </c>
      <c r="G130" s="28">
        <f t="shared" si="29"/>
        <v>10.418880091034092</v>
      </c>
      <c r="H130" s="28">
        <f t="shared" si="30"/>
        <v>4.517468746542757</v>
      </c>
      <c r="I130" s="41">
        <f t="shared" si="31"/>
        <v>1.10839149904618</v>
      </c>
      <c r="J130" s="41">
        <f t="shared" si="32"/>
        <v>0.48058178154710185</v>
      </c>
      <c r="K130" s="43">
        <f t="shared" si="33"/>
        <v>-0.6278097174990782</v>
      </c>
      <c r="L130" s="43">
        <f t="shared" si="24"/>
        <v>-0.25697332449095606</v>
      </c>
      <c r="M130" s="41">
        <f t="shared" si="25"/>
        <v>0.158</v>
      </c>
      <c r="N130" t="b">
        <f t="shared" si="26"/>
        <v>0</v>
      </c>
    </row>
    <row r="131" spans="1:14" ht="15">
      <c r="A131" t="s">
        <v>285</v>
      </c>
      <c r="B131" s="28">
        <f>VLOOKUP(A131,'Monthly Rates Actual'!$A$4:$E$155,5,FALSE)</f>
        <v>18.90049840869513</v>
      </c>
      <c r="C131" s="28">
        <f>VLOOKUP(A131,'Monthly Rates Actual'!$A$4:$AG$155,33,FALSE)</f>
        <v>12.904581757040773</v>
      </c>
      <c r="D131" s="28">
        <f>VLOOKUP(A131,'Monthly Rate Target'!$A$3:$E$154,5,FALSE)</f>
        <v>9.4</v>
      </c>
      <c r="E131" s="28">
        <f aca="true" t="shared" si="34" ref="E131:E154">C131-B131</f>
        <v>-5.995916651654358</v>
      </c>
      <c r="F131" s="42">
        <f aca="true" t="shared" si="35" ref="F131:F154">(C131-B131)/B131</f>
        <v>-0.3172359015091343</v>
      </c>
      <c r="G131" s="28">
        <f aca="true" t="shared" si="36" ref="G131:G154">B131-D131</f>
        <v>9.500498408695131</v>
      </c>
      <c r="H131" s="28">
        <f aca="true" t="shared" si="37" ref="H131:H154">C131-D131</f>
        <v>3.504581757040773</v>
      </c>
      <c r="I131" s="41">
        <f aca="true" t="shared" si="38" ref="I131:I154">G131/D131</f>
        <v>1.01069132007395</v>
      </c>
      <c r="J131" s="41">
        <f aca="true" t="shared" si="39" ref="J131:J154">H131/D131</f>
        <v>0.37282784649369927</v>
      </c>
      <c r="K131" s="43">
        <f aca="true" t="shared" si="40" ref="K131:K154">J131-I131</f>
        <v>-0.6378634735802508</v>
      </c>
      <c r="L131" s="43">
        <f t="shared" si="24"/>
        <v>-0.25697332449095606</v>
      </c>
      <c r="M131" s="41">
        <f t="shared" si="25"/>
        <v>0.152</v>
      </c>
      <c r="N131" t="b">
        <f t="shared" si="26"/>
        <v>0</v>
      </c>
    </row>
    <row r="132" spans="1:14" ht="15">
      <c r="A132" t="s">
        <v>102</v>
      </c>
      <c r="B132" s="28">
        <f>VLOOKUP(A132,'Monthly Rates Actual'!$A$4:$E$155,5,FALSE)</f>
        <v>11.481652434802676</v>
      </c>
      <c r="C132" s="28">
        <f>VLOOKUP(A132,'Monthly Rates Actual'!$A$4:$AG$155,33,FALSE)</f>
        <v>5.4523424878836835</v>
      </c>
      <c r="D132" s="28">
        <f>VLOOKUP(A132,'Monthly Rate Target'!$A$3:$E$154,5,FALSE)</f>
        <v>9.4</v>
      </c>
      <c r="E132" s="28">
        <f t="shared" si="34"/>
        <v>-6.029309946918993</v>
      </c>
      <c r="F132" s="42">
        <f t="shared" si="35"/>
        <v>-0.5251256281407035</v>
      </c>
      <c r="G132" s="28">
        <f t="shared" si="36"/>
        <v>2.0816524348026757</v>
      </c>
      <c r="H132" s="28">
        <f t="shared" si="37"/>
        <v>-3.947657512116317</v>
      </c>
      <c r="I132" s="41">
        <f t="shared" si="38"/>
        <v>0.2214523866811357</v>
      </c>
      <c r="J132" s="41">
        <f t="shared" si="39"/>
        <v>-0.4199635651187571</v>
      </c>
      <c r="K132" s="43">
        <f t="shared" si="40"/>
        <v>-0.6414159517998927</v>
      </c>
      <c r="L132" s="43">
        <f aca="true" t="shared" si="41" ref="L132:L154">$P$4</f>
        <v>-0.25697332449095606</v>
      </c>
      <c r="M132" s="41">
        <f aca="true" t="shared" si="42" ref="M132:M154">PERCENTRANK($K$3:$K$154,K132)</f>
        <v>0.145</v>
      </c>
      <c r="N132" t="b">
        <f aca="true" t="shared" si="43" ref="N132:N154">AND(J132&lt;0,K132&lt;0)</f>
        <v>1</v>
      </c>
    </row>
    <row r="133" spans="1:14" ht="15">
      <c r="A133" t="s">
        <v>202</v>
      </c>
      <c r="B133" s="28">
        <f>VLOOKUP(A133,'Monthly Rates Actual'!$A$4:$E$155,5,FALSE)</f>
        <v>11.914690813773383</v>
      </c>
      <c r="C133" s="28">
        <f>VLOOKUP(A133,'Monthly Rates Actual'!$A$4:$AG$155,33,FALSE)</f>
        <v>5.643591882123991</v>
      </c>
      <c r="D133" s="28">
        <f>VLOOKUP(A133,'Monthly Rate Target'!$A$3:$E$154,5,FALSE)</f>
        <v>9.4</v>
      </c>
      <c r="E133" s="28">
        <f t="shared" si="34"/>
        <v>-6.271098931649392</v>
      </c>
      <c r="F133" s="42">
        <f t="shared" si="35"/>
        <v>-0.5263333333333334</v>
      </c>
      <c r="G133" s="28">
        <f t="shared" si="36"/>
        <v>2.5146908137733828</v>
      </c>
      <c r="H133" s="28">
        <f t="shared" si="37"/>
        <v>-3.756408117876009</v>
      </c>
      <c r="I133" s="41">
        <f t="shared" si="38"/>
        <v>0.2675202993375939</v>
      </c>
      <c r="J133" s="41">
        <f t="shared" si="39"/>
        <v>-0.3996178848804265</v>
      </c>
      <c r="K133" s="43">
        <f t="shared" si="40"/>
        <v>-0.6671381842180204</v>
      </c>
      <c r="L133" s="43">
        <f t="shared" si="41"/>
        <v>-0.25697332449095606</v>
      </c>
      <c r="M133" s="41">
        <f t="shared" si="42"/>
        <v>0.139</v>
      </c>
      <c r="N133" t="b">
        <f t="shared" si="43"/>
        <v>1</v>
      </c>
    </row>
    <row r="134" spans="1:14" ht="15">
      <c r="A134" t="s">
        <v>327</v>
      </c>
      <c r="B134" s="28">
        <f>VLOOKUP(A134,'Monthly Rates Actual'!$A$4:$E$155,5,FALSE)</f>
        <v>23.720902753160814</v>
      </c>
      <c r="C134" s="28">
        <f>VLOOKUP(A134,'Monthly Rates Actual'!$A$4:$AG$155,33,FALSE)</f>
        <v>16.901020126826577</v>
      </c>
      <c r="D134" s="28">
        <f>VLOOKUP(A134,'Monthly Rate Target'!$A$3:$E$154,5,FALSE)</f>
        <v>9.4</v>
      </c>
      <c r="E134" s="28">
        <f t="shared" si="34"/>
        <v>-6.819882626334238</v>
      </c>
      <c r="F134" s="42">
        <f t="shared" si="35"/>
        <v>-0.2875051888750519</v>
      </c>
      <c r="G134" s="28">
        <f t="shared" si="36"/>
        <v>14.320902753160814</v>
      </c>
      <c r="H134" s="28">
        <f t="shared" si="37"/>
        <v>7.501020126826576</v>
      </c>
      <c r="I134" s="41">
        <f t="shared" si="38"/>
        <v>1.5235002928894483</v>
      </c>
      <c r="J134" s="41">
        <f t="shared" si="39"/>
        <v>0.7979808645560187</v>
      </c>
      <c r="K134" s="43">
        <f t="shared" si="40"/>
        <v>-0.7255194283334296</v>
      </c>
      <c r="L134" s="43">
        <f t="shared" si="41"/>
        <v>-0.25697332449095606</v>
      </c>
      <c r="M134" s="41">
        <f t="shared" si="42"/>
        <v>0.132</v>
      </c>
      <c r="N134" t="b">
        <f t="shared" si="43"/>
        <v>0</v>
      </c>
    </row>
    <row r="135" spans="1:14" ht="15">
      <c r="A135" t="s">
        <v>352</v>
      </c>
      <c r="B135" s="28">
        <f>VLOOKUP(A135,'Monthly Rates Actual'!$A$4:$E$155,5,FALSE)</f>
        <v>23.904941514559617</v>
      </c>
      <c r="C135" s="28">
        <f>VLOOKUP(A135,'Monthly Rates Actual'!$A$4:$AG$155,33,FALSE)</f>
        <v>16.74262664361674</v>
      </c>
      <c r="D135" s="28">
        <f>VLOOKUP(A135,'Monthly Rate Target'!$A$3:$E$154,5,FALSE)</f>
        <v>9.4</v>
      </c>
      <c r="E135" s="28">
        <f t="shared" si="34"/>
        <v>-7.1623148709428754</v>
      </c>
      <c r="F135" s="42">
        <f t="shared" si="35"/>
        <v>-0.2996164983955545</v>
      </c>
      <c r="G135" s="28">
        <f t="shared" si="36"/>
        <v>14.504941514559617</v>
      </c>
      <c r="H135" s="28">
        <f t="shared" si="37"/>
        <v>7.342626643616741</v>
      </c>
      <c r="I135" s="41">
        <f t="shared" si="38"/>
        <v>1.5430788845276187</v>
      </c>
      <c r="J135" s="41">
        <f t="shared" si="39"/>
        <v>0.7811304940017809</v>
      </c>
      <c r="K135" s="43">
        <f t="shared" si="40"/>
        <v>-0.7619483905258377</v>
      </c>
      <c r="L135" s="43">
        <f t="shared" si="41"/>
        <v>-0.25697332449095606</v>
      </c>
      <c r="M135" s="41">
        <f t="shared" si="42"/>
        <v>0.125</v>
      </c>
      <c r="N135" t="b">
        <f t="shared" si="43"/>
        <v>0</v>
      </c>
    </row>
    <row r="136" spans="1:14" ht="15">
      <c r="A136" t="s">
        <v>419</v>
      </c>
      <c r="B136" s="28">
        <f>VLOOKUP(A136,'Monthly Rates Actual'!$A$4:$E$155,5,FALSE)</f>
        <v>21.794087337369575</v>
      </c>
      <c r="C136" s="28">
        <f>VLOOKUP(A136,'Monthly Rates Actual'!$A$4:$AG$155,33,FALSE)</f>
        <v>14.329726480312594</v>
      </c>
      <c r="D136" s="28">
        <f>VLOOKUP(A136,'Monthly Rate Target'!$A$3:$E$154,5,FALSE)</f>
        <v>9.4</v>
      </c>
      <c r="E136" s="28">
        <f t="shared" si="34"/>
        <v>-7.464360857056981</v>
      </c>
      <c r="F136" s="42">
        <f t="shared" si="35"/>
        <v>-0.34249476665435297</v>
      </c>
      <c r="G136" s="28">
        <f t="shared" si="36"/>
        <v>12.394087337369575</v>
      </c>
      <c r="H136" s="28">
        <f t="shared" si="37"/>
        <v>4.929726480312594</v>
      </c>
      <c r="I136" s="41">
        <f t="shared" si="38"/>
        <v>1.3185199295074015</v>
      </c>
      <c r="J136" s="41">
        <f t="shared" si="39"/>
        <v>0.5244389872672972</v>
      </c>
      <c r="K136" s="43">
        <f t="shared" si="40"/>
        <v>-0.7940809422401043</v>
      </c>
      <c r="L136" s="43">
        <f t="shared" si="41"/>
        <v>-0.25697332449095606</v>
      </c>
      <c r="M136" s="41">
        <f t="shared" si="42"/>
        <v>0.119</v>
      </c>
      <c r="N136" t="b">
        <f t="shared" si="43"/>
        <v>0</v>
      </c>
    </row>
    <row r="137" spans="1:14" ht="15">
      <c r="A137" t="s">
        <v>358</v>
      </c>
      <c r="B137" s="28">
        <f>VLOOKUP(A137,'Monthly Rates Actual'!$A$4:$E$155,5,FALSE)</f>
        <v>17.713365539452496</v>
      </c>
      <c r="C137" s="28">
        <f>VLOOKUP(A137,'Monthly Rates Actual'!$A$4:$AG$155,33,FALSE)</f>
        <v>9.31964573268921</v>
      </c>
      <c r="D137" s="28">
        <f>VLOOKUP(A137,'Monthly Rate Target'!$A$3:$E$154,5,FALSE)</f>
        <v>9.4</v>
      </c>
      <c r="E137" s="28">
        <f t="shared" si="34"/>
        <v>-8.393719806763286</v>
      </c>
      <c r="F137" s="42">
        <f t="shared" si="35"/>
        <v>-0.47386363636363643</v>
      </c>
      <c r="G137" s="28">
        <f t="shared" si="36"/>
        <v>8.313365539452496</v>
      </c>
      <c r="H137" s="28">
        <f t="shared" si="37"/>
        <v>-0.0803542673107902</v>
      </c>
      <c r="I137" s="41">
        <f t="shared" si="38"/>
        <v>0.884400589303457</v>
      </c>
      <c r="J137" s="41">
        <f t="shared" si="39"/>
        <v>-0.008548326309658532</v>
      </c>
      <c r="K137" s="43">
        <f t="shared" si="40"/>
        <v>-0.8929489156131155</v>
      </c>
      <c r="L137" s="43">
        <f t="shared" si="41"/>
        <v>-0.25697332449095606</v>
      </c>
      <c r="M137" s="41">
        <f t="shared" si="42"/>
        <v>0.112</v>
      </c>
      <c r="N137" t="b">
        <f t="shared" si="43"/>
        <v>1</v>
      </c>
    </row>
    <row r="138" spans="1:14" ht="15">
      <c r="A138" t="s">
        <v>245</v>
      </c>
      <c r="B138" s="28">
        <f>VLOOKUP(A138,'Monthly Rates Actual'!$A$4:$E$155,5,FALSE)</f>
        <v>22.120143738558543</v>
      </c>
      <c r="C138" s="28">
        <f>VLOOKUP(A138,'Monthly Rates Actual'!$A$4:$AG$155,33,FALSE)</f>
        <v>13.660813162474291</v>
      </c>
      <c r="D138" s="28">
        <f>VLOOKUP(A138,'Monthly Rate Target'!$A$3:$E$154,5,FALSE)</f>
        <v>9.4</v>
      </c>
      <c r="E138" s="28">
        <f t="shared" si="34"/>
        <v>-8.459330576084252</v>
      </c>
      <c r="F138" s="42">
        <f t="shared" si="35"/>
        <v>-0.38242656449553</v>
      </c>
      <c r="G138" s="28">
        <f t="shared" si="36"/>
        <v>12.720143738558543</v>
      </c>
      <c r="H138" s="28">
        <f t="shared" si="37"/>
        <v>4.260813162474291</v>
      </c>
      <c r="I138" s="41">
        <f t="shared" si="38"/>
        <v>1.3532067806977173</v>
      </c>
      <c r="J138" s="41">
        <f t="shared" si="39"/>
        <v>0.45327799600790325</v>
      </c>
      <c r="K138" s="43">
        <f t="shared" si="40"/>
        <v>-0.8999287846898141</v>
      </c>
      <c r="L138" s="43">
        <f t="shared" si="41"/>
        <v>-0.25697332449095606</v>
      </c>
      <c r="M138" s="41">
        <f t="shared" si="42"/>
        <v>0.105</v>
      </c>
      <c r="N138" t="b">
        <f t="shared" si="43"/>
        <v>0</v>
      </c>
    </row>
    <row r="139" spans="1:14" ht="15">
      <c r="A139" t="s">
        <v>53</v>
      </c>
      <c r="B139" s="28">
        <f>VLOOKUP(A139,'Monthly Rates Actual'!$A$4:$E$155,5,FALSE)</f>
        <v>22.20904850892759</v>
      </c>
      <c r="C139" s="28">
        <f>VLOOKUP(A139,'Monthly Rates Actual'!$A$4:$AG$155,33,FALSE)</f>
        <v>13.67117364698985</v>
      </c>
      <c r="D139" s="28">
        <f>VLOOKUP(A139,'Monthly Rate Target'!$A$3:$E$154,5,FALSE)</f>
        <v>9.4</v>
      </c>
      <c r="E139" s="28">
        <f t="shared" si="34"/>
        <v>-8.537874861937741</v>
      </c>
      <c r="F139" s="42">
        <f t="shared" si="35"/>
        <v>-0.3844322668080844</v>
      </c>
      <c r="G139" s="28">
        <f t="shared" si="36"/>
        <v>12.80904850892759</v>
      </c>
      <c r="H139" s="28">
        <f t="shared" si="37"/>
        <v>4.271173646989849</v>
      </c>
      <c r="I139" s="41">
        <f t="shared" si="38"/>
        <v>1.362664734992297</v>
      </c>
      <c r="J139" s="41">
        <f t="shared" si="39"/>
        <v>0.4543801752116861</v>
      </c>
      <c r="K139" s="43">
        <f t="shared" si="40"/>
        <v>-0.9082845597806108</v>
      </c>
      <c r="L139" s="43">
        <f t="shared" si="41"/>
        <v>-0.25697332449095606</v>
      </c>
      <c r="M139" s="41">
        <f t="shared" si="42"/>
        <v>0.099</v>
      </c>
      <c r="N139" t="b">
        <f t="shared" si="43"/>
        <v>0</v>
      </c>
    </row>
    <row r="140" spans="1:14" ht="15">
      <c r="A140" t="s">
        <v>266</v>
      </c>
      <c r="B140" s="28">
        <f>VLOOKUP(A140,'Monthly Rates Actual'!$A$4:$E$155,5,FALSE)</f>
        <v>24.987670557290812</v>
      </c>
      <c r="C140" s="28">
        <f>VLOOKUP(A140,'Monthly Rates Actual'!$A$4:$AG$155,33,FALSE)</f>
        <v>16.091292673571154</v>
      </c>
      <c r="D140" s="28">
        <f>VLOOKUP(A140,'Monthly Rate Target'!$A$3:$E$154,5,FALSE)</f>
        <v>9.4</v>
      </c>
      <c r="E140" s="28">
        <f t="shared" si="34"/>
        <v>-8.896377883719659</v>
      </c>
      <c r="F140" s="42">
        <f t="shared" si="35"/>
        <v>-0.35603070175438606</v>
      </c>
      <c r="G140" s="28">
        <f t="shared" si="36"/>
        <v>15.587670557290812</v>
      </c>
      <c r="H140" s="28">
        <f t="shared" si="37"/>
        <v>6.691292673571153</v>
      </c>
      <c r="I140" s="41">
        <f t="shared" si="38"/>
        <v>1.6582628252437033</v>
      </c>
      <c r="J140" s="41">
        <f t="shared" si="39"/>
        <v>0.7118396461245907</v>
      </c>
      <c r="K140" s="43">
        <f t="shared" si="40"/>
        <v>-0.9464231791191126</v>
      </c>
      <c r="L140" s="43">
        <f t="shared" si="41"/>
        <v>-0.25697332449095606</v>
      </c>
      <c r="M140" s="41">
        <f t="shared" si="42"/>
        <v>0.092</v>
      </c>
      <c r="N140" t="b">
        <f t="shared" si="43"/>
        <v>0</v>
      </c>
    </row>
    <row r="141" spans="1:14" ht="15">
      <c r="A141" t="s">
        <v>370</v>
      </c>
      <c r="B141" s="28">
        <f>VLOOKUP(A141,'Monthly Rates Actual'!$A$4:$E$155,5,FALSE)</f>
        <v>23.703956343792633</v>
      </c>
      <c r="C141" s="28">
        <f>VLOOKUP(A141,'Monthly Rates Actual'!$A$4:$AG$155,33,FALSE)</f>
        <v>14.0139457329089</v>
      </c>
      <c r="D141" s="28">
        <f>VLOOKUP(A141,'Monthly Rate Target'!$A$3:$E$154,5,FALSE)</f>
        <v>9.4</v>
      </c>
      <c r="E141" s="28">
        <f t="shared" si="34"/>
        <v>-9.690010610883734</v>
      </c>
      <c r="F141" s="42">
        <f t="shared" si="35"/>
        <v>-0.40879296562749795</v>
      </c>
      <c r="G141" s="28">
        <f t="shared" si="36"/>
        <v>14.303956343792633</v>
      </c>
      <c r="H141" s="28">
        <f t="shared" si="37"/>
        <v>4.613945732908899</v>
      </c>
      <c r="I141" s="41">
        <f t="shared" si="38"/>
        <v>1.521697483382195</v>
      </c>
      <c r="J141" s="41">
        <f t="shared" si="39"/>
        <v>0.4908452907349892</v>
      </c>
      <c r="K141" s="43">
        <f t="shared" si="40"/>
        <v>-1.0308521926472058</v>
      </c>
      <c r="L141" s="43">
        <f t="shared" si="41"/>
        <v>-0.25697332449095606</v>
      </c>
      <c r="M141" s="41">
        <f t="shared" si="42"/>
        <v>0.086</v>
      </c>
      <c r="N141" t="b">
        <f t="shared" si="43"/>
        <v>0</v>
      </c>
    </row>
    <row r="142" spans="1:14" ht="15">
      <c r="A142" t="s">
        <v>349</v>
      </c>
      <c r="B142" s="28">
        <f>VLOOKUP(A142,'Monthly Rates Actual'!$A$4:$E$155,5,FALSE)</f>
        <v>36.8153963998468</v>
      </c>
      <c r="C142" s="28">
        <f>VLOOKUP(A142,'Monthly Rates Actual'!$A$4:$AG$155,33,FALSE)</f>
        <v>26.76496872207328</v>
      </c>
      <c r="D142" s="28">
        <f>VLOOKUP(A142,'Monthly Rate Target'!$A$3:$E$154,5,FALSE)</f>
        <v>9.4</v>
      </c>
      <c r="E142" s="28">
        <f t="shared" si="34"/>
        <v>-10.050427677773516</v>
      </c>
      <c r="F142" s="42">
        <f t="shared" si="35"/>
        <v>-0.2729952319029041</v>
      </c>
      <c r="G142" s="28">
        <f t="shared" si="36"/>
        <v>27.4153963998468</v>
      </c>
      <c r="H142" s="28">
        <f t="shared" si="37"/>
        <v>17.36496872207328</v>
      </c>
      <c r="I142" s="41">
        <f t="shared" si="38"/>
        <v>2.9165315318985954</v>
      </c>
      <c r="J142" s="41">
        <f t="shared" si="39"/>
        <v>1.8473370980929018</v>
      </c>
      <c r="K142" s="43">
        <f t="shared" si="40"/>
        <v>-1.0691944338056936</v>
      </c>
      <c r="L142" s="43">
        <f t="shared" si="41"/>
        <v>-0.25697332449095606</v>
      </c>
      <c r="M142" s="41">
        <f t="shared" si="42"/>
        <v>0.079</v>
      </c>
      <c r="N142" t="b">
        <f t="shared" si="43"/>
        <v>0</v>
      </c>
    </row>
    <row r="143" spans="1:14" ht="15">
      <c r="A143" t="s">
        <v>361</v>
      </c>
      <c r="B143" s="28">
        <f>VLOOKUP(A143,'Monthly Rates Actual'!$A$4:$E$155,5,FALSE)</f>
        <v>17.624131503135064</v>
      </c>
      <c r="C143" s="28">
        <f>VLOOKUP(A143,'Monthly Rates Actual'!$A$4:$AG$155,33,FALSE)</f>
        <v>7.552392249901146</v>
      </c>
      <c r="D143" s="28">
        <f>VLOOKUP(A143,'Monthly Rate Target'!$A$3:$E$154,5,FALSE)</f>
        <v>9.4</v>
      </c>
      <c r="E143" s="28">
        <f t="shared" si="34"/>
        <v>-10.071739253233918</v>
      </c>
      <c r="F143" s="42">
        <f t="shared" si="35"/>
        <v>-0.571474358974359</v>
      </c>
      <c r="G143" s="28">
        <f t="shared" si="36"/>
        <v>8.224131503135064</v>
      </c>
      <c r="H143" s="28">
        <f t="shared" si="37"/>
        <v>-1.8476077500988541</v>
      </c>
      <c r="I143" s="41">
        <f t="shared" si="38"/>
        <v>0.8749076067164961</v>
      </c>
      <c r="J143" s="41">
        <f t="shared" si="39"/>
        <v>-0.1965540159679632</v>
      </c>
      <c r="K143" s="43">
        <f t="shared" si="40"/>
        <v>-1.0714616226844593</v>
      </c>
      <c r="L143" s="43">
        <f t="shared" si="41"/>
        <v>-0.25697332449095606</v>
      </c>
      <c r="M143" s="41">
        <f t="shared" si="42"/>
        <v>0.072</v>
      </c>
      <c r="N143" t="b">
        <f t="shared" si="43"/>
        <v>1</v>
      </c>
    </row>
    <row r="144" spans="1:14" ht="15">
      <c r="A144" t="s">
        <v>28</v>
      </c>
      <c r="B144" s="28">
        <f>VLOOKUP(A144,'Monthly Rates Actual'!$A$4:$E$155,5,FALSE)</f>
        <v>37.80217845194073</v>
      </c>
      <c r="C144" s="28">
        <f>VLOOKUP(A144,'Monthly Rates Actual'!$A$4:$AG$155,33,FALSE)</f>
        <v>27.528320713740683</v>
      </c>
      <c r="D144" s="28">
        <f>VLOOKUP(A144,'Monthly Rate Target'!$A$3:$E$154,5,FALSE)</f>
        <v>9.4</v>
      </c>
      <c r="E144" s="28">
        <f t="shared" si="34"/>
        <v>-10.27385773820005</v>
      </c>
      <c r="F144" s="42">
        <f t="shared" si="35"/>
        <v>-0.27177951533300054</v>
      </c>
      <c r="G144" s="28">
        <f t="shared" si="36"/>
        <v>28.402178451940735</v>
      </c>
      <c r="H144" s="28">
        <f t="shared" si="37"/>
        <v>18.128320713740685</v>
      </c>
      <c r="I144" s="41">
        <f t="shared" si="38"/>
        <v>3.021508345951142</v>
      </c>
      <c r="J144" s="41">
        <f t="shared" si="39"/>
        <v>1.9285447567809237</v>
      </c>
      <c r="K144" s="43">
        <f t="shared" si="40"/>
        <v>-1.092963589170218</v>
      </c>
      <c r="L144" s="43">
        <f t="shared" si="41"/>
        <v>-0.25697332449095606</v>
      </c>
      <c r="M144" s="41">
        <f t="shared" si="42"/>
        <v>0.066</v>
      </c>
      <c r="N144" t="b">
        <f t="shared" si="43"/>
        <v>0</v>
      </c>
    </row>
    <row r="145" spans="1:14" ht="15">
      <c r="A145" t="s">
        <v>401</v>
      </c>
      <c r="B145" s="28">
        <f>VLOOKUP(A145,'Monthly Rates Actual'!$A$4:$E$155,5,FALSE)</f>
        <v>18.89763779527559</v>
      </c>
      <c r="C145" s="28">
        <f>VLOOKUP(A145,'Monthly Rates Actual'!$A$4:$AG$155,33,FALSE)</f>
        <v>8.569553805774278</v>
      </c>
      <c r="D145" s="28">
        <f>VLOOKUP(A145,'Monthly Rate Target'!$A$3:$E$154,5,FALSE)</f>
        <v>9.4</v>
      </c>
      <c r="E145" s="28">
        <f t="shared" si="34"/>
        <v>-10.32808398950131</v>
      </c>
      <c r="F145" s="42">
        <f t="shared" si="35"/>
        <v>-0.5465277777777777</v>
      </c>
      <c r="G145" s="28">
        <f t="shared" si="36"/>
        <v>9.497637795275589</v>
      </c>
      <c r="H145" s="28">
        <f t="shared" si="37"/>
        <v>-0.830446194225722</v>
      </c>
      <c r="I145" s="41">
        <f t="shared" si="38"/>
        <v>1.010386999497403</v>
      </c>
      <c r="J145" s="41">
        <f t="shared" si="39"/>
        <v>-0.08834533981124701</v>
      </c>
      <c r="K145" s="43">
        <f t="shared" si="40"/>
        <v>-1.09873233930865</v>
      </c>
      <c r="L145" s="43">
        <f t="shared" si="41"/>
        <v>-0.25697332449095606</v>
      </c>
      <c r="M145" s="41">
        <f t="shared" si="42"/>
        <v>0.059</v>
      </c>
      <c r="N145" t="b">
        <f t="shared" si="43"/>
        <v>1</v>
      </c>
    </row>
    <row r="146" spans="1:14" ht="15">
      <c r="A146" t="s">
        <v>389</v>
      </c>
      <c r="B146" s="28">
        <f>VLOOKUP(A146,'Monthly Rates Actual'!$A$4:$E$155,5,FALSE)</f>
        <v>24.192715060707826</v>
      </c>
      <c r="C146" s="28">
        <f>VLOOKUP(A146,'Monthly Rates Actual'!$A$4:$AG$155,33,FALSE)</f>
        <v>13.682941531042797</v>
      </c>
      <c r="D146" s="28">
        <f>VLOOKUP(A146,'Monthly Rate Target'!$A$3:$E$154,5,FALSE)</f>
        <v>9.4</v>
      </c>
      <c r="E146" s="28">
        <f t="shared" si="34"/>
        <v>-10.50977352966503</v>
      </c>
      <c r="F146" s="42">
        <f t="shared" si="35"/>
        <v>-0.4344189357536928</v>
      </c>
      <c r="G146" s="28">
        <f t="shared" si="36"/>
        <v>14.792715060707826</v>
      </c>
      <c r="H146" s="28">
        <f t="shared" si="37"/>
        <v>4.2829415310427965</v>
      </c>
      <c r="I146" s="41">
        <f t="shared" si="38"/>
        <v>1.5736930915646623</v>
      </c>
      <c r="J146" s="41">
        <f t="shared" si="39"/>
        <v>0.45563207777051024</v>
      </c>
      <c r="K146" s="43">
        <f t="shared" si="40"/>
        <v>-1.118061013794152</v>
      </c>
      <c r="L146" s="43">
        <f t="shared" si="41"/>
        <v>-0.25697332449095606</v>
      </c>
      <c r="M146" s="41">
        <f t="shared" si="42"/>
        <v>0.052</v>
      </c>
      <c r="N146" t="b">
        <f t="shared" si="43"/>
        <v>0</v>
      </c>
    </row>
    <row r="147" spans="1:14" ht="15">
      <c r="A147" t="s">
        <v>263</v>
      </c>
      <c r="B147" s="28">
        <f>VLOOKUP(A147,'Monthly Rates Actual'!$A$4:$E$155,5,FALSE)</f>
        <v>27.043946412920995</v>
      </c>
      <c r="C147" s="28">
        <f>VLOOKUP(A147,'Monthly Rates Actual'!$A$4:$AG$155,33,FALSE)</f>
        <v>16.418346479696172</v>
      </c>
      <c r="D147" s="28">
        <f>VLOOKUP(A147,'Monthly Rate Target'!$A$3:$E$154,5,FALSE)</f>
        <v>9.4</v>
      </c>
      <c r="E147" s="28">
        <f t="shared" si="34"/>
        <v>-10.625599933224823</v>
      </c>
      <c r="F147" s="42">
        <f t="shared" si="35"/>
        <v>-0.3929012345679012</v>
      </c>
      <c r="G147" s="28">
        <f t="shared" si="36"/>
        <v>17.643946412920997</v>
      </c>
      <c r="H147" s="28">
        <f t="shared" si="37"/>
        <v>7.018346479696172</v>
      </c>
      <c r="I147" s="41">
        <f t="shared" si="38"/>
        <v>1.8770155758426592</v>
      </c>
      <c r="J147" s="41">
        <f t="shared" si="39"/>
        <v>0.7466326042229969</v>
      </c>
      <c r="K147" s="43">
        <f t="shared" si="40"/>
        <v>-1.1303829716196623</v>
      </c>
      <c r="L147" s="43">
        <f t="shared" si="41"/>
        <v>-0.25697332449095606</v>
      </c>
      <c r="M147" s="41">
        <f t="shared" si="42"/>
        <v>0.046</v>
      </c>
      <c r="N147" t="b">
        <f t="shared" si="43"/>
        <v>0</v>
      </c>
    </row>
    <row r="148" spans="1:14" ht="15">
      <c r="A148" t="s">
        <v>404</v>
      </c>
      <c r="B148" s="28">
        <f>VLOOKUP(A148,'Monthly Rates Actual'!$A$4:$E$155,5,FALSE)</f>
        <v>18.86955023263829</v>
      </c>
      <c r="C148" s="28">
        <f>VLOOKUP(A148,'Monthly Rates Actual'!$A$4:$AG$155,33,FALSE)</f>
        <v>8.102131081624448</v>
      </c>
      <c r="D148" s="28">
        <f>VLOOKUP(A148,'Monthly Rate Target'!$A$3:$E$154,5,FALSE)</f>
        <v>9.4</v>
      </c>
      <c r="E148" s="28">
        <f t="shared" si="34"/>
        <v>-10.767419151013842</v>
      </c>
      <c r="F148" s="42">
        <f t="shared" si="35"/>
        <v>-0.5706240487062404</v>
      </c>
      <c r="G148" s="28">
        <f t="shared" si="36"/>
        <v>9.469550232638289</v>
      </c>
      <c r="H148" s="28">
        <f t="shared" si="37"/>
        <v>-1.2978689183755527</v>
      </c>
      <c r="I148" s="41">
        <f t="shared" si="38"/>
        <v>1.0073989609189669</v>
      </c>
      <c r="J148" s="41">
        <f t="shared" si="39"/>
        <v>-0.13807116152931412</v>
      </c>
      <c r="K148" s="43">
        <f t="shared" si="40"/>
        <v>-1.145470122448281</v>
      </c>
      <c r="L148" s="43">
        <f t="shared" si="41"/>
        <v>-0.25697332449095606</v>
      </c>
      <c r="M148" s="41">
        <f t="shared" si="42"/>
        <v>0.039</v>
      </c>
      <c r="N148" t="b">
        <f t="shared" si="43"/>
        <v>1</v>
      </c>
    </row>
    <row r="149" spans="1:14" ht="15">
      <c r="A149" t="s">
        <v>309</v>
      </c>
      <c r="B149" s="28">
        <f>VLOOKUP(A149,'Monthly Rates Actual'!$A$4:$E$155,5,FALSE)</f>
        <v>35.311070569260465</v>
      </c>
      <c r="C149" s="28">
        <f>VLOOKUP(A149,'Monthly Rates Actual'!$A$4:$AG$155,33,FALSE)</f>
        <v>24.49256585847369</v>
      </c>
      <c r="D149" s="28">
        <f>VLOOKUP(A149,'Monthly Rate Target'!$A$3:$E$154,5,FALSE)</f>
        <v>9.4</v>
      </c>
      <c r="E149" s="28">
        <f t="shared" si="34"/>
        <v>-10.818504710786776</v>
      </c>
      <c r="F149" s="42">
        <f t="shared" si="35"/>
        <v>-0.3063771371521278</v>
      </c>
      <c r="G149" s="28">
        <f t="shared" si="36"/>
        <v>25.911070569260467</v>
      </c>
      <c r="H149" s="28">
        <f t="shared" si="37"/>
        <v>15.092565858473689</v>
      </c>
      <c r="I149" s="41">
        <f t="shared" si="38"/>
        <v>2.7564968690702623</v>
      </c>
      <c r="J149" s="41">
        <f t="shared" si="39"/>
        <v>1.605592112603584</v>
      </c>
      <c r="K149" s="43">
        <f t="shared" si="40"/>
        <v>-1.1509047564666783</v>
      </c>
      <c r="L149" s="43">
        <f t="shared" si="41"/>
        <v>-0.25697332449095606</v>
      </c>
      <c r="M149" s="41">
        <f t="shared" si="42"/>
        <v>0.033</v>
      </c>
      <c r="N149" t="b">
        <f t="shared" si="43"/>
        <v>0</v>
      </c>
    </row>
    <row r="150" spans="1:14" ht="15">
      <c r="A150" t="s">
        <v>297</v>
      </c>
      <c r="B150" s="28">
        <f>VLOOKUP(A150,'Monthly Rates Actual'!$A$4:$E$155,5,FALSE)</f>
        <v>17.888307155322863</v>
      </c>
      <c r="C150" s="28">
        <f>VLOOKUP(A150,'Monthly Rates Actual'!$A$4:$AG$155,33,FALSE)</f>
        <v>2.3851076207097153</v>
      </c>
      <c r="D150" s="28">
        <f>VLOOKUP(A150,'Monthly Rate Target'!$A$3:$E$154,5,FALSE)</f>
        <v>9.4</v>
      </c>
      <c r="E150" s="28">
        <f t="shared" si="34"/>
        <v>-15.503199534613149</v>
      </c>
      <c r="F150" s="42">
        <f t="shared" si="35"/>
        <v>-0.8666666666666667</v>
      </c>
      <c r="G150" s="28">
        <f t="shared" si="36"/>
        <v>8.488307155322863</v>
      </c>
      <c r="H150" s="28">
        <f t="shared" si="37"/>
        <v>-7.014892379290285</v>
      </c>
      <c r="I150" s="41">
        <f t="shared" si="38"/>
        <v>0.9030113995024321</v>
      </c>
      <c r="J150" s="41">
        <f t="shared" si="39"/>
        <v>-0.746265146733009</v>
      </c>
      <c r="K150" s="43">
        <f t="shared" si="40"/>
        <v>-1.6492765462354413</v>
      </c>
      <c r="L150" s="43">
        <f t="shared" si="41"/>
        <v>-0.25697332449095606</v>
      </c>
      <c r="M150" s="41">
        <f t="shared" si="42"/>
        <v>0.026</v>
      </c>
      <c r="N150" t="b">
        <f t="shared" si="43"/>
        <v>1</v>
      </c>
    </row>
    <row r="151" spans="1:14" ht="15">
      <c r="A151" t="s">
        <v>269</v>
      </c>
      <c r="B151" s="28">
        <f>VLOOKUP(A151,'Monthly Rates Actual'!$A$4:$E$155,5,FALSE)</f>
        <v>46.16821686938548</v>
      </c>
      <c r="C151" s="28">
        <f>VLOOKUP(A151,'Monthly Rates Actual'!$A$4:$AG$155,33,FALSE)</f>
        <v>28.640326470042666</v>
      </c>
      <c r="D151" s="28">
        <f>VLOOKUP(A151,'Monthly Rate Target'!$A$3:$E$154,5,FALSE)</f>
        <v>9.4</v>
      </c>
      <c r="E151" s="28">
        <f t="shared" si="34"/>
        <v>-17.527890399342816</v>
      </c>
      <c r="F151" s="42">
        <f t="shared" si="35"/>
        <v>-0.3796527478834839</v>
      </c>
      <c r="G151" s="28">
        <f t="shared" si="36"/>
        <v>36.76821686938548</v>
      </c>
      <c r="H151" s="28">
        <f t="shared" si="37"/>
        <v>19.240326470042667</v>
      </c>
      <c r="I151" s="41">
        <f t="shared" si="38"/>
        <v>3.9115124329133493</v>
      </c>
      <c r="J151" s="41">
        <f t="shared" si="39"/>
        <v>2.046843241493901</v>
      </c>
      <c r="K151" s="43">
        <f t="shared" si="40"/>
        <v>-1.8646691914194484</v>
      </c>
      <c r="L151" s="43">
        <f t="shared" si="41"/>
        <v>-0.25697332449095606</v>
      </c>
      <c r="M151" s="41">
        <f t="shared" si="42"/>
        <v>0.019</v>
      </c>
      <c r="N151" t="b">
        <f t="shared" si="43"/>
        <v>0</v>
      </c>
    </row>
    <row r="152" spans="1:14" ht="15">
      <c r="A152" t="s">
        <v>410</v>
      </c>
      <c r="B152" s="28">
        <f>VLOOKUP(A152,'Monthly Rates Actual'!$A$4:$E$155,5,FALSE)</f>
        <v>40.80334423845874</v>
      </c>
      <c r="C152" s="28">
        <f>VLOOKUP(A152,'Monthly Rates Actual'!$A$4:$AG$155,33,FALSE)</f>
        <v>22.239185750636132</v>
      </c>
      <c r="D152" s="28">
        <f>VLOOKUP(A152,'Monthly Rate Target'!$A$3:$E$154,5,FALSE)</f>
        <v>9.4</v>
      </c>
      <c r="E152" s="28">
        <f t="shared" si="34"/>
        <v>-18.56415848782261</v>
      </c>
      <c r="F152" s="42">
        <f t="shared" si="35"/>
        <v>-0.45496659242761694</v>
      </c>
      <c r="G152" s="28">
        <f t="shared" si="36"/>
        <v>31.403344238458743</v>
      </c>
      <c r="H152" s="28">
        <f t="shared" si="37"/>
        <v>12.839185750636132</v>
      </c>
      <c r="I152" s="41">
        <f t="shared" si="38"/>
        <v>3.340781301963696</v>
      </c>
      <c r="J152" s="41">
        <f t="shared" si="39"/>
        <v>1.3658708245357587</v>
      </c>
      <c r="K152" s="43">
        <f t="shared" si="40"/>
        <v>-1.9749104774279373</v>
      </c>
      <c r="L152" s="43">
        <f t="shared" si="41"/>
        <v>-0.25697332449095606</v>
      </c>
      <c r="M152" s="41">
        <f t="shared" si="42"/>
        <v>0.013</v>
      </c>
      <c r="N152" t="b">
        <f t="shared" si="43"/>
        <v>0</v>
      </c>
    </row>
    <row r="153" spans="1:14" ht="15">
      <c r="A153" t="s">
        <v>254</v>
      </c>
      <c r="B153" s="28">
        <f>VLOOKUP(A153,'Monthly Rates Actual'!$A$4:$E$155,5,FALSE)</f>
        <v>31.12560813799204</v>
      </c>
      <c r="C153" s="28">
        <f>VLOOKUP(A153,'Monthly Rates Actual'!$A$4:$AG$155,33,FALSE)</f>
        <v>8.582731338149294</v>
      </c>
      <c r="D153" s="28">
        <f>VLOOKUP(A153,'Monthly Rate Target'!$A$3:$E$154,5,FALSE)</f>
        <v>9.4</v>
      </c>
      <c r="E153" s="28">
        <f t="shared" si="34"/>
        <v>-22.542876799842745</v>
      </c>
      <c r="F153" s="42">
        <f t="shared" si="35"/>
        <v>-0.7242549832247879</v>
      </c>
      <c r="G153" s="28">
        <f t="shared" si="36"/>
        <v>21.72560813799204</v>
      </c>
      <c r="H153" s="28">
        <f t="shared" si="37"/>
        <v>-0.8172686618507061</v>
      </c>
      <c r="I153" s="41">
        <f t="shared" si="38"/>
        <v>2.3112349082970254</v>
      </c>
      <c r="J153" s="41">
        <f t="shared" si="39"/>
        <v>-0.08694347466496874</v>
      </c>
      <c r="K153" s="43">
        <f t="shared" si="40"/>
        <v>-2.3981783829619943</v>
      </c>
      <c r="L153" s="43">
        <f t="shared" si="41"/>
        <v>-0.25697332449095606</v>
      </c>
      <c r="M153" s="41">
        <f t="shared" si="42"/>
        <v>0.006</v>
      </c>
      <c r="N153" t="b">
        <f t="shared" si="43"/>
        <v>1</v>
      </c>
    </row>
    <row r="154" spans="1:14" ht="15">
      <c r="A154" t="s">
        <v>465</v>
      </c>
      <c r="B154" s="28">
        <f>VLOOKUP(A154,'Monthly Rates Actual'!$A$4:$E$155,5,FALSE)</f>
        <v>37.22344960637272</v>
      </c>
      <c r="C154" s="28">
        <f>VLOOKUP(A154,'Monthly Rates Actual'!$A$4:$AG$155,33,FALSE)</f>
        <v>14.296086546141002</v>
      </c>
      <c r="D154" s="28">
        <f>VLOOKUP(A154,'Monthly Rate Target'!$A$3:$E$154,5,FALSE)</f>
        <v>9.4</v>
      </c>
      <c r="E154" s="28">
        <f t="shared" si="34"/>
        <v>-22.927363060231716</v>
      </c>
      <c r="F154" s="42">
        <f t="shared" si="35"/>
        <v>-0.6159386973180077</v>
      </c>
      <c r="G154" s="28">
        <f t="shared" si="36"/>
        <v>27.82344960637272</v>
      </c>
      <c r="H154" s="28">
        <f t="shared" si="37"/>
        <v>4.896086546141001</v>
      </c>
      <c r="I154" s="41">
        <f t="shared" si="38"/>
        <v>2.9599414474864596</v>
      </c>
      <c r="J154" s="41">
        <f t="shared" si="39"/>
        <v>0.5208602708660639</v>
      </c>
      <c r="K154" s="43">
        <f t="shared" si="40"/>
        <v>-2.4390811766203955</v>
      </c>
      <c r="L154" s="43">
        <f t="shared" si="41"/>
        <v>-0.25697332449095606</v>
      </c>
      <c r="M154" s="41">
        <f t="shared" si="42"/>
        <v>0</v>
      </c>
      <c r="N154" t="b">
        <f t="shared" si="43"/>
        <v>0</v>
      </c>
    </row>
  </sheetData>
  <sheetProtection algorithmName="SHA-512" hashValue="C8hqk8Nj1PhH0f1IdWMoA67uNn7LqoybAYCM+Sc2XTZe8hi3GjBcyP8wbjFSnOsTZs0gNenOD91zQhdtnCH91A==" saltValue="9cWca+3kLZXoDRSusFGPGA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154"/>
  <sheetViews>
    <sheetView workbookViewId="0" topLeftCell="A1">
      <selection activeCell="B3" sqref="B3"/>
    </sheetView>
  </sheetViews>
  <sheetFormatPr defaultColWidth="9.140625" defaultRowHeight="15"/>
  <sheetData>
    <row r="2" spans="1:3" ht="15">
      <c r="A2" t="str">
        <f>'DfT Data'!A2</f>
        <v>Name</v>
      </c>
      <c r="B2" t="s">
        <v>499</v>
      </c>
      <c r="C2" t="s">
        <v>500</v>
      </c>
    </row>
    <row r="3" spans="1:3" ht="15">
      <c r="A3" t="str">
        <f>'DfT Data'!A5</f>
        <v>City Of London</v>
      </c>
      <c r="B3">
        <f>VLOOKUP(A3,'DfT Data'!$A$2:$C$154,3,FALSE)</f>
        <v>40.24390243902439</v>
      </c>
      <c r="C3">
        <f>'DfT Data'!$Q$4</f>
        <v>12.902518529421686</v>
      </c>
    </row>
    <row r="4" spans="1:3" ht="15">
      <c r="A4" t="str">
        <f>'DfT Data'!A99</f>
        <v>Cumbria</v>
      </c>
      <c r="B4">
        <f>VLOOKUP(A4,'DfT Data'!$A$2:$C$154,3,FALSE)</f>
        <v>37.60177646188009</v>
      </c>
      <c r="C4">
        <f>'DfT Data'!$Q$4</f>
        <v>12.902518529421686</v>
      </c>
    </row>
    <row r="5" spans="1:3" ht="15">
      <c r="A5" t="str">
        <f>'DfT Data'!A151</f>
        <v>Trafford</v>
      </c>
      <c r="B5">
        <f>VLOOKUP(A5,'DfT Data'!$A$2:$C$154,3,FALSE)</f>
        <v>28.640326470042666</v>
      </c>
      <c r="C5">
        <f>'DfT Data'!$Q$4</f>
        <v>12.902518529421686</v>
      </c>
    </row>
    <row r="6" spans="1:3" ht="15">
      <c r="A6" t="str">
        <f>'DfT Data'!A144</f>
        <v>Northamptonshire</v>
      </c>
      <c r="B6">
        <f>VLOOKUP(A6,'DfT Data'!$A$2:$C$154,3,FALSE)</f>
        <v>27.528320713740683</v>
      </c>
      <c r="C6">
        <f>'DfT Data'!$Q$4</f>
        <v>12.902518529421686</v>
      </c>
    </row>
    <row r="7" spans="1:3" ht="15">
      <c r="A7" t="str">
        <f>'DfT Data'!A15</f>
        <v>Hampshire</v>
      </c>
      <c r="B7">
        <f>VLOOKUP(A7,'DfT Data'!$A$2:$C$154,3,FALSE)</f>
        <v>27.211705023509033</v>
      </c>
      <c r="C7">
        <f>'DfT Data'!$Q$4</f>
        <v>12.902518529421686</v>
      </c>
    </row>
    <row r="8" spans="1:3" ht="15">
      <c r="A8" t="str">
        <f>'DfT Data'!A119</f>
        <v>Plymouth UA</v>
      </c>
      <c r="B8">
        <f>VLOOKUP(A8,'DfT Data'!$A$2:$C$154,3,FALSE)</f>
        <v>26.99087189172175</v>
      </c>
      <c r="C8">
        <f>'DfT Data'!$Q$4</f>
        <v>12.902518529421686</v>
      </c>
    </row>
    <row r="9" spans="1:3" ht="15">
      <c r="A9" t="str">
        <f>'DfT Data'!A142</f>
        <v>Cornwall</v>
      </c>
      <c r="B9">
        <f>VLOOKUP(A9,'DfT Data'!$A$2:$C$154,3,FALSE)</f>
        <v>26.76496872207328</v>
      </c>
      <c r="C9">
        <f>'DfT Data'!$Q$4</f>
        <v>12.902518529421686</v>
      </c>
    </row>
    <row r="10" spans="1:3" ht="15">
      <c r="A10" t="str">
        <f>'DfT Data'!A7</f>
        <v>Milton Keynes UA</v>
      </c>
      <c r="B10">
        <f>VLOOKUP(A10,'DfT Data'!$A$2:$C$154,3,FALSE)</f>
        <v>24.902855212029056</v>
      </c>
      <c r="C10">
        <f>'DfT Data'!$Q$4</f>
        <v>12.902518529421686</v>
      </c>
    </row>
    <row r="11" spans="1:3" ht="15">
      <c r="A11" t="str">
        <f>'DfT Data'!A149</f>
        <v>Oxfordshire</v>
      </c>
      <c r="B11">
        <f>VLOOKUP(A11,'DfT Data'!$A$2:$C$154,3,FALSE)</f>
        <v>24.49256585847369</v>
      </c>
      <c r="C11">
        <f>'DfT Data'!$Q$4</f>
        <v>12.902518529421686</v>
      </c>
    </row>
    <row r="12" spans="1:3" ht="15">
      <c r="A12" t="str">
        <f>'DfT Data'!A57</f>
        <v>Southampton UA</v>
      </c>
      <c r="B12">
        <f>VLOOKUP(A12,'DfT Data'!$A$2:$C$154,3,FALSE)</f>
        <v>23.71167645140248</v>
      </c>
      <c r="C12">
        <f>'DfT Data'!$Q$4</f>
        <v>12.902518529421686</v>
      </c>
    </row>
    <row r="13" spans="1:3" ht="15">
      <c r="A13" t="str">
        <f>'DfT Data'!A41</f>
        <v>Bury</v>
      </c>
      <c r="B13">
        <f>VLOOKUP(A13,'DfT Data'!$A$2:$C$154,3,FALSE)</f>
        <v>23.593964334705074</v>
      </c>
      <c r="C13">
        <f>'DfT Data'!$Q$4</f>
        <v>12.902518529421686</v>
      </c>
    </row>
    <row r="14" spans="1:3" ht="15">
      <c r="A14" t="str">
        <f>'DfT Data'!A152</f>
        <v>Stoke-On-Trent UA</v>
      </c>
      <c r="B14">
        <f>VLOOKUP(A14,'DfT Data'!$A$2:$C$154,3,FALSE)</f>
        <v>22.239185750636132</v>
      </c>
      <c r="C14">
        <f>'DfT Data'!$Q$4</f>
        <v>12.902518529421686</v>
      </c>
    </row>
    <row r="15" spans="1:3" ht="15">
      <c r="A15" t="str">
        <f>'DfT Data'!A61</f>
        <v>Halton UA</v>
      </c>
      <c r="B15">
        <f>VLOOKUP(A15,'DfT Data'!$A$2:$C$154,3,FALSE)</f>
        <v>19.94590939824206</v>
      </c>
      <c r="C15">
        <f>'DfT Data'!$Q$4</f>
        <v>12.902518529421686</v>
      </c>
    </row>
    <row r="16" spans="1:3" ht="15">
      <c r="A16" t="str">
        <f>'DfT Data'!A49</f>
        <v>Dorset</v>
      </c>
      <c r="B16">
        <f>VLOOKUP(A16,'DfT Data'!$A$2:$C$154,3,FALSE)</f>
        <v>19.53125</v>
      </c>
      <c r="C16">
        <f>'DfT Data'!$Q$4</f>
        <v>12.902518529421686</v>
      </c>
    </row>
    <row r="17" spans="1:3" ht="15">
      <c r="A17" t="str">
        <f>'DfT Data'!A97</f>
        <v>Birmingham</v>
      </c>
      <c r="B17">
        <f>VLOOKUP(A17,'DfT Data'!$A$2:$C$154,3,FALSE)</f>
        <v>19.296362552176507</v>
      </c>
      <c r="C17">
        <f>'DfT Data'!$Q$4</f>
        <v>12.902518529421686</v>
      </c>
    </row>
    <row r="18" spans="1:3" ht="15">
      <c r="A18" t="str">
        <f>'DfT Data'!A12</f>
        <v>Peterborough UA</v>
      </c>
      <c r="B18">
        <f>VLOOKUP(A18,'DfT Data'!$A$2:$C$154,3,FALSE)</f>
        <v>18.928651811838847</v>
      </c>
      <c r="C18">
        <f>'DfT Data'!$Q$4</f>
        <v>12.902518529421686</v>
      </c>
    </row>
    <row r="19" spans="1:3" ht="15">
      <c r="A19" t="str">
        <f>'DfT Data'!A17</f>
        <v>Leeds</v>
      </c>
      <c r="B19">
        <f>VLOOKUP(A19,'DfT Data'!$A$2:$C$154,3,FALSE)</f>
        <v>18.63078835035392</v>
      </c>
      <c r="C19">
        <f>'DfT Data'!$Q$4</f>
        <v>12.902518529421686</v>
      </c>
    </row>
    <row r="20" spans="1:3" ht="15">
      <c r="A20" t="str">
        <f>'DfT Data'!A121</f>
        <v>Wiltshire</v>
      </c>
      <c r="B20">
        <f>VLOOKUP(A20,'DfT Data'!$A$2:$C$154,3,FALSE)</f>
        <v>18.558135490042613</v>
      </c>
      <c r="C20">
        <f>'DfT Data'!$Q$4</f>
        <v>12.902518529421686</v>
      </c>
    </row>
    <row r="21" spans="1:3" ht="15">
      <c r="A21" t="str">
        <f>'DfT Data'!A16</f>
        <v>Bristol UA</v>
      </c>
      <c r="B21">
        <f>VLOOKUP(A21,'DfT Data'!$A$2:$C$154,3,FALSE)</f>
        <v>18.47846182288778</v>
      </c>
      <c r="C21">
        <f>'DfT Data'!$Q$4</f>
        <v>12.902518529421686</v>
      </c>
    </row>
    <row r="22" spans="1:3" ht="15">
      <c r="A22" t="str">
        <f>'DfT Data'!A60</f>
        <v>West Sussex</v>
      </c>
      <c r="B22">
        <f>VLOOKUP(A22,'DfT Data'!$A$2:$C$154,3,FALSE)</f>
        <v>18.38293650793651</v>
      </c>
      <c r="C22">
        <f>'DfT Data'!$Q$4</f>
        <v>12.902518529421686</v>
      </c>
    </row>
    <row r="23" spans="1:3" ht="15">
      <c r="A23" t="str">
        <f>'DfT Data'!A42</f>
        <v>Cambridgeshire</v>
      </c>
      <c r="B23">
        <f>VLOOKUP(A23,'DfT Data'!$A$2:$C$154,3,FALSE)</f>
        <v>18.315301391035547</v>
      </c>
      <c r="C23">
        <f>'DfT Data'!$Q$4</f>
        <v>12.902518529421686</v>
      </c>
    </row>
    <row r="24" spans="1:3" ht="15">
      <c r="A24" t="str">
        <f>'DfT Data'!A129</f>
        <v>East Sussex</v>
      </c>
      <c r="B24">
        <f>VLOOKUP(A24,'DfT Data'!$A$2:$C$154,3,FALSE)</f>
        <v>18.088556988760658</v>
      </c>
      <c r="C24">
        <f>'DfT Data'!$Q$4</f>
        <v>12.902518529421686</v>
      </c>
    </row>
    <row r="25" spans="1:3" ht="15">
      <c r="A25" t="str">
        <f>'DfT Data'!A86</f>
        <v>Staffordshire</v>
      </c>
      <c r="B25">
        <f>VLOOKUP(A25,'DfT Data'!$A$2:$C$154,3,FALSE)</f>
        <v>17.44713351472624</v>
      </c>
      <c r="C25">
        <f>'DfT Data'!$Q$4</f>
        <v>12.902518529421686</v>
      </c>
    </row>
    <row r="26" spans="1:3" ht="15">
      <c r="A26" t="str">
        <f>'DfT Data'!A98</f>
        <v>Reading UA</v>
      </c>
      <c r="B26">
        <f>VLOOKUP(A26,'DfT Data'!$A$2:$C$154,3,FALSE)</f>
        <v>17.116402116402117</v>
      </c>
      <c r="C26">
        <f>'DfT Data'!$Q$4</f>
        <v>12.902518529421686</v>
      </c>
    </row>
    <row r="27" spans="1:3" ht="15">
      <c r="A27" t="str">
        <f>'DfT Data'!A118</f>
        <v>Worcestershire</v>
      </c>
      <c r="B27">
        <f>VLOOKUP(A27,'DfT Data'!$A$2:$C$154,3,FALSE)</f>
        <v>17.05210563882941</v>
      </c>
      <c r="C27">
        <f>'DfT Data'!$Q$4</f>
        <v>12.902518529421686</v>
      </c>
    </row>
    <row r="28" spans="1:3" ht="15">
      <c r="A28" t="str">
        <f>'DfT Data'!A134</f>
        <v>West Berkshire UA</v>
      </c>
      <c r="B28">
        <f>VLOOKUP(A28,'DfT Data'!$A$2:$C$154,3,FALSE)</f>
        <v>16.901020126826577</v>
      </c>
      <c r="C28">
        <f>'DfT Data'!$Q$4</f>
        <v>12.902518529421686</v>
      </c>
    </row>
    <row r="29" spans="1:3" ht="15">
      <c r="A29" t="str">
        <f>'DfT Data'!A135</f>
        <v>Devon</v>
      </c>
      <c r="B29">
        <f>VLOOKUP(A29,'DfT Data'!$A$2:$C$154,3,FALSE)</f>
        <v>16.74262664361674</v>
      </c>
      <c r="C29">
        <f>'DfT Data'!$Q$4</f>
        <v>12.902518529421686</v>
      </c>
    </row>
    <row r="30" spans="1:3" ht="15">
      <c r="A30" t="str">
        <f>'DfT Data'!A147</f>
        <v>Stockport</v>
      </c>
      <c r="B30">
        <f>VLOOKUP(A30,'DfT Data'!$A$2:$C$154,3,FALSE)</f>
        <v>16.418346479696172</v>
      </c>
      <c r="C30">
        <f>'DfT Data'!$Q$4</f>
        <v>12.902518529421686</v>
      </c>
    </row>
    <row r="31" spans="1:3" ht="15">
      <c r="A31" t="str">
        <f>'DfT Data'!A14</f>
        <v>Knowsley</v>
      </c>
      <c r="B31">
        <f>VLOOKUP(A31,'DfT Data'!$A$2:$C$154,3,FALSE)</f>
        <v>16.319444444444446</v>
      </c>
      <c r="C31">
        <f>'DfT Data'!$Q$4</f>
        <v>12.902518529421686</v>
      </c>
    </row>
    <row r="32" spans="1:3" ht="15">
      <c r="A32" t="str">
        <f>'DfT Data'!A111</f>
        <v>Ealing</v>
      </c>
      <c r="B32">
        <f>VLOOKUP(A32,'DfT Data'!$A$2:$C$154,3,FALSE)</f>
        <v>16.315856614364076</v>
      </c>
      <c r="C32">
        <f>'DfT Data'!$Q$4</f>
        <v>12.902518529421686</v>
      </c>
    </row>
    <row r="33" spans="1:3" ht="15">
      <c r="A33" t="str">
        <f>'DfT Data'!A68</f>
        <v>Windsor &amp; Maidenhead UA</v>
      </c>
      <c r="B33">
        <f>VLOOKUP(A33,'DfT Data'!$A$2:$C$154,3,FALSE)</f>
        <v>16.172193135543925</v>
      </c>
      <c r="C33">
        <f>'DfT Data'!$Q$4</f>
        <v>12.902518529421686</v>
      </c>
    </row>
    <row r="34" spans="1:3" ht="15">
      <c r="A34" t="str">
        <f>'DfT Data'!A107</f>
        <v>Dudley</v>
      </c>
      <c r="B34">
        <f>VLOOKUP(A34,'DfT Data'!$A$2:$C$154,3,FALSE)</f>
        <v>16.112224448897795</v>
      </c>
      <c r="C34">
        <f>'DfT Data'!$Q$4</f>
        <v>12.902518529421686</v>
      </c>
    </row>
    <row r="35" spans="1:3" ht="15">
      <c r="A35" t="str">
        <f>'DfT Data'!A19</f>
        <v>Nottingham UA</v>
      </c>
      <c r="B35">
        <f>VLOOKUP(A35,'DfT Data'!$A$2:$C$154,3,FALSE)</f>
        <v>16.11154144074361</v>
      </c>
      <c r="C35">
        <f>'DfT Data'!$Q$4</f>
        <v>12.902518529421686</v>
      </c>
    </row>
    <row r="36" spans="1:3" ht="15">
      <c r="A36" t="str">
        <f>'DfT Data'!A140</f>
        <v>Tameside</v>
      </c>
      <c r="B36">
        <f>VLOOKUP(A36,'DfT Data'!$A$2:$C$154,3,FALSE)</f>
        <v>16.091292673571154</v>
      </c>
      <c r="C36">
        <f>'DfT Data'!$Q$4</f>
        <v>12.902518529421686</v>
      </c>
    </row>
    <row r="37" spans="1:3" ht="15">
      <c r="A37" t="str">
        <f>'DfT Data'!A73</f>
        <v>Poole UA</v>
      </c>
      <c r="B37">
        <f>VLOOKUP(A37,'DfT Data'!$A$2:$C$154,3,FALSE)</f>
        <v>16.020884858477604</v>
      </c>
      <c r="C37">
        <f>'DfT Data'!$Q$4</f>
        <v>12.902518529421686</v>
      </c>
    </row>
    <row r="38" spans="1:3" ht="15">
      <c r="A38" t="str">
        <f>'DfT Data'!A52</f>
        <v>Lancashire</v>
      </c>
      <c r="B38">
        <f>VLOOKUP(A38,'DfT Data'!$A$2:$C$154,3,FALSE)</f>
        <v>15.79481792717087</v>
      </c>
      <c r="C38">
        <f>'DfT Data'!$Q$4</f>
        <v>12.902518529421686</v>
      </c>
    </row>
    <row r="39" spans="1:3" ht="15">
      <c r="A39" t="str">
        <f>'DfT Data'!A32</f>
        <v>Bournemouth UA</v>
      </c>
      <c r="B39">
        <f>VLOOKUP(A39,'DfT Data'!$A$2:$C$154,3,FALSE)</f>
        <v>15.587086160806086</v>
      </c>
      <c r="C39">
        <f>'DfT Data'!$Q$4</f>
        <v>12.902518529421686</v>
      </c>
    </row>
    <row r="40" spans="1:3" ht="15">
      <c r="A40" t="str">
        <f>'DfT Data'!A85</f>
        <v>Suffolk</v>
      </c>
      <c r="B40">
        <f>VLOOKUP(A40,'DfT Data'!$A$2:$C$154,3,FALSE)</f>
        <v>14.944079132243019</v>
      </c>
      <c r="C40">
        <f>'DfT Data'!$Q$4</f>
        <v>12.902518529421686</v>
      </c>
    </row>
    <row r="41" spans="1:3" ht="15">
      <c r="A41" t="str">
        <f>'DfT Data'!A25</f>
        <v>York UA</v>
      </c>
      <c r="B41">
        <f>VLOOKUP(A41,'DfT Data'!$A$2:$C$154,3,FALSE)</f>
        <v>14.63793438167346</v>
      </c>
      <c r="C41">
        <f>'DfT Data'!$Q$4</f>
        <v>12.902518529421686</v>
      </c>
    </row>
    <row r="42" spans="1:3" ht="15">
      <c r="A42" t="str">
        <f>'DfT Data'!A136</f>
        <v>Warwickshire</v>
      </c>
      <c r="B42">
        <f>VLOOKUP(A42,'DfT Data'!$A$2:$C$154,3,FALSE)</f>
        <v>14.329726480312594</v>
      </c>
      <c r="C42">
        <f>'DfT Data'!$Q$4</f>
        <v>12.902518529421686</v>
      </c>
    </row>
    <row r="43" spans="1:3" ht="15">
      <c r="A43" t="str">
        <f>'DfT Data'!A154</f>
        <v>Sheffield</v>
      </c>
      <c r="B43">
        <f>VLOOKUP(A43,'DfT Data'!$A$2:$C$154,3,FALSE)</f>
        <v>14.296086546141002</v>
      </c>
      <c r="C43">
        <f>'DfT Data'!$Q$4</f>
        <v>12.902518529421686</v>
      </c>
    </row>
    <row r="44" spans="1:3" ht="15">
      <c r="A44" t="str">
        <f>'DfT Data'!A88</f>
        <v>Blackpool UA</v>
      </c>
      <c r="B44">
        <f>VLOOKUP(A44,'DfT Data'!$A$2:$C$154,3,FALSE)</f>
        <v>14.225437010247134</v>
      </c>
      <c r="C44">
        <f>'DfT Data'!$Q$4</f>
        <v>12.902518529421686</v>
      </c>
    </row>
    <row r="45" spans="1:3" ht="15">
      <c r="A45" t="str">
        <f>'DfT Data'!A33</f>
        <v>Bolton</v>
      </c>
      <c r="B45">
        <f>VLOOKUP(A45,'DfT Data'!$A$2:$C$154,3,FALSE)</f>
        <v>14.168979340117176</v>
      </c>
      <c r="C45">
        <f>'DfT Data'!$Q$4</f>
        <v>12.902518529421686</v>
      </c>
    </row>
    <row r="46" spans="1:3" ht="15">
      <c r="A46" t="str">
        <f>'DfT Data'!A21</f>
        <v>Warrington UA</v>
      </c>
      <c r="B46">
        <f>VLOOKUP(A46,'DfT Data'!$A$2:$C$154,3,FALSE)</f>
        <v>14.056469632338006</v>
      </c>
      <c r="C46">
        <f>'DfT Data'!$Q$4</f>
        <v>12.902518529421686</v>
      </c>
    </row>
    <row r="47" spans="1:3" ht="15">
      <c r="A47" t="str">
        <f>'DfT Data'!A141</f>
        <v>Somerset</v>
      </c>
      <c r="B47">
        <f>VLOOKUP(A47,'DfT Data'!$A$2:$C$154,3,FALSE)</f>
        <v>14.0139457329089</v>
      </c>
      <c r="C47">
        <f>'DfT Data'!$Q$4</f>
        <v>12.902518529421686</v>
      </c>
    </row>
    <row r="48" spans="1:3" ht="15">
      <c r="A48" t="str">
        <f>'DfT Data'!A79</f>
        <v>Hartlepool UA</v>
      </c>
      <c r="B48">
        <f>VLOOKUP(A48,'DfT Data'!$A$2:$C$154,3,FALSE)</f>
        <v>13.91941391941392</v>
      </c>
      <c r="C48">
        <f>'DfT Data'!$Q$4</f>
        <v>12.902518529421686</v>
      </c>
    </row>
    <row r="49" spans="1:3" ht="15">
      <c r="A49" t="str">
        <f>'DfT Data'!A130</f>
        <v>Cheshire East</v>
      </c>
      <c r="B49">
        <f>VLOOKUP(A49,'DfT Data'!$A$2:$C$154,3,FALSE)</f>
        <v>13.917468746542758</v>
      </c>
      <c r="C49">
        <f>'DfT Data'!$Q$4</f>
        <v>12.902518529421686</v>
      </c>
    </row>
    <row r="50" spans="1:3" ht="15">
      <c r="A50" t="str">
        <f>'DfT Data'!A48</f>
        <v>Sefton</v>
      </c>
      <c r="B50">
        <f>VLOOKUP(A50,'DfT Data'!$A$2:$C$154,3,FALSE)</f>
        <v>13.761883205070166</v>
      </c>
      <c r="C50">
        <f>'DfT Data'!$Q$4</f>
        <v>12.902518529421686</v>
      </c>
    </row>
    <row r="51" spans="1:3" ht="15">
      <c r="A51" t="str">
        <f>'DfT Data'!A146</f>
        <v>Coventry</v>
      </c>
      <c r="B51">
        <f>VLOOKUP(A51,'DfT Data'!$A$2:$C$154,3,FALSE)</f>
        <v>13.682941531042797</v>
      </c>
      <c r="C51">
        <f>'DfT Data'!$Q$4</f>
        <v>12.902518529421686</v>
      </c>
    </row>
    <row r="52" spans="1:3" ht="15">
      <c r="A52" t="str">
        <f>'DfT Data'!A139</f>
        <v>Hertfordshire</v>
      </c>
      <c r="B52">
        <f>VLOOKUP(A52,'DfT Data'!$A$2:$C$154,3,FALSE)</f>
        <v>13.67117364698985</v>
      </c>
      <c r="C52">
        <f>'DfT Data'!$Q$4</f>
        <v>12.902518529421686</v>
      </c>
    </row>
    <row r="53" spans="1:3" ht="15">
      <c r="A53" t="str">
        <f>'DfT Data'!A138</f>
        <v>Manchester</v>
      </c>
      <c r="B53">
        <f>VLOOKUP(A53,'DfT Data'!$A$2:$C$154,3,FALSE)</f>
        <v>13.660813162474291</v>
      </c>
      <c r="C53">
        <f>'DfT Data'!$Q$4</f>
        <v>12.902518529421686</v>
      </c>
    </row>
    <row r="54" spans="1:3" ht="15">
      <c r="A54" t="str">
        <f>'DfT Data'!A100</f>
        <v>North Yorkshire</v>
      </c>
      <c r="B54">
        <f>VLOOKUP(A54,'DfT Data'!$A$2:$C$154,3,FALSE)</f>
        <v>13.604047033087229</v>
      </c>
      <c r="C54">
        <f>'DfT Data'!$Q$4</f>
        <v>12.902518529421686</v>
      </c>
    </row>
    <row r="55" spans="1:3" ht="15">
      <c r="A55" t="str">
        <f>'DfT Data'!A95</f>
        <v>Bracknell Forest UA</v>
      </c>
      <c r="B55">
        <f>VLOOKUP(A55,'DfT Data'!$A$2:$C$154,3,FALSE)</f>
        <v>13.25301204819277</v>
      </c>
      <c r="C55">
        <f>'DfT Data'!$Q$4</f>
        <v>12.902518529421686</v>
      </c>
    </row>
    <row r="56" spans="1:3" ht="15">
      <c r="A56" t="str">
        <f>'DfT Data'!A92</f>
        <v>Redcar &amp; Cleveland UA</v>
      </c>
      <c r="B56">
        <f>VLOOKUP(A56,'DfT Data'!$A$2:$C$154,3,FALSE)</f>
        <v>13.135985198889916</v>
      </c>
      <c r="C56">
        <f>'DfT Data'!$Q$4</f>
        <v>12.902518529421686</v>
      </c>
    </row>
    <row r="57" spans="1:3" ht="15">
      <c r="A57" t="str">
        <f>'DfT Data'!A11</f>
        <v>Kingston Upon Hull UA</v>
      </c>
      <c r="B57">
        <f>VLOOKUP(A57,'DfT Data'!$A$2:$C$154,3,FALSE)</f>
        <v>13.042768527587334</v>
      </c>
      <c r="C57">
        <f>'DfT Data'!$Q$4</f>
        <v>12.902518529421686</v>
      </c>
    </row>
    <row r="58" spans="1:3" ht="15">
      <c r="A58" t="str">
        <f>'DfT Data'!A131</f>
        <v>Brighton &amp; Hove UA</v>
      </c>
      <c r="B58">
        <f>VLOOKUP(A58,'DfT Data'!$A$2:$C$154,3,FALSE)</f>
        <v>12.904581757040773</v>
      </c>
      <c r="C58">
        <f>'DfT Data'!$Q$4</f>
        <v>12.902518529421686</v>
      </c>
    </row>
    <row r="59" spans="1:3" ht="15">
      <c r="A59" t="str">
        <f>'DfT Data'!A93</f>
        <v>England</v>
      </c>
      <c r="B59">
        <f>VLOOKUP(A59,'DfT Data'!$A$2:$C$154,3,FALSE)</f>
        <v>12.902518529421686</v>
      </c>
      <c r="C59">
        <f>'DfT Data'!$Q$4</f>
        <v>12.902518529421686</v>
      </c>
    </row>
    <row r="60" spans="1:3" ht="15">
      <c r="A60" t="str">
        <f>'DfT Data'!A29</f>
        <v>Swindon UA</v>
      </c>
      <c r="B60">
        <f>VLOOKUP(A60,'DfT Data'!$A$2:$C$154,3,FALSE)</f>
        <v>12.866191607284245</v>
      </c>
      <c r="C60">
        <f>'DfT Data'!$Q$4</f>
        <v>12.902518529421686</v>
      </c>
    </row>
    <row r="61" spans="1:3" ht="15">
      <c r="A61" t="str">
        <f>'DfT Data'!A96</f>
        <v>Lincolnshire</v>
      </c>
      <c r="B61">
        <f>VLOOKUP(A61,'DfT Data'!$A$2:$C$154,3,FALSE)</f>
        <v>12.856428214107053</v>
      </c>
      <c r="C61">
        <f>'DfT Data'!$Q$4</f>
        <v>12.902518529421686</v>
      </c>
    </row>
    <row r="62" spans="1:3" ht="15">
      <c r="A62" t="str">
        <f>'DfT Data'!A40</f>
        <v>Liverpool</v>
      </c>
      <c r="B62">
        <f>VLOOKUP(A62,'DfT Data'!$A$2:$C$154,3,FALSE)</f>
        <v>12.557310239429443</v>
      </c>
      <c r="C62">
        <f>'DfT Data'!$Q$4</f>
        <v>12.902518529421686</v>
      </c>
    </row>
    <row r="63" spans="1:3" ht="15">
      <c r="A63" t="str">
        <f>'DfT Data'!A10</f>
        <v>Torbay UA</v>
      </c>
      <c r="B63">
        <f>VLOOKUP(A63,'DfT Data'!$A$2:$C$154,3,FALSE)</f>
        <v>12.442396313364055</v>
      </c>
      <c r="C63">
        <f>'DfT Data'!$Q$4</f>
        <v>12.902518529421686</v>
      </c>
    </row>
    <row r="64" spans="1:3" ht="15">
      <c r="A64" t="str">
        <f>'DfT Data'!A46</f>
        <v>Buckinghamshire</v>
      </c>
      <c r="B64">
        <f>VLOOKUP(A64,'DfT Data'!$A$2:$C$154,3,FALSE)</f>
        <v>12.387878787878789</v>
      </c>
      <c r="C64">
        <f>'DfT Data'!$Q$4</f>
        <v>12.902518529421686</v>
      </c>
    </row>
    <row r="65" spans="1:3" ht="15">
      <c r="A65" t="str">
        <f>'DfT Data'!A24</f>
        <v>Islington</v>
      </c>
      <c r="B65">
        <f>VLOOKUP(A65,'DfT Data'!$A$2:$C$154,3,FALSE)</f>
        <v>12.34375</v>
      </c>
      <c r="C65">
        <f>'DfT Data'!$Q$4</f>
        <v>12.902518529421686</v>
      </c>
    </row>
    <row r="66" spans="1:3" ht="15">
      <c r="A66" t="str">
        <f>'DfT Data'!A28</f>
        <v>Harrow</v>
      </c>
      <c r="B66">
        <f>VLOOKUP(A66,'DfT Data'!$A$2:$C$154,3,FALSE)</f>
        <v>12.33019853709509</v>
      </c>
      <c r="C66">
        <f>'DfT Data'!$Q$4</f>
        <v>12.902518529421686</v>
      </c>
    </row>
    <row r="67" spans="1:3" ht="15">
      <c r="A67" t="str">
        <f>'DfT Data'!A36</f>
        <v>Hackney</v>
      </c>
      <c r="B67">
        <f>VLOOKUP(A67,'DfT Data'!$A$2:$C$154,3,FALSE)</f>
        <v>12.126954050213168</v>
      </c>
      <c r="C67">
        <f>'DfT Data'!$Q$4</f>
        <v>12.902518529421686</v>
      </c>
    </row>
    <row r="68" spans="1:3" ht="15">
      <c r="A68" t="str">
        <f>'DfT Data'!A64</f>
        <v>Cheshire West And Chester</v>
      </c>
      <c r="B68">
        <f>VLOOKUP(A68,'DfT Data'!$A$2:$C$154,3,FALSE)</f>
        <v>11.87910318345101</v>
      </c>
      <c r="C68">
        <f>'DfT Data'!$Q$4</f>
        <v>12.902518529421686</v>
      </c>
    </row>
    <row r="69" spans="1:3" ht="15">
      <c r="A69" t="str">
        <f>'DfT Data'!A128</f>
        <v>Herefordshire UA</v>
      </c>
      <c r="B69">
        <f>VLOOKUP(A69,'DfT Data'!$A$2:$C$154,3,FALSE)</f>
        <v>11.763426831919984</v>
      </c>
      <c r="C69">
        <f>'DfT Data'!$Q$4</f>
        <v>12.902518529421686</v>
      </c>
    </row>
    <row r="70" spans="1:3" ht="15">
      <c r="A70" t="str">
        <f>'DfT Data'!A74</f>
        <v>Wakefield</v>
      </c>
      <c r="B70">
        <f>VLOOKUP(A70,'DfT Data'!$A$2:$C$154,3,FALSE)</f>
        <v>11.536536536536536</v>
      </c>
      <c r="C70">
        <f>'DfT Data'!$Q$4</f>
        <v>12.902518529421686</v>
      </c>
    </row>
    <row r="71" spans="1:3" ht="15">
      <c r="A71" t="str">
        <f>'DfT Data'!A123</f>
        <v>Portsmouth UA</v>
      </c>
      <c r="B71">
        <f>VLOOKUP(A71,'DfT Data'!$A$2:$C$154,3,FALSE)</f>
        <v>11.514441842310696</v>
      </c>
      <c r="C71">
        <f>'DfT Data'!$Q$4</f>
        <v>12.902518529421686</v>
      </c>
    </row>
    <row r="72" spans="1:3" ht="15">
      <c r="A72" t="str">
        <f>'DfT Data'!A106</f>
        <v>Kent</v>
      </c>
      <c r="B72">
        <f>VLOOKUP(A72,'DfT Data'!$A$2:$C$154,3,FALSE)</f>
        <v>11.278402823737041</v>
      </c>
      <c r="C72">
        <f>'DfT Data'!$Q$4</f>
        <v>12.902518529421686</v>
      </c>
    </row>
    <row r="73" spans="1:3" ht="15">
      <c r="A73" t="str">
        <f>'DfT Data'!A58</f>
        <v>South Gloucestershire UA</v>
      </c>
      <c r="B73">
        <f>VLOOKUP(A73,'DfT Data'!$A$2:$C$154,3,FALSE)</f>
        <v>11.24753675913294</v>
      </c>
      <c r="C73">
        <f>'DfT Data'!$Q$4</f>
        <v>12.902518529421686</v>
      </c>
    </row>
    <row r="74" spans="1:3" ht="15">
      <c r="A74" t="str">
        <f>'DfT Data'!A101</f>
        <v>Wolverhampton</v>
      </c>
      <c r="B74">
        <f>VLOOKUP(A74,'DfT Data'!$A$2:$C$154,3,FALSE)</f>
        <v>11.217948717948719</v>
      </c>
      <c r="C74">
        <f>'DfT Data'!$Q$4</f>
        <v>12.902518529421686</v>
      </c>
    </row>
    <row r="75" spans="1:3" ht="15">
      <c r="A75" t="str">
        <f>'DfT Data'!A47</f>
        <v>Norfolk</v>
      </c>
      <c r="B75">
        <f>VLOOKUP(A75,'DfT Data'!$A$2:$C$154,3,FALSE)</f>
        <v>11.194029850746269</v>
      </c>
      <c r="C75">
        <f>'DfT Data'!$Q$4</f>
        <v>12.902518529421686</v>
      </c>
    </row>
    <row r="76" spans="1:3" ht="15">
      <c r="A76" t="str">
        <f>'DfT Data'!A9</f>
        <v>St Helens</v>
      </c>
      <c r="B76">
        <f>VLOOKUP(A76,'DfT Data'!$A$2:$C$154,3,FALSE)</f>
        <v>11.072015012901712</v>
      </c>
      <c r="C76">
        <f>'DfT Data'!$Q$4</f>
        <v>12.902518529421686</v>
      </c>
    </row>
    <row r="77" spans="1:3" ht="15">
      <c r="A77" t="str">
        <f>'DfT Data'!A23</f>
        <v>Bedford</v>
      </c>
      <c r="B77">
        <f>VLOOKUP(A77,'DfT Data'!$A$2:$C$154,3,FALSE)</f>
        <v>10.991544965411224</v>
      </c>
      <c r="C77">
        <f>'DfT Data'!$Q$4</f>
        <v>12.902518529421686</v>
      </c>
    </row>
    <row r="78" spans="1:3" ht="15">
      <c r="A78" t="str">
        <f>'DfT Data'!A62</f>
        <v>Rotherham</v>
      </c>
      <c r="B78">
        <f>VLOOKUP(A78,'DfT Data'!$A$2:$C$154,3,FALSE)</f>
        <v>10.943334956973533</v>
      </c>
      <c r="C78">
        <f>'DfT Data'!$Q$4</f>
        <v>12.902518529421686</v>
      </c>
    </row>
    <row r="79" spans="1:3" ht="15">
      <c r="A79" t="str">
        <f>'DfT Data'!A94</f>
        <v>Essex</v>
      </c>
      <c r="B79">
        <f>VLOOKUP(A79,'DfT Data'!$A$2:$C$154,3,FALSE)</f>
        <v>10.671421116715951</v>
      </c>
      <c r="C79">
        <f>'DfT Data'!$Q$4</f>
        <v>12.902518529421686</v>
      </c>
    </row>
    <row r="80" spans="1:3" ht="15">
      <c r="A80" t="str">
        <f>'DfT Data'!A63</f>
        <v>Richmond Upon Thames</v>
      </c>
      <c r="B80">
        <f>VLOOKUP(A80,'DfT Data'!$A$2:$C$154,3,FALSE)</f>
        <v>10.647227744643253</v>
      </c>
      <c r="C80">
        <f>'DfT Data'!$Q$4</f>
        <v>12.902518529421686</v>
      </c>
    </row>
    <row r="81" spans="1:3" ht="15">
      <c r="A81" t="str">
        <f>'DfT Data'!A53</f>
        <v>Bath &amp; North East Somerset UA</v>
      </c>
      <c r="B81">
        <f>VLOOKUP(A81,'DfT Data'!$A$2:$C$154,3,FALSE)</f>
        <v>10.637833114897335</v>
      </c>
      <c r="C81">
        <f>'DfT Data'!$Q$4</f>
        <v>12.902518529421686</v>
      </c>
    </row>
    <row r="82" spans="1:3" ht="15">
      <c r="A82" t="str">
        <f>'DfT Data'!A83</f>
        <v>Leicester UA</v>
      </c>
      <c r="B82">
        <f>VLOOKUP(A82,'DfT Data'!$A$2:$C$154,3,FALSE)</f>
        <v>10.423739469382623</v>
      </c>
      <c r="C82">
        <f>'DfT Data'!$Q$4</f>
        <v>12.902518529421686</v>
      </c>
    </row>
    <row r="83" spans="1:3" ht="15">
      <c r="A83" t="str">
        <f>'DfT Data'!A66</f>
        <v>Surrey</v>
      </c>
      <c r="B83">
        <f>VLOOKUP(A83,'DfT Data'!$A$2:$C$154,3,FALSE)</f>
        <v>10.251380412670734</v>
      </c>
      <c r="C83">
        <f>'DfT Data'!$Q$4</f>
        <v>12.902518529421686</v>
      </c>
    </row>
    <row r="84" spans="1:3" ht="15">
      <c r="A84" t="str">
        <f>'DfT Data'!A50</f>
        <v>Brent</v>
      </c>
      <c r="B84">
        <f>VLOOKUP(A84,'DfT Data'!$A$2:$C$154,3,FALSE)</f>
        <v>10.157595020527083</v>
      </c>
      <c r="C84">
        <f>'DfT Data'!$Q$4</f>
        <v>12.902518529421686</v>
      </c>
    </row>
    <row r="85" spans="1:3" ht="15">
      <c r="A85" t="str">
        <f>'DfT Data'!A71</f>
        <v>Wirral</v>
      </c>
      <c r="B85">
        <f>VLOOKUP(A85,'DfT Data'!$A$2:$C$154,3,FALSE)</f>
        <v>9.936908517350158</v>
      </c>
      <c r="C85">
        <f>'DfT Data'!$Q$4</f>
        <v>12.902518529421686</v>
      </c>
    </row>
    <row r="86" spans="1:3" ht="15">
      <c r="A86" t="str">
        <f>'DfT Data'!A43</f>
        <v>Central Bedfordshire</v>
      </c>
      <c r="B86">
        <f>VLOOKUP(A86,'DfT Data'!$A$2:$C$154,3,FALSE)</f>
        <v>9.888430383616077</v>
      </c>
      <c r="C86">
        <f>'DfT Data'!$Q$4</f>
        <v>12.902518529421686</v>
      </c>
    </row>
    <row r="87" spans="1:3" ht="15">
      <c r="A87" t="str">
        <f>'DfT Data'!A4</f>
        <v>Greenwich</v>
      </c>
      <c r="B87">
        <f>VLOOKUP(A87,'DfT Data'!$A$2:$C$154,3,FALSE)</f>
        <v>9.588826114249843</v>
      </c>
      <c r="C87">
        <f>'DfT Data'!$Q$4</f>
        <v>12.902518529421686</v>
      </c>
    </row>
    <row r="88" spans="1:3" ht="15">
      <c r="A88" t="str">
        <f>'DfT Data'!A72</f>
        <v>Blackburn With Darwen UA</v>
      </c>
      <c r="B88">
        <f>VLOOKUP(A88,'DfT Data'!$A$2:$C$154,3,FALSE)</f>
        <v>9.567617295308189</v>
      </c>
      <c r="C88">
        <f>'DfT Data'!$Q$4</f>
        <v>12.902518529421686</v>
      </c>
    </row>
    <row r="89" spans="1:3" ht="15">
      <c r="A89" t="str">
        <f>'DfT Data'!A137</f>
        <v>Gloucestershire</v>
      </c>
      <c r="B89">
        <f>VLOOKUP(A89,'DfT Data'!$A$2:$C$154,3,FALSE)</f>
        <v>9.31964573268921</v>
      </c>
      <c r="C89">
        <f>'DfT Data'!$Q$4</f>
        <v>12.902518529421686</v>
      </c>
    </row>
    <row r="90" spans="1:3" ht="15">
      <c r="A90" t="str">
        <f>'DfT Data'!A80</f>
        <v>East Riding Of Yorkshire UA</v>
      </c>
      <c r="B90">
        <f>VLOOKUP(A90,'DfT Data'!$A$2:$C$154,3,FALSE)</f>
        <v>9.215472292955013</v>
      </c>
      <c r="C90">
        <f>'DfT Data'!$Q$4</f>
        <v>12.902518529421686</v>
      </c>
    </row>
    <row r="91" spans="1:3" ht="15">
      <c r="A91" t="str">
        <f>'DfT Data'!A89</f>
        <v>Southend UA</v>
      </c>
      <c r="B91">
        <f>VLOOKUP(A91,'DfT Data'!$A$2:$C$154,3,FALSE)</f>
        <v>9.213323883770375</v>
      </c>
      <c r="C91">
        <f>'DfT Data'!$Q$4</f>
        <v>12.902518529421686</v>
      </c>
    </row>
    <row r="92" spans="1:3" ht="15">
      <c r="A92" t="str">
        <f>'DfT Data'!A110</f>
        <v>Leicestershire</v>
      </c>
      <c r="B92">
        <f>VLOOKUP(A92,'DfT Data'!$A$2:$C$154,3,FALSE)</f>
        <v>8.736263736263737</v>
      </c>
      <c r="C92">
        <f>'DfT Data'!$Q$4</f>
        <v>12.902518529421686</v>
      </c>
    </row>
    <row r="93" spans="1:3" ht="15">
      <c r="A93" t="str">
        <f>'DfT Data'!A116</f>
        <v>Barnet</v>
      </c>
      <c r="B93">
        <f>VLOOKUP(A93,'DfT Data'!$A$2:$C$154,3,FALSE)</f>
        <v>8.702513809040695</v>
      </c>
      <c r="C93">
        <f>'DfT Data'!$Q$4</f>
        <v>12.902518529421686</v>
      </c>
    </row>
    <row r="94" spans="1:3" ht="15">
      <c r="A94" t="str">
        <f>'DfT Data'!A37</f>
        <v>Walsall</v>
      </c>
      <c r="B94">
        <f>VLOOKUP(A94,'DfT Data'!$A$2:$C$154,3,FALSE)</f>
        <v>8.701787394167452</v>
      </c>
      <c r="C94">
        <f>'DfT Data'!$Q$4</f>
        <v>12.902518529421686</v>
      </c>
    </row>
    <row r="95" spans="1:3" ht="15">
      <c r="A95" t="str">
        <f>'DfT Data'!A45</f>
        <v>Kensington &amp; Chelsea</v>
      </c>
      <c r="B95">
        <f>VLOOKUP(A95,'DfT Data'!$A$2:$C$154,3,FALSE)</f>
        <v>8.658346333853354</v>
      </c>
      <c r="C95">
        <f>'DfT Data'!$Q$4</f>
        <v>12.902518529421686</v>
      </c>
    </row>
    <row r="96" spans="1:3" ht="15">
      <c r="A96" t="str">
        <f>'DfT Data'!A153</f>
        <v>Salford</v>
      </c>
      <c r="B96">
        <f>VLOOKUP(A96,'DfT Data'!$A$2:$C$154,3,FALSE)</f>
        <v>8.582731338149294</v>
      </c>
      <c r="C96">
        <f>'DfT Data'!$Q$4</f>
        <v>12.902518529421686</v>
      </c>
    </row>
    <row r="97" spans="1:3" ht="15">
      <c r="A97" t="str">
        <f>'DfT Data'!A145</f>
        <v>Shropshire</v>
      </c>
      <c r="B97">
        <f>VLOOKUP(A97,'DfT Data'!$A$2:$C$154,3,FALSE)</f>
        <v>8.569553805774278</v>
      </c>
      <c r="C97">
        <f>'DfT Data'!$Q$4</f>
        <v>12.902518529421686</v>
      </c>
    </row>
    <row r="98" spans="1:3" ht="15">
      <c r="A98" t="str">
        <f>'DfT Data'!A26</f>
        <v>Havering</v>
      </c>
      <c r="B98">
        <f>VLOOKUP(A98,'DfT Data'!$A$2:$C$154,3,FALSE)</f>
        <v>8.519269776876268</v>
      </c>
      <c r="C98">
        <f>'DfT Data'!$Q$4</f>
        <v>12.902518529421686</v>
      </c>
    </row>
    <row r="99" spans="1:3" ht="15">
      <c r="A99" t="str">
        <f>'DfT Data'!A84</f>
        <v>Wokingham UA</v>
      </c>
      <c r="B99">
        <f>VLOOKUP(A99,'DfT Data'!$A$2:$C$154,3,FALSE)</f>
        <v>8.47457627118644</v>
      </c>
      <c r="C99">
        <f>'DfT Data'!$Q$4</f>
        <v>12.902518529421686</v>
      </c>
    </row>
    <row r="100" spans="1:3" ht="15">
      <c r="A100" t="str">
        <f>'DfT Data'!A70</f>
        <v>Doncaster</v>
      </c>
      <c r="B100">
        <f>VLOOKUP(A100,'DfT Data'!$A$2:$C$154,3,FALSE)</f>
        <v>8.14999308149993</v>
      </c>
      <c r="C100">
        <f>'DfT Data'!$Q$4</f>
        <v>12.902518529421686</v>
      </c>
    </row>
    <row r="101" spans="1:3" ht="15">
      <c r="A101" t="str">
        <f>'DfT Data'!A8</f>
        <v>Lambeth</v>
      </c>
      <c r="B101">
        <f>VLOOKUP(A101,'DfT Data'!$A$2:$C$154,3,FALSE)</f>
        <v>8.147588464928852</v>
      </c>
      <c r="C101">
        <f>'DfT Data'!$Q$4</f>
        <v>12.902518529421686</v>
      </c>
    </row>
    <row r="102" spans="1:3" ht="15">
      <c r="A102" t="str">
        <f>'DfT Data'!A55</f>
        <v>Camden</v>
      </c>
      <c r="B102">
        <f>VLOOKUP(A102,'DfT Data'!$A$2:$C$154,3,FALSE)</f>
        <v>8.144416456759027</v>
      </c>
      <c r="C102">
        <f>'DfT Data'!$Q$4</f>
        <v>12.902518529421686</v>
      </c>
    </row>
    <row r="103" spans="1:3" ht="15">
      <c r="A103" t="str">
        <f>'DfT Data'!A65</f>
        <v>Bexley</v>
      </c>
      <c r="B103">
        <f>VLOOKUP(A103,'DfT Data'!$A$2:$C$154,3,FALSE)</f>
        <v>8.143034165338998</v>
      </c>
      <c r="C103">
        <f>'DfT Data'!$Q$4</f>
        <v>12.902518529421686</v>
      </c>
    </row>
    <row r="104" spans="1:3" ht="15">
      <c r="A104" t="str">
        <f>'DfT Data'!A90</f>
        <v>Croydon</v>
      </c>
      <c r="B104">
        <f>VLOOKUP(A104,'DfT Data'!$A$2:$C$154,3,FALSE)</f>
        <v>8.139400254718073</v>
      </c>
      <c r="C104">
        <f>'DfT Data'!$Q$4</f>
        <v>12.902518529421686</v>
      </c>
    </row>
    <row r="105" spans="1:3" ht="15">
      <c r="A105" t="str">
        <f>'DfT Data'!A148</f>
        <v>Solihull</v>
      </c>
      <c r="B105">
        <f>VLOOKUP(A105,'DfT Data'!$A$2:$C$154,3,FALSE)</f>
        <v>8.102131081624448</v>
      </c>
      <c r="C105">
        <f>'DfT Data'!$Q$4</f>
        <v>12.902518529421686</v>
      </c>
    </row>
    <row r="106" spans="1:3" ht="15">
      <c r="A106" t="str">
        <f>'DfT Data'!A6</f>
        <v>Merton</v>
      </c>
      <c r="B106">
        <f>VLOOKUP(A106,'DfT Data'!$A$2:$C$154,3,FALSE)</f>
        <v>8.08591282375237</v>
      </c>
      <c r="C106">
        <f>'DfT Data'!$Q$4</f>
        <v>12.902518529421686</v>
      </c>
    </row>
    <row r="107" spans="1:3" ht="15">
      <c r="A107" t="str">
        <f>'DfT Data'!A108</f>
        <v>Hillingdon</v>
      </c>
      <c r="B107">
        <f>VLOOKUP(A107,'DfT Data'!$A$2:$C$154,3,FALSE)</f>
        <v>7.971643518518519</v>
      </c>
      <c r="C107">
        <f>'DfT Data'!$Q$4</f>
        <v>12.902518529421686</v>
      </c>
    </row>
    <row r="108" spans="1:3" ht="15">
      <c r="A108" t="str">
        <f>'DfT Data'!A113</f>
        <v>Thurrock UA</v>
      </c>
      <c r="B108">
        <f>VLOOKUP(A108,'DfT Data'!$A$2:$C$154,3,FALSE)</f>
        <v>7.966959765520917</v>
      </c>
      <c r="C108">
        <f>'DfT Data'!$Q$4</f>
        <v>12.902518529421686</v>
      </c>
    </row>
    <row r="109" spans="1:3" ht="15">
      <c r="A109" t="str">
        <f>'DfT Data'!A122</f>
        <v>Middlesbrough UA</v>
      </c>
      <c r="B109">
        <f>VLOOKUP(A109,'DfT Data'!$A$2:$C$154,3,FALSE)</f>
        <v>7.886629698089957</v>
      </c>
      <c r="C109">
        <f>'DfT Data'!$Q$4</f>
        <v>12.902518529421686</v>
      </c>
    </row>
    <row r="110" spans="1:3" ht="15">
      <c r="A110" t="str">
        <f>'DfT Data'!A143</f>
        <v>North Somerset UA</v>
      </c>
      <c r="B110">
        <f>VLOOKUP(A110,'DfT Data'!$A$2:$C$154,3,FALSE)</f>
        <v>7.552392249901146</v>
      </c>
      <c r="C110">
        <f>'DfT Data'!$Q$4</f>
        <v>12.902518529421686</v>
      </c>
    </row>
    <row r="111" spans="1:3" ht="15">
      <c r="A111" t="str">
        <f>'DfT Data'!A67</f>
        <v>Wigan</v>
      </c>
      <c r="B111">
        <f>VLOOKUP(A111,'DfT Data'!$A$2:$C$154,3,FALSE)</f>
        <v>7.549634273772204</v>
      </c>
      <c r="C111">
        <f>'DfT Data'!$Q$4</f>
        <v>12.902518529421686</v>
      </c>
    </row>
    <row r="112" spans="1:3" ht="15">
      <c r="A112" t="str">
        <f>'DfT Data'!A34</f>
        <v>Slough UA</v>
      </c>
      <c r="B112">
        <f>VLOOKUP(A112,'DfT Data'!$A$2:$C$154,3,FALSE)</f>
        <v>7.498424700693132</v>
      </c>
      <c r="C112">
        <f>'DfT Data'!$Q$4</f>
        <v>12.902518529421686</v>
      </c>
    </row>
    <row r="113" spans="1:3" ht="15">
      <c r="A113" t="str">
        <f>'DfT Data'!A3</f>
        <v>Calderdale</v>
      </c>
      <c r="B113">
        <f>VLOOKUP(A113,'DfT Data'!$A$2:$C$154,3,FALSE)</f>
        <v>7.47758761206194</v>
      </c>
      <c r="C113">
        <f>'DfT Data'!$Q$4</f>
        <v>12.902518529421686</v>
      </c>
    </row>
    <row r="114" spans="1:3" ht="15">
      <c r="A114" t="str">
        <f>'DfT Data'!A44</f>
        <v>Waltham Forest</v>
      </c>
      <c r="B114">
        <f>VLOOKUP(A114,'DfT Data'!$A$2:$C$154,3,FALSE)</f>
        <v>7.458651399491093</v>
      </c>
      <c r="C114">
        <f>'DfT Data'!$Q$4</f>
        <v>12.902518529421686</v>
      </c>
    </row>
    <row r="115" spans="1:3" ht="15">
      <c r="A115" t="str">
        <f>'DfT Data'!A78</f>
        <v>Kirklees</v>
      </c>
      <c r="B115">
        <f>VLOOKUP(A115,'DfT Data'!$A$2:$C$154,3,FALSE)</f>
        <v>7.329584689750419</v>
      </c>
      <c r="C115">
        <f>'DfT Data'!$Q$4</f>
        <v>12.902518529421686</v>
      </c>
    </row>
    <row r="116" spans="1:3" ht="15">
      <c r="A116" t="str">
        <f>'DfT Data'!A20</f>
        <v>Stockton On Tees UA</v>
      </c>
      <c r="B116">
        <f>VLOOKUP(A116,'DfT Data'!$A$2:$C$154,3,FALSE)</f>
        <v>7.225496616459289</v>
      </c>
      <c r="C116">
        <f>'DfT Data'!$Q$4</f>
        <v>12.902518529421686</v>
      </c>
    </row>
    <row r="117" spans="1:3" ht="15">
      <c r="A117" t="str">
        <f>'DfT Data'!A54</f>
        <v>Hounslow</v>
      </c>
      <c r="B117">
        <f>VLOOKUP(A117,'DfT Data'!$A$2:$C$154,3,FALSE)</f>
        <v>7.068273092369477</v>
      </c>
      <c r="C117">
        <f>'DfT Data'!$Q$4</f>
        <v>12.902518529421686</v>
      </c>
    </row>
    <row r="118" spans="1:3" ht="15">
      <c r="A118" t="str">
        <f>'DfT Data'!A91</f>
        <v>Nottinghamshire</v>
      </c>
      <c r="B118">
        <f>VLOOKUP(A118,'DfT Data'!$A$2:$C$154,3,FALSE)</f>
        <v>6.8924631405299515</v>
      </c>
      <c r="C118">
        <f>'DfT Data'!$Q$4</f>
        <v>12.902518529421686</v>
      </c>
    </row>
    <row r="119" spans="1:3" ht="15">
      <c r="A119" t="str">
        <f>'DfT Data'!A115</f>
        <v>Medway Towns UA</v>
      </c>
      <c r="B119">
        <f>VLOOKUP(A119,'DfT Data'!$A$2:$C$154,3,FALSE)</f>
        <v>6.890130353817504</v>
      </c>
      <c r="C119">
        <f>'DfT Data'!$Q$4</f>
        <v>12.902518529421686</v>
      </c>
    </row>
    <row r="120" spans="1:3" ht="15">
      <c r="A120" t="str">
        <f>'DfT Data'!A104</f>
        <v>Gateshead</v>
      </c>
      <c r="B120">
        <f>VLOOKUP(A120,'DfT Data'!$A$2:$C$154,3,FALSE)</f>
        <v>6.889438943894389</v>
      </c>
      <c r="C120">
        <f>'DfT Data'!$Q$4</f>
        <v>12.902518529421686</v>
      </c>
    </row>
    <row r="121" spans="1:3" ht="15">
      <c r="A121" t="str">
        <f>'DfT Data'!A35</f>
        <v>Tower Hamlets</v>
      </c>
      <c r="B121">
        <f>VLOOKUP(A121,'DfT Data'!$A$2:$C$154,3,FALSE)</f>
        <v>6.857383256205302</v>
      </c>
      <c r="C121">
        <f>'DfT Data'!$Q$4</f>
        <v>12.902518529421686</v>
      </c>
    </row>
    <row r="122" spans="1:3" ht="15">
      <c r="A122" t="str">
        <f>'DfT Data'!A75</f>
        <v>Darlington UA</v>
      </c>
      <c r="B122">
        <f>VLOOKUP(A122,'DfT Data'!$A$2:$C$154,3,FALSE)</f>
        <v>6.8190934616927406</v>
      </c>
      <c r="C122">
        <f>'DfT Data'!$Q$4</f>
        <v>12.902518529421686</v>
      </c>
    </row>
    <row r="123" spans="1:3" ht="15">
      <c r="A123" t="str">
        <f>'DfT Data'!A126</f>
        <v>Hammersmith &amp; Fulham</v>
      </c>
      <c r="B123">
        <f>VLOOKUP(A123,'DfT Data'!$A$2:$C$154,3,FALSE)</f>
        <v>6.477639465191333</v>
      </c>
      <c r="C123">
        <f>'DfT Data'!$Q$4</f>
        <v>12.902518529421686</v>
      </c>
    </row>
    <row r="124" spans="1:3" ht="15">
      <c r="A124" t="str">
        <f>'DfT Data'!A87</f>
        <v>Telford &amp; Wrekin UA</v>
      </c>
      <c r="B124">
        <f>VLOOKUP(A124,'DfT Data'!$A$2:$C$154,3,FALSE)</f>
        <v>6.462075848303392</v>
      </c>
      <c r="C124">
        <f>'DfT Data'!$Q$4</f>
        <v>12.902518529421686</v>
      </c>
    </row>
    <row r="125" spans="1:3" ht="15">
      <c r="A125" t="str">
        <f>'DfT Data'!A102</f>
        <v>North Lincolnshire UA</v>
      </c>
      <c r="B125">
        <f>VLOOKUP(A125,'DfT Data'!$A$2:$C$154,3,FALSE)</f>
        <v>6.376169374692269</v>
      </c>
      <c r="C125">
        <f>'DfT Data'!$Q$4</f>
        <v>12.902518529421686</v>
      </c>
    </row>
    <row r="126" spans="1:3" ht="15">
      <c r="A126" t="str">
        <f>'DfT Data'!A38</f>
        <v>Bromley</v>
      </c>
      <c r="B126">
        <f>VLOOKUP(A126,'DfT Data'!$A$2:$C$154,3,FALSE)</f>
        <v>5.980546792849632</v>
      </c>
      <c r="C126">
        <f>'DfT Data'!$Q$4</f>
        <v>12.902518529421686</v>
      </c>
    </row>
    <row r="127" spans="1:3" ht="15">
      <c r="A127" t="str">
        <f>'DfT Data'!A105</f>
        <v>Derbyshire</v>
      </c>
      <c r="B127">
        <f>VLOOKUP(A127,'DfT Data'!$A$2:$C$154,3,FALSE)</f>
        <v>5.936578171091446</v>
      </c>
      <c r="C127">
        <f>'DfT Data'!$Q$4</f>
        <v>12.902518529421686</v>
      </c>
    </row>
    <row r="128" spans="1:3" ht="15">
      <c r="A128" t="str">
        <f>'DfT Data'!A13</f>
        <v>Luton UA</v>
      </c>
      <c r="B128">
        <f>VLOOKUP(A128,'DfT Data'!$A$2:$C$154,3,FALSE)</f>
        <v>5.774442359808213</v>
      </c>
      <c r="C128">
        <f>'DfT Data'!$Q$4</f>
        <v>12.902518529421686</v>
      </c>
    </row>
    <row r="129" spans="1:3" ht="15">
      <c r="A129" t="str">
        <f>'DfT Data'!A22</f>
        <v>Oldham</v>
      </c>
      <c r="B129">
        <f>VLOOKUP(A129,'DfT Data'!$A$2:$C$154,3,FALSE)</f>
        <v>5.769599386620663</v>
      </c>
      <c r="C129">
        <f>'DfT Data'!$Q$4</f>
        <v>12.902518529421686</v>
      </c>
    </row>
    <row r="130" spans="1:3" ht="15">
      <c r="A130" t="str">
        <f>'DfT Data'!A133</f>
        <v>South Tyneside</v>
      </c>
      <c r="B130">
        <f>VLOOKUP(A130,'DfT Data'!$A$2:$C$154,3,FALSE)</f>
        <v>5.643591882123991</v>
      </c>
      <c r="C130">
        <f>'DfT Data'!$Q$4</f>
        <v>12.902518529421686</v>
      </c>
    </row>
    <row r="131" spans="1:3" ht="15">
      <c r="A131" t="str">
        <f>'DfT Data'!A31</f>
        <v>Wandsworth</v>
      </c>
      <c r="B131">
        <f>VLOOKUP(A131,'DfT Data'!$A$2:$C$154,3,FALSE)</f>
        <v>5.483405483405484</v>
      </c>
      <c r="C131">
        <f>'DfT Data'!$Q$4</f>
        <v>12.902518529421686</v>
      </c>
    </row>
    <row r="132" spans="1:3" ht="15">
      <c r="A132" t="str">
        <f>'DfT Data'!A81</f>
        <v>Sutton</v>
      </c>
      <c r="B132">
        <f>VLOOKUP(A132,'DfT Data'!$A$2:$C$154,3,FALSE)</f>
        <v>5.473277527366388</v>
      </c>
      <c r="C132">
        <f>'DfT Data'!$Q$4</f>
        <v>12.902518529421686</v>
      </c>
    </row>
    <row r="133" spans="1:3" ht="15">
      <c r="A133" t="str">
        <f>'DfT Data'!A132</f>
        <v>Enfield</v>
      </c>
      <c r="B133">
        <f>VLOOKUP(A133,'DfT Data'!$A$2:$C$154,3,FALSE)</f>
        <v>5.4523424878836835</v>
      </c>
      <c r="C133">
        <f>'DfT Data'!$Q$4</f>
        <v>12.902518529421686</v>
      </c>
    </row>
    <row r="134" spans="1:3" ht="15">
      <c r="A134" t="str">
        <f>'DfT Data'!A51</f>
        <v>Lewisham</v>
      </c>
      <c r="B134">
        <f>VLOOKUP(A134,'DfT Data'!$A$2:$C$154,3,FALSE)</f>
        <v>5.450913242009133</v>
      </c>
      <c r="C134">
        <f>'DfT Data'!$Q$4</f>
        <v>12.902518529421686</v>
      </c>
    </row>
    <row r="135" spans="1:3" ht="15">
      <c r="A135" t="str">
        <f>'DfT Data'!A69</f>
        <v>Sandwell</v>
      </c>
      <c r="B135">
        <f>VLOOKUP(A135,'DfT Data'!$A$2:$C$154,3,FALSE)</f>
        <v>5.393165911897901</v>
      </c>
      <c r="C135">
        <f>'DfT Data'!$Q$4</f>
        <v>12.902518529421686</v>
      </c>
    </row>
    <row r="136" spans="1:3" ht="15">
      <c r="A136" t="str">
        <f>'DfT Data'!A18</f>
        <v>Rochdale</v>
      </c>
      <c r="B136">
        <f>VLOOKUP(A136,'DfT Data'!$A$2:$C$154,3,FALSE)</f>
        <v>5.241853875733657</v>
      </c>
      <c r="C136">
        <f>'DfT Data'!$Q$4</f>
        <v>12.902518529421686</v>
      </c>
    </row>
    <row r="137" spans="1:3" ht="15">
      <c r="A137" t="str">
        <f>'DfT Data'!A82</f>
        <v>Barking &amp; Dagenham</v>
      </c>
      <c r="B137">
        <f>VLOOKUP(A137,'DfT Data'!$A$2:$C$154,3,FALSE)</f>
        <v>5.090992858788297</v>
      </c>
      <c r="C137">
        <f>'DfT Data'!$Q$4</f>
        <v>12.902518529421686</v>
      </c>
    </row>
    <row r="138" spans="1:3" ht="15">
      <c r="A138" t="str">
        <f>'DfT Data'!A59</f>
        <v>Derby UA</v>
      </c>
      <c r="B138">
        <f>VLOOKUP(A138,'DfT Data'!$A$2:$C$154,3,FALSE)</f>
        <v>5.064363143631437</v>
      </c>
      <c r="C138">
        <f>'DfT Data'!$Q$4</f>
        <v>12.902518529421686</v>
      </c>
    </row>
    <row r="139" spans="1:3" ht="15">
      <c r="A139" t="str">
        <f>'DfT Data'!A114</f>
        <v>Haringey</v>
      </c>
      <c r="B139">
        <f>VLOOKUP(A139,'DfT Data'!$A$2:$C$154,3,FALSE)</f>
        <v>4.946236559139785</v>
      </c>
      <c r="C139">
        <f>'DfT Data'!$Q$4</f>
        <v>12.902518529421686</v>
      </c>
    </row>
    <row r="140" spans="1:3" ht="15">
      <c r="A140" t="str">
        <f>'DfT Data'!A27</f>
        <v>Bradford</v>
      </c>
      <c r="B140">
        <f>VLOOKUP(A140,'DfT Data'!$A$2:$C$154,3,FALSE)</f>
        <v>4.884253370643602</v>
      </c>
      <c r="C140">
        <f>'DfT Data'!$Q$4</f>
        <v>12.902518529421686</v>
      </c>
    </row>
    <row r="141" spans="1:3" ht="15">
      <c r="A141" t="str">
        <f>'DfT Data'!A30</f>
        <v>Rutland UA</v>
      </c>
      <c r="B141">
        <f>VLOOKUP(A141,'DfT Data'!$A$2:$C$154,3,FALSE)</f>
        <v>4.854368932038835</v>
      </c>
      <c r="C141">
        <f>'DfT Data'!$Q$4</f>
        <v>12.902518529421686</v>
      </c>
    </row>
    <row r="142" spans="1:3" ht="15">
      <c r="A142" t="str">
        <f>'DfT Data'!A76</f>
        <v>Newcastle Upon Tyne</v>
      </c>
      <c r="B142">
        <f>VLOOKUP(A142,'DfT Data'!$A$2:$C$154,3,FALSE)</f>
        <v>4.455583402951824</v>
      </c>
      <c r="C142">
        <f>'DfT Data'!$Q$4</f>
        <v>12.902518529421686</v>
      </c>
    </row>
    <row r="143" spans="1:3" ht="15">
      <c r="A143" t="str">
        <f>'DfT Data'!A124</f>
        <v>North East Lincolnshire UA</v>
      </c>
      <c r="B143">
        <f>VLOOKUP(A143,'DfT Data'!$A$2:$C$154,3,FALSE)</f>
        <v>4.350146784093941</v>
      </c>
      <c r="C143">
        <f>'DfT Data'!$Q$4</f>
        <v>12.902518529421686</v>
      </c>
    </row>
    <row r="144" spans="1:3" ht="15">
      <c r="A144" t="str">
        <f>'DfT Data'!A117</f>
        <v>Kingston Upon Thames</v>
      </c>
      <c r="B144">
        <f>VLOOKUP(A144,'DfT Data'!$A$2:$C$154,3,FALSE)</f>
        <v>4.254290548706792</v>
      </c>
      <c r="C144">
        <f>'DfT Data'!$Q$4</f>
        <v>12.902518529421686</v>
      </c>
    </row>
    <row r="145" spans="1:3" ht="15">
      <c r="A145" t="str">
        <f>'DfT Data'!A39</f>
        <v>North Tyneside</v>
      </c>
      <c r="B145">
        <f>VLOOKUP(A145,'DfT Data'!$A$2:$C$154,3,FALSE)</f>
        <v>4.1180086047941</v>
      </c>
      <c r="C145">
        <f>'DfT Data'!$Q$4</f>
        <v>12.902518529421686</v>
      </c>
    </row>
    <row r="146" spans="1:3" ht="15">
      <c r="A146" t="str">
        <f>'DfT Data'!A56</f>
        <v>Newham</v>
      </c>
      <c r="B146">
        <f>VLOOKUP(A146,'DfT Data'!$A$2:$C$154,3,FALSE)</f>
        <v>3.899321857068336</v>
      </c>
      <c r="C146">
        <f>'DfT Data'!$Q$4</f>
        <v>12.902518529421686</v>
      </c>
    </row>
    <row r="147" spans="1:3" ht="15">
      <c r="A147" t="str">
        <f>'DfT Data'!A109</f>
        <v>Northumberland</v>
      </c>
      <c r="B147">
        <f>VLOOKUP(A147,'DfT Data'!$A$2:$C$154,3,FALSE)</f>
        <v>3.761348897535668</v>
      </c>
      <c r="C147">
        <f>'DfT Data'!$Q$4</f>
        <v>12.902518529421686</v>
      </c>
    </row>
    <row r="148" spans="1:3" ht="15">
      <c r="A148" t="str">
        <f>'DfT Data'!A125</f>
        <v>Southwark</v>
      </c>
      <c r="B148">
        <f>VLOOKUP(A148,'DfT Data'!$A$2:$C$154,3,FALSE)</f>
        <v>3.397538790797218</v>
      </c>
      <c r="C148">
        <f>'DfT Data'!$Q$4</f>
        <v>12.902518529421686</v>
      </c>
    </row>
    <row r="149" spans="1:3" ht="15">
      <c r="A149" t="str">
        <f>'DfT Data'!A112</f>
        <v>Westminster</v>
      </c>
      <c r="B149">
        <f>VLOOKUP(A149,'DfT Data'!$A$2:$C$154,3,FALSE)</f>
        <v>3.2940019665683384</v>
      </c>
      <c r="C149">
        <f>'DfT Data'!$Q$4</f>
        <v>12.902518529421686</v>
      </c>
    </row>
    <row r="150" spans="1:3" ht="15">
      <c r="A150" t="str">
        <f>'DfT Data'!A77</f>
        <v>Durham</v>
      </c>
      <c r="B150">
        <f>VLOOKUP(A150,'DfT Data'!$A$2:$C$154,3,FALSE)</f>
        <v>3.2472149798530454</v>
      </c>
      <c r="C150">
        <f>'DfT Data'!$Q$4</f>
        <v>12.902518529421686</v>
      </c>
    </row>
    <row r="151" spans="1:3" ht="15">
      <c r="A151" t="str">
        <f>'DfT Data'!A150</f>
        <v>Isle Of Wight UA</v>
      </c>
      <c r="B151">
        <f>VLOOKUP(A151,'DfT Data'!$A$2:$C$154,3,FALSE)</f>
        <v>2.3851076207097153</v>
      </c>
      <c r="C151">
        <f>'DfT Data'!$Q$4</f>
        <v>12.902518529421686</v>
      </c>
    </row>
    <row r="152" spans="1:3" ht="15">
      <c r="A152" t="str">
        <f>'DfT Data'!A127</f>
        <v>Redbridge</v>
      </c>
      <c r="B152">
        <f>VLOOKUP(A152,'DfT Data'!$A$2:$C$154,3,FALSE)</f>
        <v>2.1923937360178973</v>
      </c>
      <c r="C152">
        <f>'DfT Data'!$Q$4</f>
        <v>12.902518529421686</v>
      </c>
    </row>
    <row r="153" spans="1:3" ht="15">
      <c r="A153" t="str">
        <f>'DfT Data'!A103</f>
        <v>Sunderland</v>
      </c>
      <c r="B153">
        <f>VLOOKUP(A153,'DfT Data'!$A$2:$C$154,3,FALSE)</f>
        <v>2.115929071673372</v>
      </c>
      <c r="C153">
        <f>'DfT Data'!$Q$4</f>
        <v>12.902518529421686</v>
      </c>
    </row>
    <row r="154" spans="1:3" ht="15">
      <c r="A154" t="str">
        <f>'DfT Data'!A120</f>
        <v>Barnsley</v>
      </c>
      <c r="B154">
        <f>VLOOKUP(A154,'DfT Data'!$A$2:$C$154,3,FALSE)</f>
        <v>1.3235806339254614</v>
      </c>
      <c r="C154">
        <f>'DfT Data'!$Q$4</f>
        <v>12.902518529421686</v>
      </c>
    </row>
  </sheetData>
  <sheetProtection algorithmName="SHA-512" hashValue="dD6+ozCdJQY9aze1Wolc/CT//z98tthLV2X2gA1WHR669wXIOHYdh3ssFC2fgsgIOEjtnphbf4+qGbyfVUk8Yg==" saltValue="PsI0uBaCyUDhhA/qjlIJTQ==" spinCount="100000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4"/>
  <sheetViews>
    <sheetView workbookViewId="0" topLeftCell="A1">
      <selection activeCell="C3" sqref="C3:C154"/>
    </sheetView>
  </sheetViews>
  <sheetFormatPr defaultColWidth="9.140625" defaultRowHeight="15"/>
  <cols>
    <col min="1" max="1" width="27.140625" style="0" bestFit="1" customWidth="1"/>
  </cols>
  <sheetData>
    <row r="2" spans="1:3" ht="15">
      <c r="A2" t="s">
        <v>481</v>
      </c>
      <c r="B2" t="s">
        <v>499</v>
      </c>
      <c r="C2" t="s">
        <v>500</v>
      </c>
    </row>
    <row r="3" spans="1:3" ht="15">
      <c r="A3" t="s">
        <v>93</v>
      </c>
      <c r="B3">
        <f>VLOOKUP(A3,'DfT Data'!$A$2:$H$154,8,FALSE)</f>
        <v>30.84390243902439</v>
      </c>
      <c r="C3">
        <f>'DfT Data'!$Q$3</f>
        <v>3.5025185294216854</v>
      </c>
    </row>
    <row r="4" spans="1:3" ht="15">
      <c r="A4" t="s">
        <v>230</v>
      </c>
      <c r="B4">
        <f>VLOOKUP(A4,'DfT Data'!$A$2:$H$154,8,FALSE)</f>
        <v>28.201776461880094</v>
      </c>
      <c r="C4">
        <f>'DfT Data'!$Q$3</f>
        <v>3.5025185294216854</v>
      </c>
    </row>
    <row r="5" spans="1:3" ht="15">
      <c r="A5" t="s">
        <v>269</v>
      </c>
      <c r="B5">
        <f>VLOOKUP(A5,'DfT Data'!$A$2:$H$154,8,FALSE)</f>
        <v>19.240326470042667</v>
      </c>
      <c r="C5">
        <f>'DfT Data'!$Q$3</f>
        <v>3.5025185294216854</v>
      </c>
    </row>
    <row r="6" spans="1:3" ht="15">
      <c r="A6" t="s">
        <v>28</v>
      </c>
      <c r="B6">
        <f>VLOOKUP(A6,'DfT Data'!$A$2:$H$154,8,FALSE)</f>
        <v>18.128320713740685</v>
      </c>
      <c r="C6">
        <f>'DfT Data'!$Q$3</f>
        <v>3.5025185294216854</v>
      </c>
    </row>
    <row r="7" spans="1:3" ht="15">
      <c r="A7" t="s">
        <v>294</v>
      </c>
      <c r="B7">
        <f>VLOOKUP(A7,'DfT Data'!$A$2:$H$154,8,FALSE)</f>
        <v>17.811705023509035</v>
      </c>
      <c r="C7">
        <f>'DfT Data'!$Q$3</f>
        <v>3.5025185294216854</v>
      </c>
    </row>
    <row r="8" spans="1:3" ht="15">
      <c r="A8" t="s">
        <v>364</v>
      </c>
      <c r="B8">
        <f>VLOOKUP(A8,'DfT Data'!$A$2:$H$154,8,FALSE)</f>
        <v>17.590871891721747</v>
      </c>
      <c r="C8">
        <f>'DfT Data'!$Q$3</f>
        <v>3.5025185294216854</v>
      </c>
    </row>
    <row r="9" spans="1:3" ht="15">
      <c r="A9" t="s">
        <v>349</v>
      </c>
      <c r="B9">
        <f>VLOOKUP(A9,'DfT Data'!$A$2:$H$154,8,FALSE)</f>
        <v>17.36496872207328</v>
      </c>
      <c r="C9">
        <f>'DfT Data'!$Q$3</f>
        <v>3.5025185294216854</v>
      </c>
    </row>
    <row r="10" spans="1:3" ht="15">
      <c r="A10" t="s">
        <v>306</v>
      </c>
      <c r="B10">
        <f>VLOOKUP(A10,'DfT Data'!$A$2:$H$154,8,FALSE)</f>
        <v>15.502855212029056</v>
      </c>
      <c r="C10">
        <f>'DfT Data'!$Q$3</f>
        <v>3.5025185294216854</v>
      </c>
    </row>
    <row r="11" spans="1:3" ht="15">
      <c r="A11" t="s">
        <v>309</v>
      </c>
      <c r="B11">
        <f>VLOOKUP(A11,'DfT Data'!$A$2:$H$154,8,FALSE)</f>
        <v>15.092565858473689</v>
      </c>
      <c r="C11">
        <f>'DfT Data'!$Q$3</f>
        <v>3.5025185294216854</v>
      </c>
    </row>
    <row r="12" spans="1:3" ht="15">
      <c r="A12" t="s">
        <v>321</v>
      </c>
      <c r="B12">
        <f>VLOOKUP(A12,'DfT Data'!$A$2:$H$154,8,FALSE)</f>
        <v>14.311676451402478</v>
      </c>
      <c r="C12">
        <f>'DfT Data'!$Q$3</f>
        <v>3.5025185294216854</v>
      </c>
    </row>
    <row r="13" spans="1:3" ht="15">
      <c r="A13" t="s">
        <v>221</v>
      </c>
      <c r="B13">
        <f>VLOOKUP(A13,'DfT Data'!$A$2:$H$154,8,FALSE)</f>
        <v>14.193964334705074</v>
      </c>
      <c r="C13">
        <f>'DfT Data'!$Q$3</f>
        <v>3.5025185294216854</v>
      </c>
    </row>
    <row r="14" spans="1:3" ht="15">
      <c r="A14" t="s">
        <v>410</v>
      </c>
      <c r="B14">
        <f>VLOOKUP(A14,'DfT Data'!$A$2:$H$154,8,FALSE)</f>
        <v>12.839185750636132</v>
      </c>
      <c r="C14">
        <f>'DfT Data'!$Q$3</f>
        <v>3.5025185294216854</v>
      </c>
    </row>
    <row r="15" spans="1:3" ht="15">
      <c r="A15" t="s">
        <v>233</v>
      </c>
      <c r="B15">
        <f>VLOOKUP(A15,'DfT Data'!$A$2:$H$154,8,FALSE)</f>
        <v>10.545909398242058</v>
      </c>
      <c r="C15">
        <f>'DfT Data'!$Q$3</f>
        <v>3.5025185294216854</v>
      </c>
    </row>
    <row r="16" spans="1:3" ht="15">
      <c r="A16" t="s">
        <v>355</v>
      </c>
      <c r="B16">
        <f>VLOOKUP(A16,'DfT Data'!$A$2:$H$154,8,FALSE)</f>
        <v>10.13125</v>
      </c>
      <c r="C16">
        <f>'DfT Data'!$Q$3</f>
        <v>3.5025185294216854</v>
      </c>
    </row>
    <row r="17" spans="1:3" ht="15">
      <c r="A17" t="s">
        <v>386</v>
      </c>
      <c r="B17">
        <f>VLOOKUP(A17,'DfT Data'!$A$2:$H$154,8,FALSE)</f>
        <v>9.896362552176507</v>
      </c>
      <c r="C17">
        <f>'DfT Data'!$Q$3</f>
        <v>3.5025185294216854</v>
      </c>
    </row>
    <row r="18" spans="1:3" ht="15">
      <c r="A18" t="s">
        <v>62</v>
      </c>
      <c r="B18">
        <f>VLOOKUP(A18,'DfT Data'!$A$2:$H$154,8,FALSE)</f>
        <v>9.528651811838847</v>
      </c>
      <c r="C18">
        <f>'DfT Data'!$Q$3</f>
        <v>3.5025185294216854</v>
      </c>
    </row>
    <row r="19" spans="1:3" ht="15">
      <c r="A19" t="s">
        <v>450</v>
      </c>
      <c r="B19">
        <f>VLOOKUP(A19,'DfT Data'!$A$2:$H$154,8,FALSE)</f>
        <v>9.23078835035392</v>
      </c>
      <c r="C19">
        <f>'DfT Data'!$Q$3</f>
        <v>3.5025185294216854</v>
      </c>
    </row>
    <row r="20" spans="1:3" ht="15">
      <c r="A20" t="s">
        <v>382</v>
      </c>
      <c r="B20">
        <f>VLOOKUP(A20,'DfT Data'!$A$2:$H$154,8,FALSE)</f>
        <v>9.158135490042612</v>
      </c>
      <c r="C20">
        <f>'DfT Data'!$Q$3</f>
        <v>3.5025185294216854</v>
      </c>
    </row>
    <row r="21" spans="1:3" ht="15">
      <c r="A21" t="s">
        <v>346</v>
      </c>
      <c r="B21">
        <f>VLOOKUP(A21,'DfT Data'!$A$2:$H$154,8,FALSE)</f>
        <v>9.07846182288778</v>
      </c>
      <c r="C21">
        <f>'DfT Data'!$Q$3</f>
        <v>3.5025185294216854</v>
      </c>
    </row>
    <row r="22" spans="1:3" ht="15">
      <c r="A22" t="s">
        <v>330</v>
      </c>
      <c r="B22">
        <f>VLOOKUP(A22,'DfT Data'!$A$2:$H$154,8,FALSE)</f>
        <v>8.98293650793651</v>
      </c>
      <c r="C22">
        <f>'DfT Data'!$Q$3</f>
        <v>3.5025185294216854</v>
      </c>
    </row>
    <row r="23" spans="1:3" ht="15">
      <c r="A23" t="s">
        <v>44</v>
      </c>
      <c r="B23">
        <f>VLOOKUP(A23,'DfT Data'!$A$2:$H$154,8,FALSE)</f>
        <v>8.915301391035547</v>
      </c>
      <c r="C23">
        <f>'DfT Data'!$Q$3</f>
        <v>3.5025185294216854</v>
      </c>
    </row>
    <row r="24" spans="1:3" ht="15">
      <c r="A24" t="s">
        <v>291</v>
      </c>
      <c r="B24">
        <f>VLOOKUP(A24,'DfT Data'!$A$2:$H$154,8,FALSE)</f>
        <v>8.688556988760658</v>
      </c>
      <c r="C24">
        <f>'DfT Data'!$Q$3</f>
        <v>3.5025185294216854</v>
      </c>
    </row>
    <row r="25" spans="1:3" ht="15">
      <c r="A25" t="s">
        <v>407</v>
      </c>
      <c r="B25">
        <f>VLOOKUP(A25,'DfT Data'!$A$2:$H$154,8,FALSE)</f>
        <v>8.047133514726239</v>
      </c>
      <c r="C25">
        <f>'DfT Data'!$Q$3</f>
        <v>3.5025185294216854</v>
      </c>
    </row>
    <row r="26" spans="1:3" ht="15">
      <c r="A26" t="s">
        <v>315</v>
      </c>
      <c r="B26">
        <f>VLOOKUP(A26,'DfT Data'!$A$2:$H$154,8,FALSE)</f>
        <v>7.716402116402117</v>
      </c>
      <c r="C26">
        <f>'DfT Data'!$Q$3</f>
        <v>3.5025185294216854</v>
      </c>
    </row>
    <row r="27" spans="1:3" ht="15">
      <c r="A27" t="s">
        <v>425</v>
      </c>
      <c r="B27">
        <f>VLOOKUP(A27,'DfT Data'!$A$2:$H$154,8,FALSE)</f>
        <v>7.6521056388294095</v>
      </c>
      <c r="C27">
        <f>'DfT Data'!$Q$3</f>
        <v>3.5025185294216854</v>
      </c>
    </row>
    <row r="28" spans="1:3" ht="15">
      <c r="A28" t="s">
        <v>327</v>
      </c>
      <c r="B28">
        <f>VLOOKUP(A28,'DfT Data'!$A$2:$H$154,8,FALSE)</f>
        <v>7.501020126826576</v>
      </c>
      <c r="C28">
        <f>'DfT Data'!$Q$3</f>
        <v>3.5025185294216854</v>
      </c>
    </row>
    <row r="29" spans="1:3" ht="15">
      <c r="A29" t="s">
        <v>352</v>
      </c>
      <c r="B29">
        <f>VLOOKUP(A29,'DfT Data'!$A$2:$H$154,8,FALSE)</f>
        <v>7.342626643616741</v>
      </c>
      <c r="C29">
        <f>'DfT Data'!$Q$3</f>
        <v>3.5025185294216854</v>
      </c>
    </row>
    <row r="30" spans="1:3" ht="15">
      <c r="A30" t="s">
        <v>263</v>
      </c>
      <c r="B30">
        <f>VLOOKUP(A30,'DfT Data'!$A$2:$H$154,8,FALSE)</f>
        <v>7.018346479696172</v>
      </c>
      <c r="C30">
        <f>'DfT Data'!$Q$3</f>
        <v>3.5025185294216854</v>
      </c>
    </row>
    <row r="31" spans="1:3" ht="15">
      <c r="A31" t="s">
        <v>236</v>
      </c>
      <c r="B31">
        <f>VLOOKUP(A31,'DfT Data'!$A$2:$H$154,8,FALSE)</f>
        <v>6.919444444444446</v>
      </c>
      <c r="C31">
        <f>'DfT Data'!$Q$3</f>
        <v>3.5025185294216854</v>
      </c>
    </row>
    <row r="32" spans="1:3" ht="15">
      <c r="A32" t="s">
        <v>99</v>
      </c>
      <c r="B32">
        <f>VLOOKUP(A32,'DfT Data'!$A$2:$H$154,8,FALSE)</f>
        <v>6.915856614364076</v>
      </c>
      <c r="C32">
        <f>'DfT Data'!$Q$3</f>
        <v>3.5025185294216854</v>
      </c>
    </row>
    <row r="33" spans="1:3" ht="15">
      <c r="A33" t="s">
        <v>333</v>
      </c>
      <c r="B33">
        <f>VLOOKUP(A33,'DfT Data'!$A$2:$H$154,8,FALSE)</f>
        <v>6.772193135543924</v>
      </c>
      <c r="C33">
        <f>'DfT Data'!$Q$3</f>
        <v>3.5025185294216854</v>
      </c>
    </row>
    <row r="34" spans="1:3" ht="15">
      <c r="A34" t="s">
        <v>392</v>
      </c>
      <c r="B34">
        <f>VLOOKUP(A34,'DfT Data'!$A$2:$H$154,8,FALSE)</f>
        <v>6.7122244488977945</v>
      </c>
      <c r="C34">
        <f>'DfT Data'!$Q$3</f>
        <v>3.5025185294216854</v>
      </c>
    </row>
    <row r="35" spans="1:3" ht="15">
      <c r="A35" t="s">
        <v>31</v>
      </c>
      <c r="B35">
        <f>VLOOKUP(A35,'DfT Data'!$A$2:$H$154,8,FALSE)</f>
        <v>6.711541440743611</v>
      </c>
      <c r="C35">
        <f>'DfT Data'!$Q$3</f>
        <v>3.5025185294216854</v>
      </c>
    </row>
    <row r="36" spans="1:3" ht="15">
      <c r="A36" t="s">
        <v>266</v>
      </c>
      <c r="B36">
        <f>VLOOKUP(A36,'DfT Data'!$A$2:$H$154,8,FALSE)</f>
        <v>6.691292673571153</v>
      </c>
      <c r="C36">
        <f>'DfT Data'!$Q$3</f>
        <v>3.5025185294216854</v>
      </c>
    </row>
    <row r="37" spans="1:3" ht="15">
      <c r="A37" t="s">
        <v>367</v>
      </c>
      <c r="B37">
        <f>VLOOKUP(A37,'DfT Data'!$A$2:$H$154,8,FALSE)</f>
        <v>6.620884858477604</v>
      </c>
      <c r="C37">
        <f>'DfT Data'!$Q$3</f>
        <v>3.5025185294216854</v>
      </c>
    </row>
    <row r="38" spans="1:3" ht="15">
      <c r="A38" t="s">
        <v>239</v>
      </c>
      <c r="B38">
        <f>VLOOKUP(A38,'DfT Data'!$A$2:$H$154,8,FALSE)</f>
        <v>6.39481792717087</v>
      </c>
      <c r="C38">
        <f>'DfT Data'!$Q$3</f>
        <v>3.5025185294216854</v>
      </c>
    </row>
    <row r="39" spans="1:3" ht="15">
      <c r="A39" t="s">
        <v>343</v>
      </c>
      <c r="B39">
        <f>VLOOKUP(A39,'DfT Data'!$A$2:$H$154,8,FALSE)</f>
        <v>6.187086160806086</v>
      </c>
      <c r="C39">
        <f>'DfT Data'!$Q$3</f>
        <v>3.5025185294216854</v>
      </c>
    </row>
    <row r="40" spans="1:3" ht="15">
      <c r="A40" t="s">
        <v>105</v>
      </c>
      <c r="B40">
        <f>VLOOKUP(A40,'DfT Data'!$A$2:$H$154,8,FALSE)</f>
        <v>5.85597704241772</v>
      </c>
      <c r="C40">
        <f>'DfT Data'!$Q$3</f>
        <v>3.5025185294216854</v>
      </c>
    </row>
    <row r="41" spans="1:3" ht="15">
      <c r="A41" t="s">
        <v>68</v>
      </c>
      <c r="B41">
        <f>VLOOKUP(A41,'DfT Data'!$A$2:$H$154,8,FALSE)</f>
        <v>5.544079132243018</v>
      </c>
      <c r="C41">
        <f>'DfT Data'!$Q$3</f>
        <v>3.5025185294216854</v>
      </c>
    </row>
    <row r="42" spans="1:3" ht="15">
      <c r="A42" t="s">
        <v>471</v>
      </c>
      <c r="B42">
        <f>VLOOKUP(A42,'DfT Data'!$A$2:$H$154,8,FALSE)</f>
        <v>5.23793438167346</v>
      </c>
      <c r="C42">
        <f>'DfT Data'!$Q$3</f>
        <v>3.5025185294216854</v>
      </c>
    </row>
    <row r="43" spans="1:3" ht="15">
      <c r="A43" t="s">
        <v>444</v>
      </c>
      <c r="B43">
        <f>VLOOKUP(A43,'DfT Data'!$A$2:$H$154,8,FALSE)</f>
        <v>5.207313091740125</v>
      </c>
      <c r="C43">
        <f>'DfT Data'!$Q$3</f>
        <v>3.5025185294216854</v>
      </c>
    </row>
    <row r="44" spans="1:3" ht="15">
      <c r="A44" t="s">
        <v>435</v>
      </c>
      <c r="B44">
        <f>VLOOKUP(A44,'DfT Data'!$A$2:$H$154,8,FALSE)</f>
        <v>5.098090580975667</v>
      </c>
      <c r="C44">
        <f>'DfT Data'!$Q$3</f>
        <v>3.5025185294216854</v>
      </c>
    </row>
    <row r="45" spans="1:3" ht="15">
      <c r="A45" t="s">
        <v>379</v>
      </c>
      <c r="B45">
        <f>VLOOKUP(A45,'DfT Data'!$A$2:$H$154,8,FALSE)</f>
        <v>5.0691244239631335</v>
      </c>
      <c r="C45">
        <f>'DfT Data'!$Q$3</f>
        <v>3.5025185294216854</v>
      </c>
    </row>
    <row r="46" spans="1:3" ht="15">
      <c r="A46" t="s">
        <v>419</v>
      </c>
      <c r="B46">
        <f>VLOOKUP(A46,'DfT Data'!$A$2:$H$154,8,FALSE)</f>
        <v>4.929726480312594</v>
      </c>
      <c r="C46">
        <f>'DfT Data'!$Q$3</f>
        <v>3.5025185294216854</v>
      </c>
    </row>
    <row r="47" spans="1:3" ht="15">
      <c r="A47" t="s">
        <v>465</v>
      </c>
      <c r="B47">
        <f>VLOOKUP(A47,'DfT Data'!$A$2:$H$154,8,FALSE)</f>
        <v>4.896086546141001</v>
      </c>
      <c r="C47">
        <f>'DfT Data'!$Q$3</f>
        <v>3.5025185294216854</v>
      </c>
    </row>
    <row r="48" spans="1:3" ht="15">
      <c r="A48" t="s">
        <v>215</v>
      </c>
      <c r="B48">
        <f>VLOOKUP(A48,'DfT Data'!$A$2:$H$154,8,FALSE)</f>
        <v>4.825437010247134</v>
      </c>
      <c r="C48">
        <f>'DfT Data'!$Q$3</f>
        <v>3.5025185294216854</v>
      </c>
    </row>
    <row r="49" spans="1:3" ht="15">
      <c r="A49" t="s">
        <v>218</v>
      </c>
      <c r="B49">
        <f>VLOOKUP(A49,'DfT Data'!$A$2:$H$154,8,FALSE)</f>
        <v>4.768979340117175</v>
      </c>
      <c r="C49">
        <f>'DfT Data'!$Q$3</f>
        <v>3.5025185294216854</v>
      </c>
    </row>
    <row r="50" spans="1:3" ht="15">
      <c r="A50" t="s">
        <v>272</v>
      </c>
      <c r="B50">
        <f>VLOOKUP(A50,'DfT Data'!$A$2:$H$154,8,FALSE)</f>
        <v>4.6564696323380055</v>
      </c>
      <c r="C50">
        <f>'DfT Data'!$Q$3</f>
        <v>3.5025185294216854</v>
      </c>
    </row>
    <row r="51" spans="1:3" ht="15">
      <c r="A51" t="s">
        <v>370</v>
      </c>
      <c r="B51">
        <f>VLOOKUP(A51,'DfT Data'!$A$2:$H$154,8,FALSE)</f>
        <v>4.613945732908899</v>
      </c>
      <c r="C51">
        <f>'DfT Data'!$Q$3</f>
        <v>3.5025185294216854</v>
      </c>
    </row>
    <row r="52" spans="1:3" ht="15">
      <c r="A52" t="s">
        <v>184</v>
      </c>
      <c r="B52">
        <f>VLOOKUP(A52,'DfT Data'!$A$2:$H$154,8,FALSE)</f>
        <v>4.519413919413919</v>
      </c>
      <c r="C52">
        <f>'DfT Data'!$Q$3</f>
        <v>3.5025185294216854</v>
      </c>
    </row>
    <row r="53" spans="1:3" ht="15">
      <c r="A53" t="s">
        <v>224</v>
      </c>
      <c r="B53">
        <f>VLOOKUP(A53,'DfT Data'!$A$2:$H$154,8,FALSE)</f>
        <v>4.517468746542757</v>
      </c>
      <c r="C53">
        <f>'DfT Data'!$Q$3</f>
        <v>3.5025185294216854</v>
      </c>
    </row>
    <row r="54" spans="1:3" ht="15">
      <c r="A54" t="s">
        <v>260</v>
      </c>
      <c r="B54">
        <f>VLOOKUP(A54,'DfT Data'!$A$2:$H$154,8,FALSE)</f>
        <v>4.512248249053316</v>
      </c>
      <c r="C54">
        <f>'DfT Data'!$Q$3</f>
        <v>3.5025185294216854</v>
      </c>
    </row>
    <row r="55" spans="1:3" ht="15">
      <c r="A55" t="s">
        <v>144</v>
      </c>
      <c r="B55">
        <f>VLOOKUP(A55,'DfT Data'!$A$2:$H$154,8,FALSE)</f>
        <v>4.408446891074814</v>
      </c>
      <c r="C55">
        <f>'DfT Data'!$Q$3</f>
        <v>3.5025185294216854</v>
      </c>
    </row>
    <row r="56" spans="1:3" ht="15">
      <c r="A56" t="s">
        <v>257</v>
      </c>
      <c r="B56">
        <f>VLOOKUP(A56,'DfT Data'!$A$2:$H$154,8,FALSE)</f>
        <v>4.361883205070166</v>
      </c>
      <c r="C56">
        <f>'DfT Data'!$Q$3</f>
        <v>3.5025185294216854</v>
      </c>
    </row>
    <row r="57" spans="1:3" ht="15">
      <c r="A57" t="s">
        <v>389</v>
      </c>
      <c r="B57">
        <f>VLOOKUP(A57,'DfT Data'!$A$2:$H$154,8,FALSE)</f>
        <v>4.2829415310427965</v>
      </c>
      <c r="C57">
        <f>'DfT Data'!$Q$3</f>
        <v>3.5025185294216854</v>
      </c>
    </row>
    <row r="58" spans="1:3" ht="15">
      <c r="A58" t="s">
        <v>53</v>
      </c>
      <c r="B58">
        <f>VLOOKUP(A58,'DfT Data'!$A$2:$H$154,8,FALSE)</f>
        <v>4.271173646989849</v>
      </c>
      <c r="C58">
        <f>'DfT Data'!$Q$3</f>
        <v>3.5025185294216854</v>
      </c>
    </row>
    <row r="59" spans="1:3" ht="15">
      <c r="A59" t="s">
        <v>245</v>
      </c>
      <c r="B59">
        <f>VLOOKUP(A59,'DfT Data'!$A$2:$H$154,8,FALSE)</f>
        <v>4.260813162474291</v>
      </c>
      <c r="C59">
        <f>'DfT Data'!$Q$3</f>
        <v>3.5025185294216854</v>
      </c>
    </row>
    <row r="60" spans="1:3" ht="15">
      <c r="A60" t="s">
        <v>459</v>
      </c>
      <c r="B60">
        <f>VLOOKUP(A60,'DfT Data'!$A$2:$H$154,8,FALSE)</f>
        <v>4.204047033087228</v>
      </c>
      <c r="C60">
        <f>'DfT Data'!$Q$3</f>
        <v>3.5025185294216854</v>
      </c>
    </row>
    <row r="61" spans="1:3" ht="15">
      <c r="A61" t="s">
        <v>282</v>
      </c>
      <c r="B61">
        <f>VLOOKUP(A61,'DfT Data'!$A$2:$H$154,8,FALSE)</f>
        <v>3.8530120481927703</v>
      </c>
      <c r="C61">
        <f>'DfT Data'!$Q$3</f>
        <v>3.5025185294216854</v>
      </c>
    </row>
    <row r="62" spans="1:3" ht="15">
      <c r="A62" t="s">
        <v>199</v>
      </c>
      <c r="B62">
        <f>VLOOKUP(A62,'DfT Data'!$A$2:$H$154,8,FALSE)</f>
        <v>3.7359851988899155</v>
      </c>
      <c r="C62">
        <f>'DfT Data'!$Q$3</f>
        <v>3.5025185294216854</v>
      </c>
    </row>
    <row r="63" spans="1:3" ht="15">
      <c r="A63" t="s">
        <v>285</v>
      </c>
      <c r="B63">
        <f>VLOOKUP(A63,'DfT Data'!$A$2:$H$154,8,FALSE)</f>
        <v>3.504581757040773</v>
      </c>
      <c r="C63">
        <f>'DfT Data'!$Q$3</f>
        <v>3.5025185294216854</v>
      </c>
    </row>
    <row r="64" spans="1:3" ht="15">
      <c r="A64" t="s">
        <v>9</v>
      </c>
      <c r="B64">
        <f>VLOOKUP(A64,'DfT Data'!$A$2:$H$154,8,FALSE)</f>
        <v>3.5025185294216854</v>
      </c>
      <c r="C64">
        <f>'DfT Data'!$Q$3</f>
        <v>3.5025185294216854</v>
      </c>
    </row>
    <row r="65" spans="1:3" ht="15">
      <c r="A65" t="s">
        <v>376</v>
      </c>
      <c r="B65">
        <f>VLOOKUP(A65,'DfT Data'!$A$2:$H$154,8,FALSE)</f>
        <v>3.4661916072842445</v>
      </c>
      <c r="C65">
        <f>'DfT Data'!$Q$3</f>
        <v>3.5025185294216854</v>
      </c>
    </row>
    <row r="66" spans="1:3" ht="15">
      <c r="A66" t="s">
        <v>25</v>
      </c>
      <c r="B66">
        <f>VLOOKUP(A66,'DfT Data'!$A$2:$H$154,8,FALSE)</f>
        <v>3.456428214107053</v>
      </c>
      <c r="C66">
        <f>'DfT Data'!$Q$3</f>
        <v>3.5025185294216854</v>
      </c>
    </row>
    <row r="67" spans="1:3" ht="15">
      <c r="A67" t="s">
        <v>138</v>
      </c>
      <c r="B67">
        <f>VLOOKUP(A67,'DfT Data'!$A$2:$H$154,8,FALSE)</f>
        <v>3.3982765754582918</v>
      </c>
      <c r="C67">
        <f>'DfT Data'!$Q$3</f>
        <v>3.5025185294216854</v>
      </c>
    </row>
    <row r="68" spans="1:3" ht="15">
      <c r="A68" t="s">
        <v>242</v>
      </c>
      <c r="B68">
        <f>VLOOKUP(A68,'DfT Data'!$A$2:$H$154,8,FALSE)</f>
        <v>3.1573102394294423</v>
      </c>
      <c r="C68">
        <f>'DfT Data'!$Q$3</f>
        <v>3.5025185294216854</v>
      </c>
    </row>
    <row r="69" spans="1:3" ht="15">
      <c r="A69" t="s">
        <v>129</v>
      </c>
      <c r="B69">
        <f>VLOOKUP(A69,'DfT Data'!$A$2:$H$154,8,FALSE)</f>
        <v>3.043154761904761</v>
      </c>
      <c r="C69">
        <f>'DfT Data'!$Q$3</f>
        <v>3.5025185294216854</v>
      </c>
    </row>
    <row r="70" spans="1:3" ht="15">
      <c r="A70" t="s">
        <v>288</v>
      </c>
      <c r="B70">
        <f>VLOOKUP(A70,'DfT Data'!$A$2:$H$154,8,FALSE)</f>
        <v>2.9878787878787882</v>
      </c>
      <c r="C70">
        <f>'DfT Data'!$Q$3</f>
        <v>3.5025185294216854</v>
      </c>
    </row>
    <row r="71" spans="1:3" ht="15">
      <c r="A71" t="s">
        <v>117</v>
      </c>
      <c r="B71">
        <f>VLOOKUP(A71,'DfT Data'!$A$2:$H$154,8,FALSE)</f>
        <v>2.930198537095089</v>
      </c>
      <c r="C71">
        <f>'DfT Data'!$Q$3</f>
        <v>3.5025185294216854</v>
      </c>
    </row>
    <row r="72" spans="1:3" ht="15">
      <c r="A72" t="s">
        <v>41</v>
      </c>
      <c r="B72">
        <f>VLOOKUP(A72,'DfT Data'!$A$2:$H$154,8,FALSE)</f>
        <v>2.8659273086636663</v>
      </c>
      <c r="C72">
        <f>'DfT Data'!$Q$3</f>
        <v>3.5025185294216854</v>
      </c>
    </row>
    <row r="73" spans="1:3" ht="15">
      <c r="A73" t="s">
        <v>108</v>
      </c>
      <c r="B73">
        <f>VLOOKUP(A73,'DfT Data'!$A$2:$H$154,8,FALSE)</f>
        <v>2.726954050213168</v>
      </c>
      <c r="C73">
        <f>'DfT Data'!$Q$3</f>
        <v>3.5025185294216854</v>
      </c>
    </row>
    <row r="74" spans="1:3" ht="15">
      <c r="A74" t="s">
        <v>227</v>
      </c>
      <c r="B74">
        <f>VLOOKUP(A74,'DfT Data'!$A$2:$H$154,8,FALSE)</f>
        <v>2.4791031834510093</v>
      </c>
      <c r="C74">
        <f>'DfT Data'!$Q$3</f>
        <v>3.5025185294216854</v>
      </c>
    </row>
    <row r="75" spans="1:3" ht="15">
      <c r="A75" t="s">
        <v>395</v>
      </c>
      <c r="B75">
        <f>VLOOKUP(A75,'DfT Data'!$A$2:$H$154,8,FALSE)</f>
        <v>2.363426831919984</v>
      </c>
      <c r="C75">
        <f>'DfT Data'!$Q$3</f>
        <v>3.5025185294216854</v>
      </c>
    </row>
    <row r="76" spans="1:3" ht="15">
      <c r="A76" t="s">
        <v>205</v>
      </c>
      <c r="B76">
        <f>VLOOKUP(A76,'DfT Data'!$A$2:$H$154,8,FALSE)</f>
        <v>2.173574079271525</v>
      </c>
      <c r="C76">
        <f>'DfT Data'!$Q$3</f>
        <v>3.5025185294216854</v>
      </c>
    </row>
    <row r="77" spans="1:3" ht="15">
      <c r="A77" t="s">
        <v>468</v>
      </c>
      <c r="B77">
        <f>VLOOKUP(A77,'DfT Data'!$A$2:$H$154,8,FALSE)</f>
        <v>2.1365365365365356</v>
      </c>
      <c r="C77">
        <f>'DfT Data'!$Q$3</f>
        <v>3.5025185294216854</v>
      </c>
    </row>
    <row r="78" spans="1:3" ht="15">
      <c r="A78" t="s">
        <v>56</v>
      </c>
      <c r="B78">
        <f>VLOOKUP(A78,'DfT Data'!$A$2:$H$154,8,FALSE)</f>
        <v>2.133774084993597</v>
      </c>
      <c r="C78">
        <f>'DfT Data'!$Q$3</f>
        <v>3.5025185294216854</v>
      </c>
    </row>
    <row r="79" spans="1:3" ht="15">
      <c r="A79" t="s">
        <v>312</v>
      </c>
      <c r="B79">
        <f>VLOOKUP(A79,'DfT Data'!$A$2:$H$154,8,FALSE)</f>
        <v>2.114441842310695</v>
      </c>
      <c r="C79">
        <f>'DfT Data'!$Q$3</f>
        <v>3.5025185294216854</v>
      </c>
    </row>
    <row r="80" spans="1:3" ht="15">
      <c r="A80" t="s">
        <v>120</v>
      </c>
      <c r="B80">
        <f>VLOOKUP(A80,'DfT Data'!$A$2:$H$154,8,FALSE)</f>
        <v>1.9088669950738915</v>
      </c>
      <c r="C80">
        <f>'DfT Data'!$Q$3</f>
        <v>3.5025185294216854</v>
      </c>
    </row>
    <row r="81" spans="1:3" ht="15">
      <c r="A81" t="s">
        <v>300</v>
      </c>
      <c r="B81">
        <f>VLOOKUP(A81,'DfT Data'!$A$2:$H$154,8,FALSE)</f>
        <v>1.8784028237370407</v>
      </c>
      <c r="C81">
        <f>'DfT Data'!$Q$3</f>
        <v>3.5025185294216854</v>
      </c>
    </row>
    <row r="82" spans="1:3" ht="15">
      <c r="A82" t="s">
        <v>373</v>
      </c>
      <c r="B82">
        <f>VLOOKUP(A82,'DfT Data'!$A$2:$H$154,8,FALSE)</f>
        <v>1.8475367591329395</v>
      </c>
      <c r="C82">
        <f>'DfT Data'!$Q$3</f>
        <v>3.5025185294216854</v>
      </c>
    </row>
    <row r="83" spans="1:3" ht="15">
      <c r="A83" t="s">
        <v>422</v>
      </c>
      <c r="B83">
        <f>VLOOKUP(A83,'DfT Data'!$A$2:$H$154,8,FALSE)</f>
        <v>1.8179487179487186</v>
      </c>
      <c r="C83">
        <f>'DfT Data'!$Q$3</f>
        <v>3.5025185294216854</v>
      </c>
    </row>
    <row r="84" spans="1:3" ht="15">
      <c r="A84" t="s">
        <v>59</v>
      </c>
      <c r="B84">
        <f>VLOOKUP(A84,'DfT Data'!$A$2:$H$154,8,FALSE)</f>
        <v>1.7940298507462682</v>
      </c>
      <c r="C84">
        <f>'DfT Data'!$Q$3</f>
        <v>3.5025185294216854</v>
      </c>
    </row>
    <row r="85" spans="1:3" ht="15">
      <c r="A85" t="s">
        <v>251</v>
      </c>
      <c r="B85">
        <f>VLOOKUP(A85,'DfT Data'!$A$2:$H$154,8,FALSE)</f>
        <v>1.707288865758811</v>
      </c>
      <c r="C85">
        <f>'DfT Data'!$Q$3</f>
        <v>3.5025185294216854</v>
      </c>
    </row>
    <row r="86" spans="1:3" ht="15">
      <c r="A86" t="s">
        <v>248</v>
      </c>
      <c r="B86">
        <f>VLOOKUP(A86,'DfT Data'!$A$2:$H$154,8,FALSE)</f>
        <v>1.5594621977600704</v>
      </c>
      <c r="C86">
        <f>'DfT Data'!$Q$3</f>
        <v>3.5025185294216854</v>
      </c>
    </row>
    <row r="87" spans="1:3" ht="15">
      <c r="A87" t="s">
        <v>462</v>
      </c>
      <c r="B87">
        <f>VLOOKUP(A87,'DfT Data'!$A$2:$H$154,8,FALSE)</f>
        <v>1.543334956973533</v>
      </c>
      <c r="C87">
        <f>'DfT Data'!$Q$3</f>
        <v>3.5025185294216854</v>
      </c>
    </row>
    <row r="88" spans="1:3" ht="15">
      <c r="A88" t="s">
        <v>318</v>
      </c>
      <c r="B88">
        <f>VLOOKUP(A88,'DfT Data'!$A$2:$H$154,8,FALSE)</f>
        <v>1.3210009901881365</v>
      </c>
      <c r="C88">
        <f>'DfT Data'!$Q$3</f>
        <v>3.5025185294216854</v>
      </c>
    </row>
    <row r="89" spans="1:3" ht="15">
      <c r="A89" t="s">
        <v>416</v>
      </c>
      <c r="B89">
        <f>VLOOKUP(A89,'DfT Data'!$A$2:$H$154,8,FALSE)</f>
        <v>1.293508936970838</v>
      </c>
      <c r="C89">
        <f>'DfT Data'!$Q$3</f>
        <v>3.5025185294216854</v>
      </c>
    </row>
    <row r="90" spans="1:3" ht="15">
      <c r="A90" t="s">
        <v>50</v>
      </c>
      <c r="B90">
        <f>VLOOKUP(A90,'DfT Data'!$A$2:$H$154,8,FALSE)</f>
        <v>1.2714211167159508</v>
      </c>
      <c r="C90">
        <f>'DfT Data'!$Q$3</f>
        <v>3.5025185294216854</v>
      </c>
    </row>
    <row r="91" spans="1:3" ht="15">
      <c r="A91" t="s">
        <v>153</v>
      </c>
      <c r="B91">
        <f>VLOOKUP(A91,'DfT Data'!$A$2:$H$154,8,FALSE)</f>
        <v>1.2472277446432525</v>
      </c>
      <c r="C91">
        <f>'DfT Data'!$Q$3</f>
        <v>3.5025185294216854</v>
      </c>
    </row>
    <row r="92" spans="1:3" ht="15">
      <c r="A92" t="s">
        <v>340</v>
      </c>
      <c r="B92">
        <f>VLOOKUP(A92,'DfT Data'!$A$2:$H$154,8,FALSE)</f>
        <v>1.2378331148973345</v>
      </c>
      <c r="C92">
        <f>'DfT Data'!$Q$3</f>
        <v>3.5025185294216854</v>
      </c>
    </row>
    <row r="93" spans="1:3" ht="15">
      <c r="A93" t="s">
        <v>47</v>
      </c>
      <c r="B93">
        <f>VLOOKUP(A93,'DfT Data'!$A$2:$H$154,8,FALSE)</f>
        <v>1.209580576843301</v>
      </c>
      <c r="C93">
        <f>'DfT Data'!$Q$3</f>
        <v>3.5025185294216854</v>
      </c>
    </row>
    <row r="94" spans="1:3" ht="15">
      <c r="A94" t="s">
        <v>162</v>
      </c>
      <c r="B94">
        <f>VLOOKUP(A94,'DfT Data'!$A$2:$H$154,8,FALSE)</f>
        <v>1.2080052887793746</v>
      </c>
      <c r="C94">
        <f>'DfT Data'!$Q$3</f>
        <v>3.5025185294216854</v>
      </c>
    </row>
    <row r="95" spans="1:3" ht="15">
      <c r="A95" t="s">
        <v>432</v>
      </c>
      <c r="B95">
        <f>VLOOKUP(A95,'DfT Data'!$A$2:$H$154,8,FALSE)</f>
        <v>1.0866010102845514</v>
      </c>
      <c r="C95">
        <f>'DfT Data'!$Q$3</f>
        <v>3.5025185294216854</v>
      </c>
    </row>
    <row r="96" spans="1:3" ht="15">
      <c r="A96" t="s">
        <v>132</v>
      </c>
      <c r="B96">
        <f>VLOOKUP(A96,'DfT Data'!$A$2:$H$154,8,FALSE)</f>
        <v>1.0251838644974365</v>
      </c>
      <c r="C96">
        <f>'DfT Data'!$Q$3</f>
        <v>3.5025185294216854</v>
      </c>
    </row>
    <row r="97" spans="1:3" ht="15">
      <c r="A97" t="s">
        <v>19</v>
      </c>
      <c r="B97">
        <f>VLOOKUP(A97,'DfT Data'!$A$2:$H$154,8,FALSE)</f>
        <v>1.0237394693826225</v>
      </c>
      <c r="C97">
        <f>'DfT Data'!$Q$3</f>
        <v>3.5025185294216854</v>
      </c>
    </row>
    <row r="98" spans="1:3" ht="15">
      <c r="A98" t="s">
        <v>168</v>
      </c>
      <c r="B98">
        <f>VLOOKUP(A98,'DfT Data'!$A$2:$H$154,8,FALSE)</f>
        <v>1.0138490657971175</v>
      </c>
      <c r="C98">
        <f>'DfT Data'!$Q$3</f>
        <v>3.5025185294216854</v>
      </c>
    </row>
    <row r="99" spans="1:3" ht="15">
      <c r="A99" t="s">
        <v>37</v>
      </c>
      <c r="B99">
        <f>VLOOKUP(A99,'DfT Data'!$A$2:$H$154,8,FALSE)</f>
        <v>0.9246417013407302</v>
      </c>
      <c r="C99">
        <f>'DfT Data'!$Q$3</f>
        <v>3.5025185294216854</v>
      </c>
    </row>
    <row r="100" spans="1:3" ht="15">
      <c r="A100" t="s">
        <v>165</v>
      </c>
      <c r="B100">
        <f>VLOOKUP(A100,'DfT Data'!$A$2:$H$154,8,FALSE)</f>
        <v>0.8985368956742992</v>
      </c>
      <c r="C100">
        <f>'DfT Data'!$Q$3</f>
        <v>3.5025185294216854</v>
      </c>
    </row>
    <row r="101" spans="1:3" ht="15">
      <c r="A101" t="s">
        <v>87</v>
      </c>
      <c r="B101">
        <f>VLOOKUP(A101,'DfT Data'!$A$2:$H$154,8,FALSE)</f>
        <v>0.882529668018627</v>
      </c>
      <c r="C101">
        <f>'DfT Data'!$Q$3</f>
        <v>3.5025185294216854</v>
      </c>
    </row>
    <row r="102" spans="1:3" ht="15">
      <c r="A102" t="s">
        <v>324</v>
      </c>
      <c r="B102">
        <f>VLOOKUP(A102,'DfT Data'!$A$2:$H$154,8,FALSE)</f>
        <v>0.8513804126707338</v>
      </c>
      <c r="C102">
        <f>'DfT Data'!$Q$3</f>
        <v>3.5025185294216854</v>
      </c>
    </row>
    <row r="103" spans="1:3" ht="15">
      <c r="A103" t="s">
        <v>84</v>
      </c>
      <c r="B103">
        <f>VLOOKUP(A103,'DfT Data'!$A$2:$H$154,8,FALSE)</f>
        <v>0.7643263900713251</v>
      </c>
      <c r="C103">
        <f>'DfT Data'!$Q$3</f>
        <v>3.5025185294216854</v>
      </c>
    </row>
    <row r="104" spans="1:3" ht="15">
      <c r="A104" t="s">
        <v>193</v>
      </c>
      <c r="B104">
        <f>VLOOKUP(A104,'DfT Data'!$A$2:$H$154,8,FALSE)</f>
        <v>0.6058477478268505</v>
      </c>
      <c r="C104">
        <f>'DfT Data'!$Q$3</f>
        <v>3.5025185294216854</v>
      </c>
    </row>
    <row r="105" spans="1:3" ht="15">
      <c r="A105" t="s">
        <v>278</v>
      </c>
      <c r="B105">
        <f>VLOOKUP(A105,'DfT Data'!$A$2:$H$154,8,FALSE)</f>
        <v>0.5369085173501578</v>
      </c>
      <c r="C105">
        <f>'DfT Data'!$Q$3</f>
        <v>3.5025185294216854</v>
      </c>
    </row>
    <row r="106" spans="1:3" ht="15">
      <c r="A106" t="s">
        <v>141</v>
      </c>
      <c r="B106">
        <f>VLOOKUP(A106,'DfT Data'!$A$2:$H$154,8,FALSE)</f>
        <v>0.34450424005218494</v>
      </c>
      <c r="C106">
        <f>'DfT Data'!$Q$3</f>
        <v>3.5025185294216854</v>
      </c>
    </row>
    <row r="107" spans="1:3" ht="15">
      <c r="A107" t="s">
        <v>90</v>
      </c>
      <c r="B107">
        <f>VLOOKUP(A107,'DfT Data'!$A$2:$H$154,8,FALSE)</f>
        <v>0.2818759745711894</v>
      </c>
      <c r="C107">
        <f>'DfT Data'!$Q$3</f>
        <v>3.5025185294216854</v>
      </c>
    </row>
    <row r="108" spans="1:3" ht="15">
      <c r="A108" t="s">
        <v>126</v>
      </c>
      <c r="B108">
        <f>VLOOKUP(A108,'DfT Data'!$A$2:$H$154,8,FALSE)</f>
        <v>0.26965002868617294</v>
      </c>
      <c r="C108">
        <f>'DfT Data'!$Q$3</f>
        <v>3.5025185294216854</v>
      </c>
    </row>
    <row r="109" spans="1:3" ht="15">
      <c r="A109" t="s">
        <v>212</v>
      </c>
      <c r="B109">
        <f>VLOOKUP(A109,'DfT Data'!$A$2:$H$154,8,FALSE)</f>
        <v>0.16761729530818847</v>
      </c>
      <c r="C109">
        <f>'DfT Data'!$Q$3</f>
        <v>3.5025185294216854</v>
      </c>
    </row>
    <row r="110" spans="1:3" ht="15">
      <c r="A110" t="s">
        <v>147</v>
      </c>
      <c r="B110">
        <f>VLOOKUP(A110,'DfT Data'!$A$2:$H$154,8,FALSE)</f>
        <v>0.014904240256353063</v>
      </c>
      <c r="C110">
        <f>'DfT Data'!$Q$3</f>
        <v>3.5025185294216854</v>
      </c>
    </row>
    <row r="111" spans="1:3" ht="15">
      <c r="A111" t="s">
        <v>13</v>
      </c>
      <c r="B111">
        <f>VLOOKUP(A111,'DfT Data'!$A$2:$H$154,8,FALSE)</f>
        <v>-0.07138017808749542</v>
      </c>
      <c r="C111">
        <f>'DfT Data'!$Q$3</f>
        <v>3.5025185294216854</v>
      </c>
    </row>
    <row r="112" spans="1:3" ht="15">
      <c r="A112" t="s">
        <v>358</v>
      </c>
      <c r="B112">
        <f>VLOOKUP(A112,'DfT Data'!$A$2:$H$154,8,FALSE)</f>
        <v>-0.0803542673107902</v>
      </c>
      <c r="C112">
        <f>'DfT Data'!$Q$3</f>
        <v>3.5025185294216854</v>
      </c>
    </row>
    <row r="113" spans="1:3" ht="15">
      <c r="A113" t="s">
        <v>441</v>
      </c>
      <c r="B113">
        <f>VLOOKUP(A113,'DfT Data'!$A$2:$H$154,8,FALSE)</f>
        <v>-0.1845277070449871</v>
      </c>
      <c r="C113">
        <f>'DfT Data'!$Q$3</f>
        <v>3.5025185294216854</v>
      </c>
    </row>
    <row r="114" spans="1:3" ht="15">
      <c r="A114" t="s">
        <v>65</v>
      </c>
      <c r="B114">
        <f>VLOOKUP(A114,'DfT Data'!$A$2:$H$154,8,FALSE)</f>
        <v>-0.18667611622962532</v>
      </c>
      <c r="C114">
        <f>'DfT Data'!$Q$3</f>
        <v>3.5025185294216854</v>
      </c>
    </row>
    <row r="115" spans="1:3" ht="15">
      <c r="A115" t="s">
        <v>81</v>
      </c>
      <c r="B115">
        <f>VLOOKUP(A115,'DfT Data'!$A$2:$H$154,8,FALSE)</f>
        <v>-0.24024479680348065</v>
      </c>
      <c r="C115">
        <f>'DfT Data'!$Q$3</f>
        <v>3.5025185294216854</v>
      </c>
    </row>
    <row r="116" spans="1:3" ht="15">
      <c r="A116" t="s">
        <v>275</v>
      </c>
      <c r="B116">
        <f>VLOOKUP(A116,'DfT Data'!$A$2:$H$154,8,FALSE)</f>
        <v>-0.2593670697118968</v>
      </c>
      <c r="C116">
        <f>'DfT Data'!$Q$3</f>
        <v>3.5025185294216854</v>
      </c>
    </row>
    <row r="117" spans="1:3" ht="15">
      <c r="A117" t="s">
        <v>398</v>
      </c>
      <c r="B117">
        <f>VLOOKUP(A117,'DfT Data'!$A$2:$H$154,8,FALSE)</f>
        <v>-0.34111627359877694</v>
      </c>
      <c r="C117">
        <f>'DfT Data'!$Q$3</f>
        <v>3.5025185294216854</v>
      </c>
    </row>
    <row r="118" spans="1:3" ht="15">
      <c r="A118" t="s">
        <v>178</v>
      </c>
      <c r="B118">
        <f>VLOOKUP(A118,'DfT Data'!$A$2:$H$154,8,FALSE)</f>
        <v>-0.4605018115328616</v>
      </c>
      <c r="C118">
        <f>'DfT Data'!$Q$3</f>
        <v>3.5025185294216854</v>
      </c>
    </row>
    <row r="119" spans="1:3" ht="15">
      <c r="A119" t="s">
        <v>190</v>
      </c>
      <c r="B119">
        <f>VLOOKUP(A119,'DfT Data'!$A$2:$H$154,8,FALSE)</f>
        <v>-0.5121931813661131</v>
      </c>
      <c r="C119">
        <f>'DfT Data'!$Q$3</f>
        <v>3.5025185294216854</v>
      </c>
    </row>
    <row r="120" spans="1:3" ht="15">
      <c r="A120" t="s">
        <v>438</v>
      </c>
      <c r="B120">
        <f>VLOOKUP(A120,'DfT Data'!$A$2:$H$154,8,FALSE)</f>
        <v>-0.5673170056731713</v>
      </c>
      <c r="C120">
        <f>'DfT Data'!$Q$3</f>
        <v>3.5025185294216854</v>
      </c>
    </row>
    <row r="121" spans="1:3" ht="15">
      <c r="A121" t="s">
        <v>22</v>
      </c>
      <c r="B121">
        <f>VLOOKUP(A121,'DfT Data'!$A$2:$H$154,8,FALSE)</f>
        <v>-0.6637362637362632</v>
      </c>
      <c r="C121">
        <f>'DfT Data'!$Q$3</f>
        <v>3.5025185294216854</v>
      </c>
    </row>
    <row r="122" spans="1:3" ht="15">
      <c r="A122" t="s">
        <v>78</v>
      </c>
      <c r="B122">
        <f>VLOOKUP(A122,'DfT Data'!$A$2:$H$154,8,FALSE)</f>
        <v>-0.6974861909593049</v>
      </c>
      <c r="C122">
        <f>'DfT Data'!$Q$3</f>
        <v>3.5025185294216854</v>
      </c>
    </row>
    <row r="123" spans="1:3" ht="15">
      <c r="A123" t="s">
        <v>175</v>
      </c>
      <c r="B123">
        <f>VLOOKUP(A123,'DfT Data'!$A$2:$H$154,8,FALSE)</f>
        <v>-0.7449429832101302</v>
      </c>
      <c r="C123">
        <f>'DfT Data'!$Q$3</f>
        <v>3.5025185294216854</v>
      </c>
    </row>
    <row r="124" spans="1:3" ht="15">
      <c r="A124" t="s">
        <v>254</v>
      </c>
      <c r="B124">
        <f>VLOOKUP(A124,'DfT Data'!$A$2:$H$154,8,FALSE)</f>
        <v>-0.8172686618507061</v>
      </c>
      <c r="C124">
        <f>'DfT Data'!$Q$3</f>
        <v>3.5025185294216854</v>
      </c>
    </row>
    <row r="125" spans="1:3" ht="15">
      <c r="A125" t="s">
        <v>401</v>
      </c>
      <c r="B125">
        <f>VLOOKUP(A125,'DfT Data'!$A$2:$H$154,8,FALSE)</f>
        <v>-0.830446194225722</v>
      </c>
      <c r="C125">
        <f>'DfT Data'!$Q$3</f>
        <v>3.5025185294216854</v>
      </c>
    </row>
    <row r="126" spans="1:3" ht="15">
      <c r="A126" t="s">
        <v>336</v>
      </c>
      <c r="B126">
        <f>VLOOKUP(A126,'DfT Data'!$A$2:$H$154,8,FALSE)</f>
        <v>-0.9254237288135609</v>
      </c>
      <c r="C126">
        <f>'DfT Data'!$Q$3</f>
        <v>3.5025185294216854</v>
      </c>
    </row>
    <row r="127" spans="1:3" ht="15">
      <c r="A127" t="s">
        <v>447</v>
      </c>
      <c r="B127">
        <f>VLOOKUP(A127,'DfT Data'!$A$2:$H$154,8,FALSE)</f>
        <v>-1.0414464690877825</v>
      </c>
      <c r="C127">
        <f>'DfT Data'!$Q$3</f>
        <v>3.5025185294216854</v>
      </c>
    </row>
    <row r="128" spans="1:3" ht="15">
      <c r="A128" t="s">
        <v>75</v>
      </c>
      <c r="B128">
        <f>VLOOKUP(A128,'DfT Data'!$A$2:$H$154,8,FALSE)</f>
        <v>-1.1040905650442623</v>
      </c>
      <c r="C128">
        <f>'DfT Data'!$Q$3</f>
        <v>3.5025185294216854</v>
      </c>
    </row>
    <row r="129" spans="1:3" ht="15">
      <c r="A129" t="s">
        <v>159</v>
      </c>
      <c r="B129">
        <f>VLOOKUP(A129,'DfT Data'!$A$2:$H$154,8,FALSE)</f>
        <v>-1.172845184435654</v>
      </c>
      <c r="C129">
        <f>'DfT Data'!$Q$3</f>
        <v>3.5025185294216854</v>
      </c>
    </row>
    <row r="130" spans="1:3" ht="15">
      <c r="A130" t="s">
        <v>208</v>
      </c>
      <c r="B130">
        <f>VLOOKUP(A130,'DfT Data'!$A$2:$H$154,8,FALSE)</f>
        <v>-1.1729144049215572</v>
      </c>
      <c r="C130">
        <f>'DfT Data'!$Q$3</f>
        <v>3.5025185294216854</v>
      </c>
    </row>
    <row r="131" spans="1:3" ht="15">
      <c r="A131" t="s">
        <v>96</v>
      </c>
      <c r="B131">
        <f>VLOOKUP(A131,'DfT Data'!$A$2:$H$154,8,FALSE)</f>
        <v>-1.2605997452819278</v>
      </c>
      <c r="C131">
        <f>'DfT Data'!$Q$3</f>
        <v>3.5025185294216854</v>
      </c>
    </row>
    <row r="132" spans="1:3" ht="15">
      <c r="A132" t="s">
        <v>404</v>
      </c>
      <c r="B132">
        <f>VLOOKUP(A132,'DfT Data'!$A$2:$H$154,8,FALSE)</f>
        <v>-1.2978689183755527</v>
      </c>
      <c r="C132">
        <f>'DfT Data'!$Q$3</f>
        <v>3.5025185294216854</v>
      </c>
    </row>
    <row r="133" spans="1:3" ht="15">
      <c r="A133" t="s">
        <v>429</v>
      </c>
      <c r="B133">
        <f>VLOOKUP(A133,'DfT Data'!$A$2:$H$154,8,FALSE)</f>
        <v>-1.3447280688659997</v>
      </c>
      <c r="C133">
        <f>'DfT Data'!$Q$3</f>
        <v>3.5025185294216854</v>
      </c>
    </row>
    <row r="134" spans="1:3" ht="15">
      <c r="A134" t="s">
        <v>123</v>
      </c>
      <c r="B134">
        <f>VLOOKUP(A134,'DfT Data'!$A$2:$H$154,8,FALSE)</f>
        <v>-1.4283564814814813</v>
      </c>
      <c r="C134">
        <f>'DfT Data'!$Q$3</f>
        <v>3.5025185294216854</v>
      </c>
    </row>
    <row r="135" spans="1:3" ht="15">
      <c r="A135" t="s">
        <v>71</v>
      </c>
      <c r="B135">
        <f>VLOOKUP(A135,'DfT Data'!$A$2:$H$154,8,FALSE)</f>
        <v>-1.4330402344790834</v>
      </c>
      <c r="C135">
        <f>'DfT Data'!$Q$3</f>
        <v>3.5025185294216854</v>
      </c>
    </row>
    <row r="136" spans="1:3" ht="15">
      <c r="A136" t="s">
        <v>187</v>
      </c>
      <c r="B136">
        <f>VLOOKUP(A136,'DfT Data'!$A$2:$H$154,8,FALSE)</f>
        <v>-1.5133703019100437</v>
      </c>
      <c r="C136">
        <f>'DfT Data'!$Q$3</f>
        <v>3.5025185294216854</v>
      </c>
    </row>
    <row r="137" spans="1:3" ht="15">
      <c r="A137" t="s">
        <v>361</v>
      </c>
      <c r="B137">
        <f>VLOOKUP(A137,'DfT Data'!$A$2:$H$154,8,FALSE)</f>
        <v>-1.8476077500988541</v>
      </c>
      <c r="C137">
        <f>'DfT Data'!$Q$3</f>
        <v>3.5025185294216854</v>
      </c>
    </row>
    <row r="138" spans="1:3" ht="15">
      <c r="A138" t="s">
        <v>413</v>
      </c>
      <c r="B138">
        <f>VLOOKUP(A138,'DfT Data'!$A$2:$H$154,8,FALSE)</f>
        <v>-1.8516538351867702</v>
      </c>
      <c r="C138">
        <f>'DfT Data'!$Q$3</f>
        <v>3.5025185294216854</v>
      </c>
    </row>
    <row r="139" spans="1:3" ht="15">
      <c r="A139" t="s">
        <v>34</v>
      </c>
      <c r="B139">
        <f>VLOOKUP(A139,'DfT Data'!$A$2:$H$154,8,FALSE)</f>
        <v>-2.237712282562267</v>
      </c>
      <c r="C139">
        <f>'DfT Data'!$Q$3</f>
        <v>3.5025185294216854</v>
      </c>
    </row>
    <row r="140" spans="1:3" ht="15">
      <c r="A140" t="s">
        <v>196</v>
      </c>
      <c r="B140">
        <f>VLOOKUP(A140,'DfT Data'!$A$2:$H$154,8,FALSE)</f>
        <v>-2.4087455994070783</v>
      </c>
      <c r="C140">
        <f>'DfT Data'!$Q$3</f>
        <v>3.5025185294216854</v>
      </c>
    </row>
    <row r="141" spans="1:3" ht="15">
      <c r="A141" t="s">
        <v>303</v>
      </c>
      <c r="B141">
        <f>VLOOKUP(A141,'DfT Data'!$A$2:$H$154,8,FALSE)</f>
        <v>-2.509869646182496</v>
      </c>
      <c r="C141">
        <f>'DfT Data'!$Q$3</f>
        <v>3.5025185294216854</v>
      </c>
    </row>
    <row r="142" spans="1:3" ht="15">
      <c r="A142" t="s">
        <v>181</v>
      </c>
      <c r="B142">
        <f>VLOOKUP(A142,'DfT Data'!$A$2:$H$154,8,FALSE)</f>
        <v>-2.5105610561056118</v>
      </c>
      <c r="C142">
        <f>'DfT Data'!$Q$3</f>
        <v>3.5025185294216854</v>
      </c>
    </row>
    <row r="143" spans="1:3" ht="15">
      <c r="A143" t="s">
        <v>171</v>
      </c>
      <c r="B143">
        <f>VLOOKUP(A143,'DfT Data'!$A$2:$H$154,8,FALSE)</f>
        <v>-2.623261694058155</v>
      </c>
      <c r="C143">
        <f>'DfT Data'!$Q$3</f>
        <v>3.5025185294216854</v>
      </c>
    </row>
    <row r="144" spans="1:3" ht="15">
      <c r="A144" t="s">
        <v>111</v>
      </c>
      <c r="B144">
        <f>VLOOKUP(A144,'DfT Data'!$A$2:$H$154,8,FALSE)</f>
        <v>-2.922360534808667</v>
      </c>
      <c r="C144">
        <f>'DfT Data'!$Q$3</f>
        <v>3.5025185294216854</v>
      </c>
    </row>
    <row r="145" spans="1:3" ht="15">
      <c r="A145" t="s">
        <v>150</v>
      </c>
      <c r="B145">
        <f>VLOOKUP(A145,'DfT Data'!$A$2:$H$154,8,FALSE)</f>
        <v>-2.953020134228188</v>
      </c>
      <c r="C145">
        <f>'DfT Data'!$Q$3</f>
        <v>3.5025185294216854</v>
      </c>
    </row>
    <row r="146" spans="1:3" ht="15">
      <c r="A146" t="s">
        <v>456</v>
      </c>
      <c r="B146">
        <f>VLOOKUP(A146,'DfT Data'!$A$2:$H$154,8,FALSE)</f>
        <v>-3.023830625307731</v>
      </c>
      <c r="C146">
        <f>'DfT Data'!$Q$3</f>
        <v>3.5025185294216854</v>
      </c>
    </row>
    <row r="147" spans="1:3" ht="15">
      <c r="A147" t="s">
        <v>16</v>
      </c>
      <c r="B147">
        <f>VLOOKUP(A147,'DfT Data'!$A$2:$H$154,8,FALSE)</f>
        <v>-3.426569742941423</v>
      </c>
      <c r="C147">
        <f>'DfT Data'!$Q$3</f>
        <v>3.5025185294216854</v>
      </c>
    </row>
    <row r="148" spans="1:3" ht="15">
      <c r="A148" t="s">
        <v>202</v>
      </c>
      <c r="B148">
        <f>VLOOKUP(A148,'DfT Data'!$A$2:$H$154,8,FALSE)</f>
        <v>-3.756408117876009</v>
      </c>
      <c r="C148">
        <f>'DfT Data'!$Q$3</f>
        <v>3.5025185294216854</v>
      </c>
    </row>
    <row r="149" spans="1:3" ht="15">
      <c r="A149" t="s">
        <v>102</v>
      </c>
      <c r="B149">
        <f>VLOOKUP(A149,'DfT Data'!$A$2:$H$154,8,FALSE)</f>
        <v>-3.947657512116317</v>
      </c>
      <c r="C149">
        <f>'DfT Data'!$Q$3</f>
        <v>3.5025185294216854</v>
      </c>
    </row>
    <row r="150" spans="1:3" ht="15">
      <c r="A150" t="s">
        <v>135</v>
      </c>
      <c r="B150">
        <f>VLOOKUP(A150,'DfT Data'!$A$2:$H$154,8,FALSE)</f>
        <v>-3.9555923892399596</v>
      </c>
      <c r="C150">
        <f>'DfT Data'!$Q$3</f>
        <v>3.5025185294216854</v>
      </c>
    </row>
    <row r="151" spans="1:3" ht="15">
      <c r="A151" t="s">
        <v>156</v>
      </c>
      <c r="B151">
        <f>VLOOKUP(A151,'DfT Data'!$A$2:$H$154,8,FALSE)</f>
        <v>-4.15520140640526</v>
      </c>
      <c r="C151">
        <f>'DfT Data'!$Q$3</f>
        <v>3.5025185294216854</v>
      </c>
    </row>
    <row r="152" spans="1:3" ht="15">
      <c r="A152" t="s">
        <v>114</v>
      </c>
      <c r="B152">
        <f>VLOOKUP(A152,'DfT Data'!$A$2:$H$154,8,FALSE)</f>
        <v>-4.188062321702875</v>
      </c>
      <c r="C152">
        <f>'DfT Data'!$Q$3</f>
        <v>3.5025185294216854</v>
      </c>
    </row>
    <row r="153" spans="1:3" ht="15">
      <c r="A153" t="s">
        <v>453</v>
      </c>
      <c r="B153">
        <f>VLOOKUP(A153,'DfT Data'!$A$2:$H$154,8,FALSE)</f>
        <v>-5.049853215906059</v>
      </c>
      <c r="C153">
        <f>'DfT Data'!$Q$3</f>
        <v>3.5025185294216854</v>
      </c>
    </row>
    <row r="154" spans="1:3" ht="15">
      <c r="A154" t="s">
        <v>297</v>
      </c>
      <c r="B154">
        <f>VLOOKUP(A154,'DfT Data'!$A$2:$H$154,8,FALSE)</f>
        <v>-7.014892379290285</v>
      </c>
      <c r="C154">
        <f>'DfT Data'!$Q$3</f>
        <v>3.5025185294216854</v>
      </c>
    </row>
  </sheetData>
  <sheetProtection algorithmName="SHA-512" hashValue="u2NkG/SfK21DrzAQq1HvpFbPeMmZhdTKPI0lNXgXSGiwetSabTFsc+gvPhUvdohImeqNcyvsgOa/SdFeRlzmTg==" saltValue="lvaIcg6mhGEKEnsWRhnBuQ==" spinCount="100000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60"/>
  <sheetViews>
    <sheetView workbookViewId="0" topLeftCell="A39">
      <selection activeCell="A2" sqref="A2:D60"/>
    </sheetView>
  </sheetViews>
  <sheetFormatPr defaultColWidth="9.140625" defaultRowHeight="15"/>
  <cols>
    <col min="2" max="2" width="31.421875" style="0" customWidth="1"/>
    <col min="3" max="3" width="37.421875" style="0" customWidth="1"/>
    <col min="4" max="4" width="41.140625" style="0" customWidth="1"/>
    <col min="5" max="5" width="3.8515625" style="0" customWidth="1"/>
    <col min="6" max="6" width="2.7109375" style="0" customWidth="1"/>
    <col min="7" max="7" width="4.57421875" style="0" customWidth="1"/>
    <col min="8" max="8" width="4.7109375" style="0" customWidth="1"/>
  </cols>
  <sheetData>
    <row r="2" spans="2:4" s="54" customFormat="1" ht="28.8">
      <c r="B2" s="53" t="s">
        <v>491</v>
      </c>
      <c r="C2" s="53" t="s">
        <v>492</v>
      </c>
      <c r="D2" s="53" t="s">
        <v>493</v>
      </c>
    </row>
    <row r="3" spans="2:4" ht="15">
      <c r="B3" s="55" t="s">
        <v>254</v>
      </c>
      <c r="C3" s="55" t="s">
        <v>465</v>
      </c>
      <c r="D3" s="56" t="s">
        <v>435</v>
      </c>
    </row>
    <row r="4" spans="2:4" ht="15">
      <c r="B4" s="55" t="s">
        <v>297</v>
      </c>
      <c r="C4" s="55" t="s">
        <v>410</v>
      </c>
      <c r="D4" s="57" t="s">
        <v>105</v>
      </c>
    </row>
    <row r="5" spans="2:4" ht="15">
      <c r="B5" s="55" t="s">
        <v>404</v>
      </c>
      <c r="C5" s="55" t="s">
        <v>269</v>
      </c>
      <c r="D5" s="58" t="s">
        <v>93</v>
      </c>
    </row>
    <row r="6" spans="2:4" ht="15">
      <c r="B6" s="55" t="s">
        <v>401</v>
      </c>
      <c r="C6" s="55" t="s">
        <v>309</v>
      </c>
      <c r="D6" s="56" t="s">
        <v>144</v>
      </c>
    </row>
    <row r="7" spans="2:4" ht="15">
      <c r="B7" s="55" t="s">
        <v>361</v>
      </c>
      <c r="C7" s="55" t="s">
        <v>263</v>
      </c>
      <c r="D7" s="58" t="s">
        <v>306</v>
      </c>
    </row>
    <row r="8" spans="2:4" ht="15">
      <c r="B8" s="55" t="s">
        <v>358</v>
      </c>
      <c r="C8" s="55" t="s">
        <v>389</v>
      </c>
      <c r="D8" s="56" t="s">
        <v>138</v>
      </c>
    </row>
    <row r="9" spans="2:4" ht="15">
      <c r="B9" s="55" t="s">
        <v>202</v>
      </c>
      <c r="C9" s="55" t="s">
        <v>28</v>
      </c>
      <c r="D9" s="57" t="s">
        <v>260</v>
      </c>
    </row>
    <row r="10" spans="2:4" ht="15">
      <c r="B10" s="55" t="s">
        <v>102</v>
      </c>
      <c r="C10" s="55" t="s">
        <v>349</v>
      </c>
      <c r="D10" s="57" t="s">
        <v>379</v>
      </c>
    </row>
    <row r="11" spans="2:4" ht="15">
      <c r="B11" s="59" t="s">
        <v>150</v>
      </c>
      <c r="C11" s="55" t="s">
        <v>370</v>
      </c>
      <c r="D11" s="57" t="s">
        <v>444</v>
      </c>
    </row>
    <row r="12" spans="2:4" ht="15">
      <c r="B12" s="55" t="s">
        <v>111</v>
      </c>
      <c r="C12" s="55" t="s">
        <v>266</v>
      </c>
      <c r="D12" s="58" t="s">
        <v>62</v>
      </c>
    </row>
    <row r="13" spans="2:4" ht="15">
      <c r="B13" s="59" t="s">
        <v>156</v>
      </c>
      <c r="C13" s="55" t="s">
        <v>53</v>
      </c>
      <c r="D13" s="56" t="s">
        <v>56</v>
      </c>
    </row>
    <row r="14" spans="2:4" ht="15">
      <c r="B14" s="55" t="s">
        <v>453</v>
      </c>
      <c r="C14" s="55" t="s">
        <v>245</v>
      </c>
      <c r="D14" s="58" t="s">
        <v>236</v>
      </c>
    </row>
    <row r="15" spans="2:4" ht="15">
      <c r="B15" s="55" t="s">
        <v>187</v>
      </c>
      <c r="C15" s="55" t="s">
        <v>419</v>
      </c>
      <c r="D15" s="58" t="s">
        <v>294</v>
      </c>
    </row>
    <row r="16" spans="2:4" ht="15">
      <c r="B16" s="59" t="s">
        <v>429</v>
      </c>
      <c r="C16" s="55" t="s">
        <v>352</v>
      </c>
      <c r="D16" s="58" t="s">
        <v>346</v>
      </c>
    </row>
    <row r="17" spans="2:4" ht="15">
      <c r="B17" s="59" t="s">
        <v>135</v>
      </c>
      <c r="C17" s="55" t="s">
        <v>327</v>
      </c>
      <c r="D17" s="58" t="s">
        <v>450</v>
      </c>
    </row>
    <row r="18" spans="2:4" ht="15">
      <c r="B18" s="55" t="s">
        <v>78</v>
      </c>
      <c r="C18" s="55" t="s">
        <v>285</v>
      </c>
      <c r="D18" s="56" t="s">
        <v>251</v>
      </c>
    </row>
    <row r="19" spans="2:4" ht="15">
      <c r="B19" s="55" t="s">
        <v>303</v>
      </c>
      <c r="C19" s="55" t="s">
        <v>224</v>
      </c>
      <c r="D19" s="58" t="s">
        <v>31</v>
      </c>
    </row>
    <row r="20" spans="2:4" ht="15">
      <c r="B20" s="59" t="s">
        <v>114</v>
      </c>
      <c r="C20" s="55" t="s">
        <v>291</v>
      </c>
      <c r="D20" s="56" t="s">
        <v>205</v>
      </c>
    </row>
    <row r="21" spans="2:4" ht="15">
      <c r="B21" s="55" t="s">
        <v>71</v>
      </c>
      <c r="C21" s="55" t="s">
        <v>395</v>
      </c>
      <c r="D21" s="58" t="s">
        <v>272</v>
      </c>
    </row>
    <row r="22" spans="2:4" ht="15">
      <c r="B22" s="59" t="s">
        <v>171</v>
      </c>
      <c r="C22" s="55" t="s">
        <v>312</v>
      </c>
      <c r="D22" s="56" t="s">
        <v>248</v>
      </c>
    </row>
    <row r="23" spans="2:4" ht="15">
      <c r="B23" s="55" t="s">
        <v>22</v>
      </c>
      <c r="C23" s="55" t="s">
        <v>382</v>
      </c>
      <c r="D23" s="57" t="s">
        <v>41</v>
      </c>
    </row>
    <row r="24" spans="2:4" ht="15">
      <c r="B24" s="59" t="s">
        <v>196</v>
      </c>
      <c r="C24" s="55" t="s">
        <v>364</v>
      </c>
      <c r="D24" s="57" t="s">
        <v>129</v>
      </c>
    </row>
    <row r="25" spans="2:4" ht="15">
      <c r="B25" s="55" t="s">
        <v>123</v>
      </c>
      <c r="C25" s="55" t="s">
        <v>425</v>
      </c>
      <c r="D25" s="58" t="s">
        <v>471</v>
      </c>
    </row>
    <row r="26" spans="2:4" ht="15">
      <c r="B26" s="59" t="s">
        <v>16</v>
      </c>
      <c r="C26" s="55" t="s">
        <v>99</v>
      </c>
      <c r="D26" s="56" t="s">
        <v>120</v>
      </c>
    </row>
    <row r="27" spans="2:4" ht="15">
      <c r="B27" s="55" t="s">
        <v>181</v>
      </c>
      <c r="C27" s="55" t="s">
        <v>392</v>
      </c>
      <c r="D27" s="56" t="s">
        <v>432</v>
      </c>
    </row>
    <row r="28" spans="2:4" ht="15">
      <c r="B28" s="59" t="s">
        <v>208</v>
      </c>
      <c r="C28" s="55" t="s">
        <v>300</v>
      </c>
      <c r="D28" s="58" t="s">
        <v>117</v>
      </c>
    </row>
    <row r="29" spans="2:4" ht="15">
      <c r="B29" s="55" t="s">
        <v>456</v>
      </c>
      <c r="C29" s="55" t="s">
        <v>422</v>
      </c>
      <c r="D29" s="58" t="s">
        <v>376</v>
      </c>
    </row>
    <row r="30" spans="2:4" ht="15">
      <c r="B30" s="59" t="s">
        <v>34</v>
      </c>
      <c r="C30" s="55" t="s">
        <v>459</v>
      </c>
      <c r="D30" s="56" t="s">
        <v>37</v>
      </c>
    </row>
    <row r="31" spans="2:4" ht="15">
      <c r="B31" s="55" t="s">
        <v>96</v>
      </c>
      <c r="C31" s="55" t="s">
        <v>230</v>
      </c>
      <c r="D31" s="56" t="s">
        <v>168</v>
      </c>
    </row>
    <row r="32" spans="2:4" ht="15">
      <c r="B32" s="55" t="s">
        <v>65</v>
      </c>
      <c r="C32" s="55" t="s">
        <v>315</v>
      </c>
      <c r="D32" s="58" t="s">
        <v>343</v>
      </c>
    </row>
    <row r="33" spans="2:4" ht="15">
      <c r="B33" s="59" t="s">
        <v>413</v>
      </c>
      <c r="C33" s="55" t="s">
        <v>386</v>
      </c>
      <c r="D33" s="58" t="s">
        <v>218</v>
      </c>
    </row>
    <row r="34" spans="2:4" ht="15">
      <c r="B34" s="55" t="s">
        <v>336</v>
      </c>
      <c r="C34" s="55" t="s">
        <v>25</v>
      </c>
      <c r="D34" s="56" t="s">
        <v>318</v>
      </c>
    </row>
    <row r="35" spans="2:4" ht="15">
      <c r="B35" s="59" t="s">
        <v>75</v>
      </c>
      <c r="C35" s="55" t="s">
        <v>282</v>
      </c>
      <c r="D35" s="56" t="s">
        <v>162</v>
      </c>
    </row>
    <row r="36" spans="2:4" ht="15">
      <c r="B36" s="59" t="s">
        <v>159</v>
      </c>
      <c r="C36" s="55" t="s">
        <v>50</v>
      </c>
      <c r="D36" s="58" t="s">
        <v>108</v>
      </c>
    </row>
    <row r="37" spans="2:4" ht="15">
      <c r="B37" s="59" t="s">
        <v>447</v>
      </c>
      <c r="C37" s="55" t="s">
        <v>199</v>
      </c>
      <c r="D37" s="56" t="s">
        <v>416</v>
      </c>
    </row>
    <row r="38" spans="2:4" ht="15">
      <c r="B38" s="59" t="s">
        <v>178</v>
      </c>
      <c r="C38" s="55" t="s">
        <v>215</v>
      </c>
      <c r="D38" s="56" t="s">
        <v>87</v>
      </c>
    </row>
    <row r="39" spans="2:4" ht="15">
      <c r="B39" s="59" t="s">
        <v>190</v>
      </c>
      <c r="C39" s="55" t="s">
        <v>407</v>
      </c>
      <c r="D39" s="56" t="s">
        <v>193</v>
      </c>
    </row>
    <row r="40" spans="2:4" ht="15">
      <c r="B40" s="59" t="s">
        <v>175</v>
      </c>
      <c r="C40" s="55" t="s">
        <v>68</v>
      </c>
      <c r="D40" s="58" t="s">
        <v>242</v>
      </c>
    </row>
    <row r="41" spans="2:4" ht="15">
      <c r="B41" s="59" t="s">
        <v>438</v>
      </c>
      <c r="C41" s="55" t="s">
        <v>19</v>
      </c>
      <c r="D41" s="58" t="s">
        <v>221</v>
      </c>
    </row>
    <row r="42" spans="2:4" ht="15">
      <c r="B42" s="59" t="s">
        <v>398</v>
      </c>
      <c r="C42" s="55" t="s">
        <v>441</v>
      </c>
      <c r="D42" s="58" t="s">
        <v>44</v>
      </c>
    </row>
    <row r="43" spans="2:4" ht="15">
      <c r="B43" s="59" t="s">
        <v>275</v>
      </c>
      <c r="C43" s="55" t="s">
        <v>184</v>
      </c>
      <c r="D43" s="57" t="s">
        <v>47</v>
      </c>
    </row>
    <row r="44" spans="2:4" ht="15">
      <c r="B44" s="59" t="s">
        <v>81</v>
      </c>
      <c r="C44" s="55" t="s">
        <v>468</v>
      </c>
      <c r="D44" s="56" t="s">
        <v>165</v>
      </c>
    </row>
    <row r="45" spans="2:4" ht="15">
      <c r="B45" s="59" t="s">
        <v>13</v>
      </c>
      <c r="C45" s="55" t="s">
        <v>367</v>
      </c>
      <c r="D45" s="56" t="s">
        <v>132</v>
      </c>
    </row>
    <row r="46" spans="2:4" ht="15">
      <c r="B46" s="60" t="s">
        <v>147</v>
      </c>
      <c r="C46" s="55" t="s">
        <v>212</v>
      </c>
      <c r="D46" s="58" t="s">
        <v>288</v>
      </c>
    </row>
    <row r="47" spans="2:4" ht="15">
      <c r="B47" s="55"/>
      <c r="C47" s="55" t="s">
        <v>278</v>
      </c>
      <c r="D47" s="58" t="s">
        <v>59</v>
      </c>
    </row>
    <row r="48" spans="2:4" ht="15">
      <c r="B48" s="55"/>
      <c r="C48" s="55" t="s">
        <v>333</v>
      </c>
      <c r="D48" s="58" t="s">
        <v>257</v>
      </c>
    </row>
    <row r="49" spans="2:4" ht="15">
      <c r="B49" s="55"/>
      <c r="C49" s="55" t="s">
        <v>324</v>
      </c>
      <c r="D49" s="58" t="s">
        <v>355</v>
      </c>
    </row>
    <row r="50" spans="2:4" ht="15">
      <c r="B50" s="55"/>
      <c r="C50" s="55" t="s">
        <v>227</v>
      </c>
      <c r="D50" s="57" t="s">
        <v>84</v>
      </c>
    </row>
    <row r="51" spans="2:4" ht="15">
      <c r="B51" s="55"/>
      <c r="C51" s="55" t="s">
        <v>153</v>
      </c>
      <c r="D51" s="56" t="s">
        <v>141</v>
      </c>
    </row>
    <row r="52" spans="2:4" ht="15">
      <c r="B52" s="55"/>
      <c r="C52" s="55" t="s">
        <v>462</v>
      </c>
      <c r="D52" s="58" t="s">
        <v>239</v>
      </c>
    </row>
    <row r="53" spans="2:4" ht="15">
      <c r="B53" s="55"/>
      <c r="C53" s="55" t="s">
        <v>233</v>
      </c>
      <c r="D53" s="58" t="s">
        <v>340</v>
      </c>
    </row>
    <row r="54" spans="2:4" ht="15">
      <c r="B54" s="55"/>
      <c r="C54" s="55" t="s">
        <v>330</v>
      </c>
      <c r="D54" s="56" t="s">
        <v>126</v>
      </c>
    </row>
    <row r="55" spans="2:4" ht="15">
      <c r="B55" s="55"/>
      <c r="C55" s="55" t="s">
        <v>373</v>
      </c>
      <c r="D55" s="56" t="s">
        <v>90</v>
      </c>
    </row>
    <row r="56" spans="2:4" ht="15">
      <c r="B56" s="55"/>
      <c r="C56" s="55" t="s">
        <v>321</v>
      </c>
      <c r="D56" s="55"/>
    </row>
    <row r="57" spans="2:4" ht="15">
      <c r="B57" s="61"/>
      <c r="C57" s="61"/>
      <c r="D57" s="61"/>
    </row>
    <row r="58" spans="1:4" ht="33.6" customHeight="1">
      <c r="A58" s="52" t="s">
        <v>494</v>
      </c>
      <c r="B58" s="62" t="s">
        <v>495</v>
      </c>
      <c r="C58" s="63"/>
      <c r="D58" s="64" t="s">
        <v>496</v>
      </c>
    </row>
    <row r="59" spans="2:4" ht="31.2" customHeight="1">
      <c r="B59" s="63"/>
      <c r="C59" s="63"/>
      <c r="D59" s="65" t="s">
        <v>497</v>
      </c>
    </row>
    <row r="60" spans="2:4" ht="27" customHeight="1">
      <c r="B60" s="63"/>
      <c r="C60" s="63"/>
      <c r="D60" s="66" t="s">
        <v>498</v>
      </c>
    </row>
  </sheetData>
  <sheetProtection algorithmName="SHA-512" hashValue="SA7NJb4gUWbd2maOjJUz8wty4AqZHjr287dFBqF/OC7AlSRF6CVcsCit46woHBgICTcwL5zaz1NVSS26xWesEg==" saltValue="T7/+5HZNsQL2toheWlhvpw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2017-11-10T15:59:48Z</dcterms:modified>
  <cp:category/>
  <cp:version/>
  <cp:contentType/>
  <cp:contentStatus/>
</cp:coreProperties>
</file>